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92" i="371" l="1"/>
  <c r="U92" i="371"/>
  <c r="T92" i="371"/>
  <c r="S92" i="371"/>
  <c r="R92" i="371"/>
  <c r="Q92" i="371"/>
  <c r="V91" i="371"/>
  <c r="U91" i="371"/>
  <c r="T91" i="371"/>
  <c r="S91" i="371"/>
  <c r="R91" i="371"/>
  <c r="Q91" i="371"/>
  <c r="V90" i="371"/>
  <c r="U90" i="371"/>
  <c r="T90" i="371"/>
  <c r="S90" i="371"/>
  <c r="R90" i="371"/>
  <c r="Q90" i="371"/>
  <c r="T89" i="371"/>
  <c r="V89" i="371" s="1"/>
  <c r="S89" i="371"/>
  <c r="R89" i="371"/>
  <c r="Q89" i="371"/>
  <c r="V88" i="371"/>
  <c r="U88" i="371"/>
  <c r="T88" i="371"/>
  <c r="S88" i="371"/>
  <c r="R88" i="371"/>
  <c r="Q88" i="371"/>
  <c r="T87" i="371"/>
  <c r="V87" i="371" s="1"/>
  <c r="S87" i="371"/>
  <c r="R87" i="371"/>
  <c r="Q87" i="371"/>
  <c r="U86" i="371"/>
  <c r="T86" i="371"/>
  <c r="V86" i="371" s="1"/>
  <c r="S86" i="371"/>
  <c r="R86" i="371"/>
  <c r="Q86" i="371"/>
  <c r="T85" i="371"/>
  <c r="V85" i="371" s="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V74" i="371"/>
  <c r="U74" i="371"/>
  <c r="T74" i="37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U70" i="371"/>
  <c r="T70" i="371"/>
  <c r="V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U62" i="371"/>
  <c r="T62" i="371"/>
  <c r="V62" i="371" s="1"/>
  <c r="S62" i="371"/>
  <c r="R62" i="371"/>
  <c r="Q62" i="371"/>
  <c r="T61" i="371"/>
  <c r="V61" i="371" s="1"/>
  <c r="S61" i="371"/>
  <c r="R61" i="371"/>
  <c r="Q61" i="371"/>
  <c r="U60" i="371"/>
  <c r="T60" i="371"/>
  <c r="V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T51" i="371"/>
  <c r="V51" i="371" s="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V41" i="371" s="1"/>
  <c r="S41" i="371"/>
  <c r="R41" i="371"/>
  <c r="Q41" i="371"/>
  <c r="U40" i="371"/>
  <c r="T40" i="371"/>
  <c r="V40" i="371" s="1"/>
  <c r="S40" i="371"/>
  <c r="R40" i="371"/>
  <c r="Q40" i="371"/>
  <c r="T39" i="371"/>
  <c r="V39" i="371" s="1"/>
  <c r="S39" i="371"/>
  <c r="R39" i="371"/>
  <c r="Q39" i="371"/>
  <c r="U38" i="371"/>
  <c r="T38" i="371"/>
  <c r="V38" i="371" s="1"/>
  <c r="S38" i="371"/>
  <c r="R38" i="371"/>
  <c r="Q38" i="371"/>
  <c r="T37" i="371"/>
  <c r="V37" i="371" s="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T33" i="371"/>
  <c r="V33" i="371" s="1"/>
  <c r="S33" i="371"/>
  <c r="R33" i="371"/>
  <c r="Q33" i="371"/>
  <c r="U32" i="371"/>
  <c r="T32" i="371"/>
  <c r="V32" i="371" s="1"/>
  <c r="S32" i="371"/>
  <c r="R32" i="371"/>
  <c r="Q32" i="371"/>
  <c r="T31" i="371"/>
  <c r="V31" i="371" s="1"/>
  <c r="S31" i="371"/>
  <c r="R31" i="371"/>
  <c r="Q31" i="371"/>
  <c r="V30" i="371"/>
  <c r="U30" i="371"/>
  <c r="T30" i="37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U24" i="371"/>
  <c r="T24" i="371"/>
  <c r="V24" i="371" s="1"/>
  <c r="S24" i="371"/>
  <c r="R24" i="371"/>
  <c r="Q24" i="371"/>
  <c r="T23" i="371"/>
  <c r="V23" i="371" s="1"/>
  <c r="S23" i="371"/>
  <c r="R23" i="371"/>
  <c r="Q23" i="371"/>
  <c r="U22" i="371"/>
  <c r="T22" i="371"/>
  <c r="V22" i="371" s="1"/>
  <c r="S22" i="371"/>
  <c r="R22" i="371"/>
  <c r="Q22" i="371"/>
  <c r="T21" i="371"/>
  <c r="V21" i="371" s="1"/>
  <c r="S21" i="371"/>
  <c r="R21" i="371"/>
  <c r="Q21" i="371"/>
  <c r="U20" i="371"/>
  <c r="T20" i="371"/>
  <c r="V20" i="371" s="1"/>
  <c r="S20" i="371"/>
  <c r="R20" i="371"/>
  <c r="Q20" i="371"/>
  <c r="T19" i="371"/>
  <c r="V19" i="371" s="1"/>
  <c r="S19" i="371"/>
  <c r="R19" i="371"/>
  <c r="Q19" i="371"/>
  <c r="U18" i="371"/>
  <c r="T18" i="371"/>
  <c r="V18" i="371" s="1"/>
  <c r="S18" i="371"/>
  <c r="R18" i="371"/>
  <c r="Q18" i="371"/>
  <c r="V17" i="371"/>
  <c r="U17" i="371"/>
  <c r="T17" i="371"/>
  <c r="S17" i="371"/>
  <c r="R17" i="371"/>
  <c r="Q17" i="371"/>
  <c r="U16" i="371"/>
  <c r="T16" i="371"/>
  <c r="V16" i="371" s="1"/>
  <c r="S16" i="371"/>
  <c r="R16" i="371"/>
  <c r="Q16" i="371"/>
  <c r="T15" i="371"/>
  <c r="V15" i="371" s="1"/>
  <c r="S15" i="371"/>
  <c r="R15" i="371"/>
  <c r="Q15" i="371"/>
  <c r="U14" i="371"/>
  <c r="T14" i="371"/>
  <c r="V14" i="371" s="1"/>
  <c r="S14" i="371"/>
  <c r="R14" i="371"/>
  <c r="Q14" i="371"/>
  <c r="T13" i="371"/>
  <c r="U13" i="371" s="1"/>
  <c r="S13" i="371"/>
  <c r="V13" i="371" s="1"/>
  <c r="R13" i="371"/>
  <c r="Q13" i="371"/>
  <c r="U12" i="371"/>
  <c r="T12" i="371"/>
  <c r="V12" i="371" s="1"/>
  <c r="S12" i="371"/>
  <c r="R12" i="371"/>
  <c r="Q12" i="371"/>
  <c r="T11" i="371"/>
  <c r="U11" i="371" s="1"/>
  <c r="S11" i="371"/>
  <c r="V11" i="371" s="1"/>
  <c r="R11" i="371"/>
  <c r="Q11" i="371"/>
  <c r="V10" i="371"/>
  <c r="U10" i="371"/>
  <c r="T10" i="371"/>
  <c r="S10" i="371"/>
  <c r="R10" i="371"/>
  <c r="Q10" i="371"/>
  <c r="T9" i="371"/>
  <c r="U9" i="371" s="1"/>
  <c r="S9" i="371"/>
  <c r="V9" i="371" s="1"/>
  <c r="R9" i="371"/>
  <c r="Q9" i="371"/>
  <c r="V8" i="371"/>
  <c r="U8" i="371"/>
  <c r="T8" i="371"/>
  <c r="S8" i="371"/>
  <c r="R8" i="371"/>
  <c r="Q8" i="371"/>
  <c r="T7" i="371"/>
  <c r="U7" i="371" s="1"/>
  <c r="S7" i="371"/>
  <c r="V7" i="371" s="1"/>
  <c r="R7" i="371"/>
  <c r="Q7" i="371"/>
  <c r="U6" i="371"/>
  <c r="T6" i="371"/>
  <c r="V6" i="371" s="1"/>
  <c r="S6" i="371"/>
  <c r="R6" i="371"/>
  <c r="Q6" i="371"/>
  <c r="V5" i="371"/>
  <c r="U5" i="371"/>
  <c r="T5" i="371"/>
  <c r="S5" i="371"/>
  <c r="R5" i="371"/>
  <c r="Q5" i="371"/>
  <c r="U15" i="371" l="1"/>
  <c r="U19" i="371"/>
  <c r="U21" i="371"/>
  <c r="U23" i="371"/>
  <c r="U25" i="371"/>
  <c r="U27" i="371"/>
  <c r="U29" i="371"/>
  <c r="U31" i="371"/>
  <c r="U33" i="371"/>
  <c r="U35" i="371"/>
  <c r="U37" i="371"/>
  <c r="U39" i="371"/>
  <c r="U41" i="371"/>
  <c r="U47" i="371"/>
  <c r="U49" i="371"/>
  <c r="U51" i="371"/>
  <c r="U53" i="371"/>
  <c r="U55" i="371"/>
  <c r="U57" i="371"/>
  <c r="U61" i="371"/>
  <c r="U63" i="371"/>
  <c r="U65" i="371"/>
  <c r="U67" i="371"/>
  <c r="U79" i="371"/>
  <c r="U85" i="371"/>
  <c r="U87" i="371"/>
  <c r="U89" i="371"/>
  <c r="O26" i="419"/>
  <c r="O25" i="419"/>
  <c r="F26" i="419"/>
  <c r="O28" i="419" l="1"/>
  <c r="O27" i="419"/>
  <c r="F25" i="419"/>
  <c r="O20" i="419"/>
  <c r="N20" i="419"/>
  <c r="M20" i="419"/>
  <c r="L20" i="419"/>
  <c r="O19" i="419"/>
  <c r="N19" i="419"/>
  <c r="M19" i="419"/>
  <c r="L19" i="419"/>
  <c r="O17" i="419"/>
  <c r="N17" i="419"/>
  <c r="M17" i="419"/>
  <c r="L17" i="419"/>
  <c r="O16" i="419"/>
  <c r="N16" i="419"/>
  <c r="M16" i="419"/>
  <c r="L16" i="419"/>
  <c r="O14" i="419"/>
  <c r="N14" i="419"/>
  <c r="M14" i="419"/>
  <c r="L14" i="419"/>
  <c r="O13" i="419"/>
  <c r="N13" i="419"/>
  <c r="M13" i="419"/>
  <c r="L13" i="419"/>
  <c r="O12" i="419"/>
  <c r="N12" i="419"/>
  <c r="M12" i="419"/>
  <c r="L12" i="419"/>
  <c r="O11" i="419"/>
  <c r="N11" i="419"/>
  <c r="M11" i="419"/>
  <c r="L11" i="419"/>
  <c r="AW3" i="418"/>
  <c r="AV3" i="418"/>
  <c r="AU3" i="418"/>
  <c r="AT3" i="418"/>
  <c r="AS3" i="418"/>
  <c r="AR3" i="418"/>
  <c r="AQ3" i="418"/>
  <c r="AP3" i="418"/>
  <c r="M18" i="419" l="1"/>
  <c r="N18" i="419"/>
  <c r="L18" i="419"/>
  <c r="O18" i="419"/>
  <c r="B25" i="419"/>
  <c r="F27" i="419" l="1"/>
  <c r="B26" i="419"/>
  <c r="B27" i="419" s="1"/>
  <c r="F28" i="419"/>
  <c r="A12" i="414"/>
  <c r="A11" i="414"/>
  <c r="A9" i="414"/>
  <c r="A8" i="414"/>
  <c r="A7" i="414"/>
  <c r="F3" i="344" l="1"/>
  <c r="D3" i="344"/>
  <c r="B3" i="344"/>
  <c r="L21" i="419" l="1"/>
  <c r="K21" i="419"/>
  <c r="J21" i="419"/>
  <c r="J22" i="419" s="1"/>
  <c r="I21" i="419"/>
  <c r="I22" i="419" s="1"/>
  <c r="H21" i="419"/>
  <c r="G21" i="419"/>
  <c r="F21" i="419"/>
  <c r="K20" i="419"/>
  <c r="J20" i="419"/>
  <c r="I20" i="419"/>
  <c r="H20" i="419"/>
  <c r="G20" i="419"/>
  <c r="F20" i="419"/>
  <c r="K19" i="419"/>
  <c r="J19" i="419"/>
  <c r="I19" i="419"/>
  <c r="H19" i="419"/>
  <c r="G19" i="419"/>
  <c r="F19" i="419"/>
  <c r="K17" i="419"/>
  <c r="J17" i="419"/>
  <c r="I17" i="419"/>
  <c r="H17" i="419"/>
  <c r="G17" i="419"/>
  <c r="F17" i="419"/>
  <c r="K16" i="419"/>
  <c r="J16" i="419"/>
  <c r="I16" i="419"/>
  <c r="H16" i="419"/>
  <c r="G16" i="419"/>
  <c r="F16" i="419"/>
  <c r="K14" i="419"/>
  <c r="J14" i="419"/>
  <c r="I14" i="419"/>
  <c r="H14" i="419"/>
  <c r="G14" i="419"/>
  <c r="F14" i="419"/>
  <c r="K13" i="419"/>
  <c r="J13" i="419"/>
  <c r="I13" i="419"/>
  <c r="H13" i="419"/>
  <c r="G13" i="419"/>
  <c r="F13" i="419"/>
  <c r="K12" i="419"/>
  <c r="J12" i="419"/>
  <c r="I12" i="419"/>
  <c r="H12" i="419"/>
  <c r="G12" i="419"/>
  <c r="F12" i="419"/>
  <c r="K11" i="419"/>
  <c r="J11" i="419"/>
  <c r="I11" i="419"/>
  <c r="H11" i="419"/>
  <c r="G11" i="419"/>
  <c r="F11" i="419"/>
  <c r="F18" i="419" l="1"/>
  <c r="K18" i="419"/>
  <c r="F23" i="419"/>
  <c r="K23" i="419"/>
  <c r="H18" i="419"/>
  <c r="I23" i="419"/>
  <c r="J23" i="419"/>
  <c r="I18" i="419"/>
  <c r="J18" i="419"/>
  <c r="G23" i="419"/>
  <c r="K22" i="419"/>
  <c r="H23" i="419"/>
  <c r="L23" i="419"/>
  <c r="G18" i="419"/>
  <c r="F22" i="419"/>
  <c r="G22" i="419"/>
  <c r="H22" i="419"/>
  <c r="L22" i="419"/>
  <c r="M3" i="418"/>
  <c r="E21" i="419" l="1"/>
  <c r="E22" i="419" s="1"/>
  <c r="D21" i="419"/>
  <c r="D22" i="419" s="1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C23" i="419"/>
  <c r="D18" i="419"/>
  <c r="E18" i="419"/>
  <c r="E23" i="419"/>
  <c r="C22" i="419"/>
  <c r="D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N6" i="419"/>
  <c r="O6" i="419"/>
  <c r="L6" i="419"/>
  <c r="I6" i="419"/>
  <c r="H6" i="419"/>
  <c r="G6" i="419"/>
  <c r="K6" i="419"/>
  <c r="F6" i="419"/>
  <c r="J6" i="419"/>
  <c r="C6" i="419"/>
  <c r="E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<sst xmlns="http://schemas.openxmlformats.org/spreadsheetml/2006/main" count="26691" uniqueCount="6239">
  <si>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</si>
  <si>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</si>
  <si>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</si>
  <si>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</si>
  <si>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</si>
  <si>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</si>
  <si>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</si>
  <si>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</si>
  <si>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</si>
  <si>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</si>
  <si>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</si>
  <si>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</si>
  <si>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</si>
  <si>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</si>
  <si>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</si>
  <si>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</si>
  <si>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</si>
  <si>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</si>
  <si>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</si>
  <si>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</si>
  <si>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</si>
  <si>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</si>
  <si>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</si>
  <si>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</si>
  <si>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</si>
  <si>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</si>
  <si>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</si>
  <si>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</si>
  <si>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</si>
  <si>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</si>
  <si>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</si>
  <si>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</si>
  <si>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</si>
  <si>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</si>
  <si>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</si>
  <si>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</si>
  <si>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</si>
  <si>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</si>
  <si>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</si>
  <si>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</si>
  <si>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</si>
  <si>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</si>
  <si>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</si>
  <si>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</si>
  <si>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</si>
  <si>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</si>
  <si>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</si>
  <si>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</si>
  <si>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</si>
  <si>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</si>
  <si>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</si>
  <si>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</si>
  <si>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</si>
  <si>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</si>
  <si>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</si>
  <si>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</si>
  <si>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</si>
  <si>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</si>
  <si>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</si>
  <si>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</si>
  <si>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</si>
  <si>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</si>
  <si>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</si>
  <si>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</si>
  <si>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</si>
  <si>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</si>
  <si>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</si>
  <si>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</si>
  <si>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</si>
  <si>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</si>
  <si>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</si>
  <si>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</si>
  <si>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</si>
  <si>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</si>
  <si>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</si>
  <si>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</si>
  <si>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</si>
  <si>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</si>
  <si>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</si>
  <si>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</si>
  <si>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</si>
  <si>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</si>
  <si>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</si>
  <si>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</si>
  <si>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</si>
  <si>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</si>
  <si>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</si>
  <si>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</si>
  <si>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</si>
  <si>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</si>
  <si>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</si>
  <si>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</si>
  <si>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</si>
  <si>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</si>
  <si>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</si>
  <si>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</si>
  <si>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</si>
  <si>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</si>
  <si>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</si>
  <si>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</si>
  <si>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</si>
  <si>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</si>
  <si>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</si>
  <si>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</si>
  <si>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</si>
  <si>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</si>
  <si>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</si>
  <si>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</si>
  <si>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</si>
  <si>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</si>
  <si>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</si>
  <si>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</si>
  <si>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</si>
  <si>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</si>
  <si>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</si>
  <si>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</si>
  <si>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</si>
  <si>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</si>
  <si>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</si>
  <si>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</si>
  <si>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</si>
  <si>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</si>
  <si>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</si>
  <si>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</si>
  <si>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</si>
  <si>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</si>
  <si>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</si>
  <si>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</si>
  <si>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</si>
  <si>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</si>
  <si>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</si>
  <si>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</si>
  <si>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</si>
  <si>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</si>
  <si>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</si>
  <si>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</si>
  <si>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</si>
  <si>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</si>
  <si>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</si>
  <si>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</si>
  <si>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</si>
  <si>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</si>
  <si>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</si>
  <si>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</si>
  <si>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</si>
  <si>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</si>
  <si>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</si>
  <si>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</si>
  <si>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</si>
  <si>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</si>
  <si>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</si>
  <si>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</si>
  <si>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</si>
  <si>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</si>
  <si>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</si>
  <si>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</si>
  <si>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</si>
  <si>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</si>
  <si>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</si>
  <si>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</si>
  <si>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</si>
  <si>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</si>
  <si>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</si>
  <si>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</si>
  <si>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</si>
  <si>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</si>
  <si>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</si>
  <si>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</si>
  <si>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</si>
  <si>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</si>
  <si>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</si>
  <si>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</si>
  <si>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</si>
  <si>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</si>
  <si>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</si>
  <si>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</si>
  <si>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</si>
  <si>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</si>
  <si>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</si>
  <si>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</si>
  <si>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</si>
  <si>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</si>
  <si>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</si>
  <si>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</si>
  <si>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</si>
  <si>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</si>
  <si>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</si>
  <si>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</si>
  <si>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</si>
  <si>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</si>
  <si>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</si>
  <si>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</si>
  <si>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</si>
  <si>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</si>
  <si>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</si>
  <si>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</si>
  <si>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</si>
  <si>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</si>
  <si>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</si>
  <si>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</si>
  <si>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</si>
  <si>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</si>
  <si>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</si>
  <si>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</si>
  <si>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</si>
  <si>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</si>
  <si>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</si>
  <si>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</si>
  <si>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</si>
  <si>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</si>
  <si>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</si>
  <si>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</si>
  <si>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</si>
  <si>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</si>
  <si>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</si>
  <si>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</si>
  <si>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</si>
  <si>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</si>
  <si>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</si>
  <si>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</si>
  <si>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</si>
  <si>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</si>
  <si>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</si>
  <si>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</si>
  <si>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</si>
  <si>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</si>
  <si>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</si>
  <si>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</si>
  <si>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</si>
  <si>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</si>
  <si>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</si>
  <si>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</si>
  <si>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</si>
  <si>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</si>
  <si>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</si>
  <si>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</si>
  <si>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</si>
  <si>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</si>
  <si>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</si>
  <si>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</si>
  <si>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</si>
  <si>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</si>
  <si>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</si>
  <si>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</si>
  <si>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</si>
  <si>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</si>
  <si>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</si>
  <si>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</si>
  <si>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</si>
  <si>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</si>
  <si>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</si>
  <si>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</si>
  <si>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záchranáři</t>
  </si>
  <si>
    <t>zdravotničtí asistenti</t>
  </si>
  <si>
    <t>ošetřovatelé</t>
  </si>
  <si>
    <t>řidiči dopravy nemocných a raněných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</si>
  <si>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</si>
  <si>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</si>
  <si>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</si>
  <si>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</si>
  <si>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</si>
  <si>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</si>
  <si>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</si>
  <si>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</si>
  <si>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</si>
  <si>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</si>
  <si>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</si>
  <si>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</si>
  <si>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</si>
  <si>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</si>
  <si>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</si>
  <si>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</si>
  <si>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</si>
  <si>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</si>
  <si>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</si>
  <si>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</si>
  <si>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</si>
  <si>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</si>
  <si>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</si>
  <si>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</si>
  <si>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</si>
  <si>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</si>
  <si>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</si>
  <si>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</si>
  <si>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</si>
  <si>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</si>
  <si>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</si>
  <si>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</si>
  <si>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</si>
  <si>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</si>
  <si>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</si>
  <si>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</si>
  <si>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</si>
  <si>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</si>
  <si>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</si>
  <si>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</si>
  <si>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</si>
  <si>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</si>
  <si>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</si>
  <si>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</si>
  <si>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</si>
  <si>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</si>
  <si>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</si>
  <si>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</si>
  <si>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</si>
  <si>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</si>
  <si>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</si>
  <si>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</si>
  <si>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</si>
  <si>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</si>
  <si>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</si>
  <si>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Neurochirurgická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</si>
  <si>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</si>
  <si>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</si>
  <si>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</si>
  <si>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</si>
  <si>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</si>
  <si>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</si>
  <si>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</si>
  <si>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</si>
  <si>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</si>
  <si>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</si>
  <si>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</si>
  <si>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</si>
  <si>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</si>
  <si>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50113009     léky - RTG diagnostika ZUL (LEK)</t>
  </si>
  <si>
    <t>50113011     léky - hemofilici ZUL (TO)</t>
  </si>
  <si>
    <t>--</t>
  </si>
  <si>
    <t>50113013     léky - antibiotika (LEK)</t>
  </si>
  <si>
    <t>50113014     léky - antimykotika (LEK)</t>
  </si>
  <si>
    <t>50113017     léky - dle §16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</si>
  <si>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</si>
  <si>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</si>
  <si>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</si>
  <si>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</si>
  <si>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</si>
  <si>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</si>
  <si>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50115005     IUTN - neurostimulace (Z511)</t>
  </si>
  <si>
    <t>50115006     IUTN - neuromodulace-DBS (Z508)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</si>
  <si>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</si>
  <si>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</si>
  <si>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</si>
  <si>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</si>
  <si>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</si>
  <si>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</si>
  <si>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</si>
  <si>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</si>
  <si>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</si>
  <si>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50115068     ZPr - čidla ICP (Z522)</t>
  </si>
  <si>
    <t>50115070     ZPr - katetry ostatní (Z513)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</si>
  <si>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</si>
  <si>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</si>
  <si>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</si>
  <si>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</si>
  <si>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</si>
  <si>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</si>
  <si>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</si>
  <si>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</si>
  <si>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</si>
  <si>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</si>
  <si>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</si>
  <si>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</si>
  <si>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</si>
  <si>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</si>
  <si>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</si>
  <si>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</si>
  <si>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</si>
  <si>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</si>
  <si>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</si>
  <si>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</si>
  <si>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</si>
  <si>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</si>
  <si>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</si>
  <si>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</si>
  <si>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</si>
  <si>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</si>
  <si>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</si>
  <si>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</si>
  <si>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</si>
  <si>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</si>
  <si>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</si>
  <si>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</si>
  <si>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</si>
  <si>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</si>
  <si>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</si>
  <si>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</si>
  <si>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</si>
  <si>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</si>
  <si>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</si>
  <si>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</si>
  <si>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</si>
  <si>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</si>
  <si>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</si>
  <si>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</si>
  <si>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</si>
  <si>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</si>
  <si>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</si>
  <si>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</si>
  <si>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</si>
  <si>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</si>
  <si>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</si>
  <si>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</si>
  <si>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</si>
  <si>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</si>
  <si>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</si>
  <si>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</si>
  <si>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</si>
  <si>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</si>
  <si>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</si>
  <si>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</si>
  <si>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</si>
  <si>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</si>
  <si>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</si>
  <si>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</si>
  <si>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</si>
  <si>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</si>
  <si>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</si>
  <si>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</si>
  <si>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</si>
  <si>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</si>
  <si>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</si>
  <si>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</si>
  <si>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</si>
  <si>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</si>
  <si>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</si>
  <si>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52113     Refundace</t>
  </si>
  <si>
    <t>52113000     refundace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</si>
  <si>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</si>
  <si>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</si>
  <si>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</si>
  <si>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</si>
  <si>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</si>
  <si>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</si>
  <si>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</si>
  <si>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</si>
  <si>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</si>
  <si>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</si>
  <si>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</si>
  <si>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</si>
  <si>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</si>
  <si>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</si>
  <si>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</si>
  <si>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</si>
  <si>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</si>
  <si>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</si>
  <si>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</si>
  <si>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</si>
  <si>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</si>
  <si>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</si>
  <si>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</si>
  <si>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</si>
  <si>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</si>
  <si>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</si>
  <si>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</si>
  <si>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</si>
  <si>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</si>
  <si>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</si>
  <si>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55110012     odpisy DNM z dotací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</si>
  <si>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</si>
  <si>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</si>
  <si>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</si>
  <si>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</si>
  <si>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</si>
  <si>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</si>
  <si>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</si>
  <si>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</si>
  <si>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</si>
  <si>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</si>
  <si>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</si>
  <si>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</si>
  <si>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</si>
  <si>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</si>
  <si>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</si>
  <si>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</si>
  <si>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</si>
  <si>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</si>
  <si>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</si>
  <si>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</si>
  <si>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</si>
  <si>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</si>
  <si>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</si>
  <si>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</si>
  <si>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</si>
  <si>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</si>
  <si>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</si>
  <si>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</si>
  <si>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</si>
  <si>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</si>
  <si>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</si>
  <si>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</si>
  <si>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</si>
  <si>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</si>
  <si>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</si>
  <si>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</si>
  <si>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</si>
  <si>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</si>
  <si>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</si>
  <si>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</si>
  <si>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</si>
  <si>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</si>
  <si>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</si>
  <si>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</si>
  <si>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</si>
  <si>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</si>
  <si>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</si>
  <si>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</si>
  <si>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</si>
  <si>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</si>
  <si>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</si>
  <si>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</si>
  <si>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</si>
  <si>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</si>
  <si>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</si>
  <si>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</si>
  <si>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</si>
  <si>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</si>
  <si>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</si>
  <si>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</si>
  <si>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</si>
  <si>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</si>
  <si>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</si>
  <si>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</si>
  <si>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</si>
  <si>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</si>
  <si>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</si>
  <si>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</si>
  <si>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</si>
  <si>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</si>
  <si>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</si>
  <si>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</si>
  <si>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</si>
  <si>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</si>
  <si>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</si>
  <si>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</si>
  <si>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</si>
  <si>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</si>
  <si>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</si>
  <si>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</si>
  <si>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</si>
  <si>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</si>
  <si>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06</t>
  </si>
  <si>
    <t>Neurochirurgická klinika</t>
  </si>
  <si>
    <t/>
  </si>
  <si>
    <t>Neurochirurgická klinika Celkem</t>
  </si>
  <si>
    <t>SumaKL</t>
  </si>
  <si>
    <t>0611</t>
  </si>
  <si>
    <t>lůžkové oddělení 34</t>
  </si>
  <si>
    <t>lůžkové oddělení 34 Celkem</t>
  </si>
  <si>
    <t>SumaNS</t>
  </si>
  <si>
    <t>mezeraNS</t>
  </si>
  <si>
    <t>0612</t>
  </si>
  <si>
    <t>lůžkové oddělení 36A</t>
  </si>
  <si>
    <t>lůžkové oddělení 36A Celkem</t>
  </si>
  <si>
    <t>0621</t>
  </si>
  <si>
    <t>ambulance</t>
  </si>
  <si>
    <t>ambulance Celkem</t>
  </si>
  <si>
    <t>0631</t>
  </si>
  <si>
    <t xml:space="preserve">JIP </t>
  </si>
  <si>
    <t>JIP  Celkem</t>
  </si>
  <si>
    <t>0662</t>
  </si>
  <si>
    <t>operační sál - lokální</t>
  </si>
  <si>
    <t>operační sál - lokální Celkem</t>
  </si>
  <si>
    <t>50113001</t>
  </si>
  <si>
    <t>194921</t>
  </si>
  <si>
    <t>94921</t>
  </si>
  <si>
    <t>AMBROBENE</t>
  </si>
  <si>
    <t>SIR 100ML 15MG/5ML</t>
  </si>
  <si>
    <t>67558</t>
  </si>
  <si>
    <t>MABRON</t>
  </si>
  <si>
    <t>INJ SOL 5X2ML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</si>
  <si>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</si>
  <si>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</si>
  <si>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</si>
  <si>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</si>
  <si>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</si>
  <si>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</si>
  <si>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</si>
  <si>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</si>
  <si>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</si>
  <si>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</si>
  <si>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</si>
  <si>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</si>
  <si>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</si>
  <si>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</si>
  <si>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</si>
  <si>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</si>
  <si>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</si>
  <si>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</si>
  <si>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</si>
  <si>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</si>
  <si>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</si>
  <si>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</si>
  <si>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</si>
  <si>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</si>
  <si>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</si>
  <si>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</si>
  <si>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</si>
  <si>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</si>
  <si>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</si>
  <si>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</si>
  <si>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</si>
  <si>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</si>
  <si>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</si>
  <si>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</si>
  <si>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</si>
  <si>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</si>
  <si>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</si>
  <si>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</si>
  <si>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</si>
  <si>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</si>
  <si>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</si>
  <si>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</si>
  <si>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</si>
  <si>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</si>
  <si>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</si>
  <si>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</si>
  <si>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</si>
  <si>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</si>
  <si>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</si>
  <si>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</si>
  <si>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</si>
  <si>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</si>
  <si>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</si>
  <si>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</si>
  <si>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</si>
  <si>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</si>
  <si>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</si>
  <si>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</si>
  <si>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103575</t>
  </si>
  <si>
    <t>3575</t>
  </si>
  <si>
    <t>HEPAROID LECIVA</t>
  </si>
  <si>
    <t>UNG 1X30GM</t>
  </si>
  <si>
    <t>104063</t>
  </si>
  <si>
    <t>4063</t>
  </si>
  <si>
    <t>CAVINTON</t>
  </si>
  <si>
    <t>TBL 50X5MG</t>
  </si>
  <si>
    <t>107981</t>
  </si>
  <si>
    <t>7981</t>
  </si>
  <si>
    <t>NOVALGIN</t>
  </si>
  <si>
    <t>INJ 10X2ML/1000MG</t>
  </si>
  <si>
    <t>110252</t>
  </si>
  <si>
    <t>10252</t>
  </si>
  <si>
    <t>CAVINTON FORTE</t>
  </si>
  <si>
    <t>POR TBL NOB 30X10MG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</si>
  <si>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</si>
  <si>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</si>
  <si>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</si>
  <si>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</si>
  <si>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</si>
  <si>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</si>
  <si>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</si>
  <si>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</si>
  <si>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</si>
  <si>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</si>
  <si>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</si>
  <si>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125365</t>
  </si>
  <si>
    <t>115317</t>
  </si>
  <si>
    <t>HELICID 20 ZENTIVA</t>
  </si>
  <si>
    <t>POR CPS ETD 28X20MG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</si>
  <si>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</si>
  <si>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</si>
  <si>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</si>
  <si>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</si>
  <si>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</si>
  <si>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</si>
  <si>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</si>
  <si>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</si>
  <si>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</si>
  <si>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</si>
  <si>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</si>
  <si>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</si>
  <si>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</si>
  <si>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</si>
  <si>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</si>
  <si>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</si>
  <si>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</si>
  <si>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</si>
  <si>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</si>
  <si>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157586</t>
  </si>
  <si>
    <t>57586</t>
  </si>
  <si>
    <t>ESPUMISAN</t>
  </si>
  <si>
    <t>PORCPSMOL50X40MG-BL</t>
  </si>
  <si>
    <t>158827</t>
  </si>
  <si>
    <t>58827</t>
  </si>
  <si>
    <t>FORTRANS</t>
  </si>
  <si>
    <t>PLV 1X4(SACKY)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</si>
  <si>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</si>
  <si>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</si>
  <si>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</si>
  <si>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</si>
  <si>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</si>
  <si>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</si>
  <si>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</si>
  <si>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</si>
  <si>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</si>
  <si>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</si>
  <si>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</si>
  <si>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</si>
  <si>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</si>
  <si>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</si>
  <si>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</si>
  <si>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</si>
  <si>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</si>
  <si>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</si>
  <si>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</si>
  <si>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191836</t>
  </si>
  <si>
    <t>91836</t>
  </si>
  <si>
    <t>TORECAN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</si>
  <si>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</si>
  <si>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</si>
  <si>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</si>
  <si>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</si>
  <si>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</si>
  <si>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</si>
  <si>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</si>
  <si>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</si>
  <si>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</si>
  <si>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196303</t>
  </si>
  <si>
    <t>96303</t>
  </si>
  <si>
    <t>ASCORUTIN (BLISTR)</t>
  </si>
  <si>
    <t>TBL OBD 50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</si>
  <si>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</si>
  <si>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</si>
  <si>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</si>
  <si>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</si>
  <si>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</si>
  <si>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</si>
  <si>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</si>
  <si>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</si>
  <si>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777140</t>
  </si>
  <si>
    <t>0</t>
  </si>
  <si>
    <t>Emspoma základní 500g/bílá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</si>
  <si>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</si>
  <si>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</si>
  <si>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</si>
  <si>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</si>
  <si>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</si>
  <si>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</si>
  <si>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 LEROS</t>
  </si>
  <si>
    <t>SPC 20X1.5GM(SÁČKY)</t>
  </si>
  <si>
    <t>845008</t>
  </si>
  <si>
    <t>107806</t>
  </si>
  <si>
    <t>AESCIN-TEVA</t>
  </si>
  <si>
    <t>POR TBL FLM 30X20MG</t>
  </si>
  <si>
    <t>845387</t>
  </si>
  <si>
    <t>Sudocrem 60g</t>
  </si>
  <si>
    <t>847713</t>
  </si>
  <si>
    <t>125526</t>
  </si>
  <si>
    <t>APO-IBUPROFEN 400 MG</t>
  </si>
  <si>
    <t>POR TBL FLM 100X400MG</t>
  </si>
  <si>
    <t>848632</t>
  </si>
  <si>
    <t>125315</t>
  </si>
  <si>
    <t>TIAPRIDAL</t>
  </si>
  <si>
    <t>INJ SOL 12X2ML/100MG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</si>
  <si>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</si>
  <si>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</si>
  <si>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</si>
  <si>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</si>
  <si>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</si>
  <si>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</si>
  <si>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</si>
  <si>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</si>
  <si>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</si>
  <si>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</si>
  <si>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</si>
  <si>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</si>
  <si>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849941</t>
  </si>
  <si>
    <t>162142</t>
  </si>
  <si>
    <t>POR TBL NOB 24X500MG</t>
  </si>
  <si>
    <t>987464</t>
  </si>
  <si>
    <t>Menalind Professional čistící pěna 400ml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</si>
  <si>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</si>
  <si>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</si>
  <si>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</si>
  <si>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</si>
  <si>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</si>
  <si>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</si>
  <si>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</si>
  <si>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</si>
  <si>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</si>
  <si>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</si>
  <si>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</si>
  <si>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</si>
  <si>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</si>
  <si>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</si>
  <si>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</si>
  <si>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</si>
  <si>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</si>
  <si>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</si>
  <si>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</si>
  <si>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</si>
  <si>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</si>
  <si>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</si>
  <si>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</si>
  <si>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</si>
  <si>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</si>
  <si>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</si>
  <si>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</si>
  <si>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176129</t>
  </si>
  <si>
    <t>HEMINEVRIN 300 MG</t>
  </si>
  <si>
    <t>POR CPS MOL 100X300MG</t>
  </si>
  <si>
    <t>110086</t>
  </si>
  <si>
    <t>10086</t>
  </si>
  <si>
    <t>NEODOLPASSE</t>
  </si>
  <si>
    <t>INF 10X250ML</t>
  </si>
  <si>
    <t>111063</t>
  </si>
  <si>
    <t>11063</t>
  </si>
  <si>
    <t>IBALGIN 600 (IBUPROFEN 600)</t>
  </si>
  <si>
    <t>TBL OBD 30X600MG</t>
  </si>
  <si>
    <t>114479</t>
  </si>
  <si>
    <t>14479</t>
  </si>
  <si>
    <t>TOBRADEX OČNÍ MAST</t>
  </si>
  <si>
    <t>OPH UNG 3.5GM</t>
  </si>
  <si>
    <t>118305</t>
  </si>
  <si>
    <t>18305</t>
  </si>
  <si>
    <t>RINGERFUNDIN B.BRAUN</t>
  </si>
  <si>
    <t>INF SOL10X1000ML PE</t>
  </si>
  <si>
    <t>146991</t>
  </si>
  <si>
    <t>46991</t>
  </si>
  <si>
    <t>IMODIUM</t>
  </si>
  <si>
    <t>CPS 20X2MG</t>
  </si>
  <si>
    <t>155824</t>
  </si>
  <si>
    <t>55824</t>
  </si>
  <si>
    <t>INJ 5X5ML/2500MG</t>
  </si>
  <si>
    <t>157866</t>
  </si>
  <si>
    <t>57866</t>
  </si>
  <si>
    <t>TOBRADEX</t>
  </si>
  <si>
    <t>GTT OPH 1X5ML</t>
  </si>
  <si>
    <t>194919</t>
  </si>
  <si>
    <t>94919</t>
  </si>
  <si>
    <t>AMBROBENE 7.5MG/ML</t>
  </si>
  <si>
    <t>SOL 1X40ML</t>
  </si>
  <si>
    <t>702549</t>
  </si>
  <si>
    <t>Emspoma O 250g/hřejivá</t>
  </si>
  <si>
    <t>841541</t>
  </si>
  <si>
    <t>MENALIND Mycí emulze 500ml</t>
  </si>
  <si>
    <t>845329</t>
  </si>
  <si>
    <t>Biopron9 tob.60</t>
  </si>
  <si>
    <t>102684</t>
  </si>
  <si>
    <t>2684</t>
  </si>
  <si>
    <t>GEL 1X20GM</t>
  </si>
  <si>
    <t>841550</t>
  </si>
  <si>
    <t>Emspoma Z 300 ml/proti bolesti</t>
  </si>
  <si>
    <t>841498</t>
  </si>
  <si>
    <t>Carbosorb tbl.20-blistr</t>
  </si>
  <si>
    <t>198864</t>
  </si>
  <si>
    <t>98864</t>
  </si>
  <si>
    <t>FYZIOLOGICKÝ ROZTOK VIAFLO</t>
  </si>
  <si>
    <t>INF SOL 50X100ML</t>
  </si>
  <si>
    <t>101127</t>
  </si>
  <si>
    <t>1127</t>
  </si>
  <si>
    <t>INJ 10X2ML/20MG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</si>
  <si>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</si>
  <si>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</si>
  <si>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</si>
  <si>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</si>
  <si>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</si>
  <si>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</si>
  <si>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</si>
  <si>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</si>
  <si>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</si>
  <si>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</si>
  <si>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</si>
  <si>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</si>
  <si>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</si>
  <si>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</si>
  <si>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</si>
  <si>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</si>
  <si>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176205</t>
  </si>
  <si>
    <t>180825</t>
  </si>
  <si>
    <t>HYDROCORTISON 10MG</t>
  </si>
  <si>
    <t>705048</t>
  </si>
  <si>
    <t>Emspoma Z 200ml/proti bolesti tuba</t>
  </si>
  <si>
    <t>777144</t>
  </si>
  <si>
    <t>Emspoma Z 500g/proti bolesti</t>
  </si>
  <si>
    <t>790011</t>
  </si>
  <si>
    <t>Emspoma M 500g/chladivá</t>
  </si>
  <si>
    <t>841543</t>
  </si>
  <si>
    <t>MENALIND Krém na ruce 200ml</t>
  </si>
  <si>
    <t>846873</t>
  </si>
  <si>
    <t>82012</t>
  </si>
  <si>
    <t>DZ PRONTODERM ROZTOK 500 ml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</si>
  <si>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</si>
  <si>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</si>
  <si>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</si>
  <si>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</si>
  <si>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</si>
  <si>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</si>
  <si>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</si>
  <si>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</si>
  <si>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120401</t>
  </si>
  <si>
    <t>20401</t>
  </si>
  <si>
    <t>IBALGIN GEL 50G</t>
  </si>
  <si>
    <t>DRM GEL 1X50GM</t>
  </si>
  <si>
    <t>169743</t>
  </si>
  <si>
    <t>69743</t>
  </si>
  <si>
    <t>ARDEAOSMOSOL MA 15 (Mannitol)</t>
  </si>
  <si>
    <t>INF 1X80ML</t>
  </si>
  <si>
    <t>169755</t>
  </si>
  <si>
    <t>69755</t>
  </si>
  <si>
    <t>ARDEANUTRISOL G 40</t>
  </si>
  <si>
    <t>920356</t>
  </si>
  <si>
    <t>KL SOL.BORGLYCEROLI  3% 100 G</t>
  </si>
  <si>
    <t>930661</t>
  </si>
  <si>
    <t>KL AQUA PURIF. BAG IN BOX 5 l</t>
  </si>
  <si>
    <t>116444</t>
  </si>
  <si>
    <t>16444</t>
  </si>
  <si>
    <t>TEGRETOL CR 200</t>
  </si>
  <si>
    <t>TBL RET 50X200MG</t>
  </si>
  <si>
    <t>840155</t>
  </si>
  <si>
    <t>Vincentka nosní sprej  25ml (30ml)</t>
  </si>
  <si>
    <t>100810</t>
  </si>
  <si>
    <t>810</t>
  </si>
  <si>
    <t>SANORIN EMULSIO</t>
  </si>
  <si>
    <t>GTT NAS 10ML 0.1%</t>
  </si>
  <si>
    <t>841314</t>
  </si>
  <si>
    <t>MENALIND Ochranná pěna 100ml</t>
  </si>
  <si>
    <t>128831</t>
  </si>
  <si>
    <t>28831</t>
  </si>
  <si>
    <t>AERIUS 2,5 MG</t>
  </si>
  <si>
    <t>POR TBL DIS 30X2.5MG</t>
  </si>
  <si>
    <t>500686</t>
  </si>
  <si>
    <t xml:space="preserve">DZ PRONTODERM SHOWER GEL  100ML </t>
  </si>
  <si>
    <t>strong</t>
  </si>
  <si>
    <t>175433</t>
  </si>
  <si>
    <t>75433</t>
  </si>
  <si>
    <t>CHLORPROTHIXEN LECIVA (BLISTR)</t>
  </si>
  <si>
    <t>TBL OBD 30X15MG</t>
  </si>
  <si>
    <t>900493</t>
  </si>
  <si>
    <t>KL SUPP.BISACODYLI 0,01G  30KS</t>
  </si>
  <si>
    <t>920200</t>
  </si>
  <si>
    <t>15877</t>
  </si>
  <si>
    <t>DZ BRAUNOL 1 L</t>
  </si>
  <si>
    <t>158659</t>
  </si>
  <si>
    <t>58659</t>
  </si>
  <si>
    <t>ATENOLOL AL 25</t>
  </si>
  <si>
    <t>POR TBL NOB 30X25MG</t>
  </si>
  <si>
    <t>380758</t>
  </si>
  <si>
    <t>80758</t>
  </si>
  <si>
    <t>OPSITE SPRAY 100 ML TRANSPARENT</t>
  </si>
  <si>
    <t>NI FILM PRO KRYTI R</t>
  </si>
  <si>
    <t>702489</t>
  </si>
  <si>
    <t>Emspoma M 300ml/chladivá</t>
  </si>
  <si>
    <t>920358</t>
  </si>
  <si>
    <t>KL SOL.BORGLYCEROLI 3% 200 G</t>
  </si>
  <si>
    <t>930043</t>
  </si>
  <si>
    <t>DZ TRIXO LIND 100 ml</t>
  </si>
  <si>
    <t>841680</t>
  </si>
  <si>
    <t>KL SOL.BORGLYCEROLI 3%  20G</t>
  </si>
  <si>
    <t>500355</t>
  </si>
  <si>
    <t>15879</t>
  </si>
  <si>
    <t>DZ BRAUNOL 250 ML</t>
  </si>
  <si>
    <t>846116</t>
  </si>
  <si>
    <t>125226</t>
  </si>
  <si>
    <t>NORETHISTERON ZENTIVA</t>
  </si>
  <si>
    <t>900012</t>
  </si>
  <si>
    <t>KL SOL.HYD.PEROX.3% 200G</t>
  </si>
  <si>
    <t>790012</t>
  </si>
  <si>
    <t>Emspoma O 500g/hřejivá</t>
  </si>
  <si>
    <t>850638</t>
  </si>
  <si>
    <t>500886</t>
  </si>
  <si>
    <t>IFIRMASTA 150 MG</t>
  </si>
  <si>
    <t>POR TBL FLM 28X150MG</t>
  </si>
  <si>
    <t>132082</t>
  </si>
  <si>
    <t>32082</t>
  </si>
  <si>
    <t>IBALGIN 400 (IBUPROFEN 400)</t>
  </si>
  <si>
    <t>TBL OBD 100X400MG</t>
  </si>
  <si>
    <t>187906</t>
  </si>
  <si>
    <t>87906</t>
  </si>
  <si>
    <t>KORYLAN</t>
  </si>
  <si>
    <t>TBL 10</t>
  </si>
  <si>
    <t>196620</t>
  </si>
  <si>
    <t>96620</t>
  </si>
  <si>
    <t>BISACODYL</t>
  </si>
  <si>
    <t>DRG 105X5MG</t>
  </si>
  <si>
    <t>843067</t>
  </si>
  <si>
    <t>KL SUPP.BISACODYLI 0,01G  40KS</t>
  </si>
  <si>
    <t>192414</t>
  </si>
  <si>
    <t>92414</t>
  </si>
  <si>
    <t>SEPTONEX</t>
  </si>
  <si>
    <t>SPR 1X45ML</t>
  </si>
  <si>
    <t>380759</t>
  </si>
  <si>
    <t>169469</t>
  </si>
  <si>
    <t>OPSITE SPRAY 240 ML</t>
  </si>
  <si>
    <t>TRANSPARENTNÍ FILM</t>
  </si>
  <si>
    <t>396754</t>
  </si>
  <si>
    <t>DZ PRONTODERM NASAL GEL  30ML</t>
  </si>
  <si>
    <t>847025</t>
  </si>
  <si>
    <t>137119</t>
  </si>
  <si>
    <t>CALCIUM 500 MG PHARMAVIT</t>
  </si>
  <si>
    <t>POR TBL EFF 20X500MG</t>
  </si>
  <si>
    <t>118489</t>
  </si>
  <si>
    <t>18489</t>
  </si>
  <si>
    <t>LISKANTIN</t>
  </si>
  <si>
    <t>POR TBL NOB 100X250MG</t>
  </si>
  <si>
    <t>842936</t>
  </si>
  <si>
    <t>MENALIND Ošetřující šampon 500ml</t>
  </si>
  <si>
    <t>394153</t>
  </si>
  <si>
    <t>Calcium pantotenicum mast 30g Generica</t>
  </si>
  <si>
    <t>202701</t>
  </si>
  <si>
    <t>POR TBL ENT 90X20MG</t>
  </si>
  <si>
    <t>198054</t>
  </si>
  <si>
    <t>SANVAL 10 MG</t>
  </si>
  <si>
    <t>POR TBL FLM 20X10MG</t>
  </si>
  <si>
    <t>202924</t>
  </si>
  <si>
    <t>POR TBL FLM 10X250MG</t>
  </si>
  <si>
    <t>23987</t>
  </si>
  <si>
    <t>DZ OCTENISEPT drm. sol. 250 ml</t>
  </si>
  <si>
    <t>DRM SOL 1X250ML</t>
  </si>
  <si>
    <t>901176</t>
  </si>
  <si>
    <t>IR AC.BORICI AQ.OPHTAL.50 ML</t>
  </si>
  <si>
    <t>IR OČNI VODA 50 ml</t>
  </si>
  <si>
    <t>202821</t>
  </si>
  <si>
    <t>STOPTUSSIN SIRUP</t>
  </si>
  <si>
    <t>POR SIR 1X100ML + PIP</t>
  </si>
  <si>
    <t>179326</t>
  </si>
  <si>
    <t>DORETA 75 MG/650 MG</t>
  </si>
  <si>
    <t>POR TBL FLM 20</t>
  </si>
  <si>
    <t>988837</t>
  </si>
  <si>
    <t>Calcium pantothenicum krém Generica  30g</t>
  </si>
  <si>
    <t>500088</t>
  </si>
  <si>
    <t>DZ PRONTORAL 250ML</t>
  </si>
  <si>
    <t>214619</t>
  </si>
  <si>
    <t>TRENTAL 400</t>
  </si>
  <si>
    <t>POR TBL RET 100X400MG</t>
  </si>
  <si>
    <t>134824</t>
  </si>
  <si>
    <t>ISOLYTE BP - PLAST. LÁHEV</t>
  </si>
  <si>
    <t xml:space="preserve">INF SOL 10X1000ML KP </t>
  </si>
  <si>
    <t>203954</t>
  </si>
  <si>
    <t>BISEPTOL 480</t>
  </si>
  <si>
    <t>POR TBL NOB 28X480MG</t>
  </si>
  <si>
    <t>214616</t>
  </si>
  <si>
    <t>TRENTAL</t>
  </si>
  <si>
    <t>INF SOL 5X5ML/100MG</t>
  </si>
  <si>
    <t>214598</t>
  </si>
  <si>
    <t>FLAVOBION</t>
  </si>
  <si>
    <t>POR TBL FLM 50X70MG</t>
  </si>
  <si>
    <t>115714</t>
  </si>
  <si>
    <t>POR TBL FLM 50X320MG/60MG</t>
  </si>
  <si>
    <t>501567</t>
  </si>
  <si>
    <t>KL UNG.FRAMYKOIN</t>
  </si>
  <si>
    <t>10G</t>
  </si>
  <si>
    <t>132522</t>
  </si>
  <si>
    <t>EGILOK 25 MG</t>
  </si>
  <si>
    <t>TBL 60X25MG</t>
  </si>
  <si>
    <t>930586</t>
  </si>
  <si>
    <t>23988</t>
  </si>
  <si>
    <t>DZ OCTENISEPT 500 ml</t>
  </si>
  <si>
    <t>848908</t>
  </si>
  <si>
    <t>Emspoma O 300ml hřejivá</t>
  </si>
  <si>
    <t>10085</t>
  </si>
  <si>
    <t>NEODOLPASSE    1x250 ml</t>
  </si>
  <si>
    <t>IVN INF SOL 1X250ML</t>
  </si>
  <si>
    <t>215605</t>
  </si>
  <si>
    <t>P</t>
  </si>
  <si>
    <t>109709</t>
  </si>
  <si>
    <t>9709</t>
  </si>
  <si>
    <t>SOLU-MEDROL</t>
  </si>
  <si>
    <t>INJ SIC 1X40MG+1ML</t>
  </si>
  <si>
    <t>112892</t>
  </si>
  <si>
    <t>12892</t>
  </si>
  <si>
    <t>AULIN</t>
  </si>
  <si>
    <t>POR TBL NOB 30X100MG</t>
  </si>
  <si>
    <t>115316</t>
  </si>
  <si>
    <t>15316</t>
  </si>
  <si>
    <t>LOZAP H</t>
  </si>
  <si>
    <t>POR TBL FLM 30</t>
  </si>
  <si>
    <t>130543</t>
  </si>
  <si>
    <t>30543</t>
  </si>
  <si>
    <t>CADUET 5MG/10MG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</si>
  <si>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</si>
  <si>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</si>
  <si>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</si>
  <si>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</si>
  <si>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</si>
  <si>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</si>
  <si>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</si>
  <si>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</si>
  <si>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</si>
  <si>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</si>
  <si>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</si>
  <si>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</si>
  <si>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147740</t>
  </si>
  <si>
    <t>47740</t>
  </si>
  <si>
    <t>RIVOCOR 5</t>
  </si>
  <si>
    <t>POR TBL FLM 30X5MG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</si>
  <si>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</si>
  <si>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</si>
  <si>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</si>
  <si>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</si>
  <si>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</si>
  <si>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</si>
  <si>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</si>
  <si>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</si>
  <si>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</si>
  <si>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</si>
  <si>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166029</t>
  </si>
  <si>
    <t>66029</t>
  </si>
  <si>
    <t>ZODAC</t>
  </si>
  <si>
    <t>TBL OBD 10X10MG</t>
  </si>
  <si>
    <t>166030</t>
  </si>
  <si>
    <t>66030</t>
  </si>
  <si>
    <t>TBL OBD 30X10MG</t>
  </si>
  <si>
    <t>191280</t>
  </si>
  <si>
    <t>91280</t>
  </si>
  <si>
    <t>RANITAL</t>
  </si>
  <si>
    <t>TBL 30X150MG</t>
  </si>
  <si>
    <t>193013</t>
  </si>
  <si>
    <t>93013</t>
  </si>
  <si>
    <t>SORTIS 10MG</t>
  </si>
  <si>
    <t>844554</t>
  </si>
  <si>
    <t>114065</t>
  </si>
  <si>
    <t>LOZAP 50 ZENTIVA</t>
  </si>
  <si>
    <t>POR TBL FLM 30X50MG</t>
  </si>
  <si>
    <t>848907</t>
  </si>
  <si>
    <t>148072</t>
  </si>
  <si>
    <t>ROSUCARD 20 MG POTAHOVANÉ TABLETY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</si>
  <si>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</si>
  <si>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</si>
  <si>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</si>
  <si>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</si>
  <si>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</si>
  <si>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</si>
  <si>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</si>
  <si>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142546</t>
  </si>
  <si>
    <t>42546</t>
  </si>
  <si>
    <t>LACTULOSE AL SIRUP</t>
  </si>
  <si>
    <t>POR SIR 1X200ML</t>
  </si>
  <si>
    <t>192587</t>
  </si>
  <si>
    <t>92587</t>
  </si>
  <si>
    <t>DEPAKINE CHRONO 500MG(PULENE)</t>
  </si>
  <si>
    <t>TBL RET 30X500MG</t>
  </si>
  <si>
    <t>203097</t>
  </si>
  <si>
    <t>AMOKSIKLAV 1 G</t>
  </si>
  <si>
    <t>POR TBL FLM 21X1GM</t>
  </si>
  <si>
    <t>24550</t>
  </si>
  <si>
    <t>ONDANSETRON KABI 2 MG/ML</t>
  </si>
  <si>
    <t>INJ SOL 5X4ML</t>
  </si>
  <si>
    <t>213494</t>
  </si>
  <si>
    <t>FRAXIPARINE</t>
  </si>
  <si>
    <t>INJ SOL 10X0.4ML</t>
  </si>
  <si>
    <t>214427</t>
  </si>
  <si>
    <t>CONTROLOC I.V.</t>
  </si>
  <si>
    <t>INJ PLV SOL 1X40MG</t>
  </si>
  <si>
    <t>214435</t>
  </si>
  <si>
    <t>CONTROLOC 20 MG</t>
  </si>
  <si>
    <t>POR TBL ENT 100X20MG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</si>
  <si>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</si>
  <si>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</si>
  <si>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</si>
  <si>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</si>
  <si>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</si>
  <si>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</si>
  <si>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</si>
  <si>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</si>
  <si>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116600</t>
  </si>
  <si>
    <t>16600</t>
  </si>
  <si>
    <t>UNASYN</t>
  </si>
  <si>
    <t>INJ PLV SOL 1X1.5GM</t>
  </si>
  <si>
    <t>117149</t>
  </si>
  <si>
    <t>17149</t>
  </si>
  <si>
    <t>POR TBL FLM12X375MG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</si>
  <si>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</si>
  <si>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</si>
  <si>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</si>
  <si>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</si>
  <si>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</si>
  <si>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</si>
  <si>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</si>
  <si>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</si>
  <si>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192359</t>
  </si>
  <si>
    <t>92359</t>
  </si>
  <si>
    <t>PROSTAPHLIN 1000MG</t>
  </si>
  <si>
    <t>INJ SIC 1X1000MG</t>
  </si>
  <si>
    <t>844576</t>
  </si>
  <si>
    <t>100339</t>
  </si>
  <si>
    <t>DALACIN C 300 MG</t>
  </si>
  <si>
    <t>POR CPS DUR 16X300MG</t>
  </si>
  <si>
    <t>175023</t>
  </si>
  <si>
    <t>75023</t>
  </si>
  <si>
    <t>COTRIMOXAZOL AL FORTE</t>
  </si>
  <si>
    <t>TBL 20X960MG</t>
  </si>
  <si>
    <t>94176</t>
  </si>
  <si>
    <t>CEFOTAXIME LEK 1 G PRÁŠEK PRO INJEKČNÍ ROZTOK</t>
  </si>
  <si>
    <t>INJ PLV SOL 1X1GM</t>
  </si>
  <si>
    <t>151460</t>
  </si>
  <si>
    <t>CEFUROXIM KABI 750 MG</t>
  </si>
  <si>
    <t>INJ+INF PLV SOL 10X750MG</t>
  </si>
  <si>
    <t>202911</t>
  </si>
  <si>
    <t>DILIZOLEN 2 MG/ML</t>
  </si>
  <si>
    <t>INF SOL 10X300ML/600MG</t>
  </si>
  <si>
    <t>151458</t>
  </si>
  <si>
    <t>CEFUROXIM KABI 1500 MG</t>
  </si>
  <si>
    <t>INJ+INF PLV SOL 10X1.5GM</t>
  </si>
  <si>
    <t>162180</t>
  </si>
  <si>
    <t>CIPROFLOXACIN KABI 200 MG/100 ML INFUZNÍ ROZTOK</t>
  </si>
  <si>
    <t>INF SOL 10X200MG/100ML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</si>
  <si>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</si>
  <si>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</si>
  <si>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</si>
  <si>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</si>
  <si>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</si>
  <si>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</si>
  <si>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</si>
  <si>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</si>
  <si>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</si>
  <si>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</si>
  <si>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115658</t>
  </si>
  <si>
    <t>15658</t>
  </si>
  <si>
    <t>CIPLOX 500</t>
  </si>
  <si>
    <t>207280</t>
  </si>
  <si>
    <t>FUROLIN TABLETY</t>
  </si>
  <si>
    <t>203855</t>
  </si>
  <si>
    <t>IMS+IVN INJ PLV SOL 10X1GM</t>
  </si>
  <si>
    <t>105951</t>
  </si>
  <si>
    <t>5951</t>
  </si>
  <si>
    <t>AMOKSIKLAV 1G</t>
  </si>
  <si>
    <t>TBL OBD 14X1GM</t>
  </si>
  <si>
    <t>197000</t>
  </si>
  <si>
    <t>97000</t>
  </si>
  <si>
    <t>METRONIDAZOLE 0.5% POLFA</t>
  </si>
  <si>
    <t>INJ 1X100ML 5MG/1ML</t>
  </si>
  <si>
    <t>50113014</t>
  </si>
  <si>
    <t>113798</t>
  </si>
  <si>
    <t>13798</t>
  </si>
  <si>
    <t>CANESTEN KRÉM</t>
  </si>
  <si>
    <t>CRM 1X20GM/200MG</t>
  </si>
  <si>
    <t>126329</t>
  </si>
  <si>
    <t>26329</t>
  </si>
  <si>
    <t>AERIUS</t>
  </si>
  <si>
    <t>145324</t>
  </si>
  <si>
    <t>45324</t>
  </si>
  <si>
    <t>MUCOSOLVAN</t>
  </si>
  <si>
    <t>TBL 20X30MG</t>
  </si>
  <si>
    <t>207050</t>
  </si>
  <si>
    <t>ROSEMIG SPRINTAB 50 MG</t>
  </si>
  <si>
    <t>POR TBL SUS 6X50MG II</t>
  </si>
  <si>
    <t>51367</t>
  </si>
  <si>
    <t>INF SOL 10X250MLPELAH</t>
  </si>
  <si>
    <t>100269</t>
  </si>
  <si>
    <t>269</t>
  </si>
  <si>
    <t>PREDNISON 5 LECIVA</t>
  </si>
  <si>
    <t>TBL 20X5MG</t>
  </si>
  <si>
    <t>100527</t>
  </si>
  <si>
    <t>527</t>
  </si>
  <si>
    <t>NATRIUM SALICYLICUM BIOTIKA</t>
  </si>
  <si>
    <t>INJ 10X10ML 10%</t>
  </si>
  <si>
    <t>102133</t>
  </si>
  <si>
    <t>2133</t>
  </si>
  <si>
    <t>FUROSEMID BIOTIKA</t>
  </si>
  <si>
    <t>INJ 5X2ML/20MG</t>
  </si>
  <si>
    <t>102679</t>
  </si>
  <si>
    <t>2679</t>
  </si>
  <si>
    <t>BERODUAL N</t>
  </si>
  <si>
    <t>INH SOL PSS 200DÁV</t>
  </si>
  <si>
    <t>102871</t>
  </si>
  <si>
    <t>2871</t>
  </si>
  <si>
    <t>VIREGYT-K</t>
  </si>
  <si>
    <t>CPS 50X100MG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</si>
  <si>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</si>
  <si>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</si>
  <si>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</si>
  <si>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</si>
  <si>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</si>
  <si>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</si>
  <si>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</si>
  <si>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</si>
  <si>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110502</t>
  </si>
  <si>
    <t>10502</t>
  </si>
  <si>
    <t>ENTEROL</t>
  </si>
  <si>
    <t>POR CPS DUR10X250MG</t>
  </si>
  <si>
    <t>113808</t>
  </si>
  <si>
    <t>13808</t>
  </si>
  <si>
    <t>URSOSAN</t>
  </si>
  <si>
    <t>POR CPSDUR100X250MG</t>
  </si>
  <si>
    <t>116439</t>
  </si>
  <si>
    <t>16439</t>
  </si>
  <si>
    <t>LOMIR SRO</t>
  </si>
  <si>
    <t>POR CPS PRO 30X5MG</t>
  </si>
  <si>
    <t>131215</t>
  </si>
  <si>
    <t>31215</t>
  </si>
  <si>
    <t>TENSIOMIN</t>
  </si>
  <si>
    <t>TBL 30X25MG</t>
  </si>
  <si>
    <t>132225</t>
  </si>
  <si>
    <t>32225</t>
  </si>
  <si>
    <t>BETALOC ZOK 25 MG</t>
  </si>
  <si>
    <t>TBL RET 28X25MG</t>
  </si>
  <si>
    <t>149317</t>
  </si>
  <si>
    <t>49317</t>
  </si>
  <si>
    <t>CALCIUM GLUCONICUM 10% B.BRAUN</t>
  </si>
  <si>
    <t>INJ SOL 20X10ML</t>
  </si>
  <si>
    <t>156351</t>
  </si>
  <si>
    <t>56351</t>
  </si>
  <si>
    <t>PULMORAN LEROS</t>
  </si>
  <si>
    <t>157525</t>
  </si>
  <si>
    <t>57525</t>
  </si>
  <si>
    <t>MYDOCALM 150MG</t>
  </si>
  <si>
    <t>TBL OBD 30X150MG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</si>
  <si>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</si>
  <si>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</si>
  <si>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</si>
  <si>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</si>
  <si>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</si>
  <si>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</si>
  <si>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</si>
  <si>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</si>
  <si>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</si>
  <si>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</si>
  <si>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</si>
  <si>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</si>
  <si>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</si>
  <si>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</si>
  <si>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</si>
  <si>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169654</t>
  </si>
  <si>
    <t>KAPIDIN 20 MG</t>
  </si>
  <si>
    <t>180058</t>
  </si>
  <si>
    <t>80058</t>
  </si>
  <si>
    <t>SECTRAL 400</t>
  </si>
  <si>
    <t>TBL OBD 30X400MG</t>
  </si>
  <si>
    <t>183272</t>
  </si>
  <si>
    <t>215478</t>
  </si>
  <si>
    <t>EBRANTIL 60 RETARD</t>
  </si>
  <si>
    <t>POR CPS PRO 50X60MG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</si>
  <si>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</si>
  <si>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</si>
  <si>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</si>
  <si>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</si>
  <si>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</si>
  <si>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</si>
  <si>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</si>
  <si>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</si>
  <si>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188219</t>
  </si>
  <si>
    <t>88219</t>
  </si>
  <si>
    <t>LEXAURIN 3</t>
  </si>
  <si>
    <t>POR TBL NOB 30X3MG</t>
  </si>
  <si>
    <t>189212</t>
  </si>
  <si>
    <t>89212</t>
  </si>
  <si>
    <t>INJECTIO PROCAIN.CHLOR.0.2% ARD</t>
  </si>
  <si>
    <t>INJ 1X200ML 0.2%</t>
  </si>
  <si>
    <t>192351</t>
  </si>
  <si>
    <t>92351</t>
  </si>
  <si>
    <t>ATROVENT 0.025%</t>
  </si>
  <si>
    <t>INH SOL 1X20ML</t>
  </si>
  <si>
    <t>193105</t>
  </si>
  <si>
    <t>93105</t>
  </si>
  <si>
    <t>INJ 50X2ML/10MG</t>
  </si>
  <si>
    <t>197026</t>
  </si>
  <si>
    <t>97026</t>
  </si>
  <si>
    <t>ENELBIN RETARD</t>
  </si>
  <si>
    <t>TBL OBD 50X100MG</t>
  </si>
  <si>
    <t>197402</t>
  </si>
  <si>
    <t>97402</t>
  </si>
  <si>
    <t>TBL FC 50X100MG</t>
  </si>
  <si>
    <t>199295</t>
  </si>
  <si>
    <t>99295</t>
  </si>
  <si>
    <t>ANOPYRIN 100MG</t>
  </si>
  <si>
    <t>TBL 20X100MG</t>
  </si>
  <si>
    <t>840220</t>
  </si>
  <si>
    <t>Lactobacillus acidophil.cps.75 bez laktózy</t>
  </si>
  <si>
    <t>843905</t>
  </si>
  <si>
    <t>103391</t>
  </si>
  <si>
    <t>POR GTT SOL+INH SOL 60ML</t>
  </si>
  <si>
    <t>844960</t>
  </si>
  <si>
    <t>125114</t>
  </si>
  <si>
    <t>TBL 60X100 MG</t>
  </si>
  <si>
    <t>846413</t>
  </si>
  <si>
    <t>57585</t>
  </si>
  <si>
    <t>Espumisan cps.100x40mg-blistr</t>
  </si>
  <si>
    <t>0057585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</si>
  <si>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</si>
  <si>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</si>
  <si>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</si>
  <si>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</si>
  <si>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</si>
  <si>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</si>
  <si>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</si>
  <si>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</si>
  <si>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905097</t>
  </si>
  <si>
    <t>158767</t>
  </si>
  <si>
    <t>DZ OCTENISEPT 250 ml</t>
  </si>
  <si>
    <t>sprej</t>
  </si>
  <si>
    <t>100612</t>
  </si>
  <si>
    <t>612</t>
  </si>
  <si>
    <t>SYNTOSTIGMIN</t>
  </si>
  <si>
    <t>INJ 10X1ML/0.5MG</t>
  </si>
  <si>
    <t>111242</t>
  </si>
  <si>
    <t>11242</t>
  </si>
  <si>
    <t>GERATAM 1200</t>
  </si>
  <si>
    <t>TBL OBD 60X1200MG</t>
  </si>
  <si>
    <t>128216</t>
  </si>
  <si>
    <t>28216</t>
  </si>
  <si>
    <t>LYRICA 75 MG</t>
  </si>
  <si>
    <t>POR CPSDUR14X75MG</t>
  </si>
  <si>
    <t>154094</t>
  </si>
  <si>
    <t>54094</t>
  </si>
  <si>
    <t>TRITTICO AC 75</t>
  </si>
  <si>
    <t>TBL RET 30X75MG</t>
  </si>
  <si>
    <t>156779</t>
  </si>
  <si>
    <t>56779</t>
  </si>
  <si>
    <t>GERATAM 800MG</t>
  </si>
  <si>
    <t>TBL OBD 60X800MG</t>
  </si>
  <si>
    <t>159357</t>
  </si>
  <si>
    <t>59357</t>
  </si>
  <si>
    <t>RINGERUV ROZTOK BRAUN</t>
  </si>
  <si>
    <t>INF 10X500ML(LDPE)</t>
  </si>
  <si>
    <t>188498</t>
  </si>
  <si>
    <t>88498</t>
  </si>
  <si>
    <t>NAKOM MITE</t>
  </si>
  <si>
    <t>TBL 100X125MG</t>
  </si>
  <si>
    <t>194920</t>
  </si>
  <si>
    <t>94920</t>
  </si>
  <si>
    <t>SOL 1X100ML</t>
  </si>
  <si>
    <t>196610</t>
  </si>
  <si>
    <t>96610</t>
  </si>
  <si>
    <t>APAURIN</t>
  </si>
  <si>
    <t>INJ 10X2ML/10MG</t>
  </si>
  <si>
    <t>154539</t>
  </si>
  <si>
    <t>54539</t>
  </si>
  <si>
    <t>DOLMINA INJ.</t>
  </si>
  <si>
    <t>INJ 5X3ML/75MG</t>
  </si>
  <si>
    <t>100874</t>
  </si>
  <si>
    <t>874</t>
  </si>
  <si>
    <t>OPHTHALMO-AZULEN</t>
  </si>
  <si>
    <t>109414</t>
  </si>
  <si>
    <t>119687</t>
  </si>
  <si>
    <t>NASIVIN 0,05%</t>
  </si>
  <si>
    <t>NAS GTT SOL 10ML</t>
  </si>
  <si>
    <t>114958</t>
  </si>
  <si>
    <t>14958</t>
  </si>
  <si>
    <t>RIVOTRIL 2 MG</t>
  </si>
  <si>
    <t>TBL 30X2MG</t>
  </si>
  <si>
    <t>157351</t>
  </si>
  <si>
    <t>57351</t>
  </si>
  <si>
    <t>OXANTIL</t>
  </si>
  <si>
    <t>INJ 5X2ML</t>
  </si>
  <si>
    <t>194234</t>
  </si>
  <si>
    <t>94234</t>
  </si>
  <si>
    <t>GUAJACURAN</t>
  </si>
  <si>
    <t>DRG 30X200MG-BLISTR</t>
  </si>
  <si>
    <t>100113</t>
  </si>
  <si>
    <t>113</t>
  </si>
  <si>
    <t>DILURAN</t>
  </si>
  <si>
    <t>TBL 20X250MG</t>
  </si>
  <si>
    <t>103065</t>
  </si>
  <si>
    <t>ZOVIRAX</t>
  </si>
  <si>
    <t>DRM CRM 1X2GM/100MG</t>
  </si>
  <si>
    <t>144849</t>
  </si>
  <si>
    <t>44849</t>
  </si>
  <si>
    <t>MUCONASAL PLUS</t>
  </si>
  <si>
    <t>SPR NAS 1X10ML</t>
  </si>
  <si>
    <t>147271</t>
  </si>
  <si>
    <t>47271</t>
  </si>
  <si>
    <t>MOTILIUM</t>
  </si>
  <si>
    <t>184325</t>
  </si>
  <si>
    <t>84325</t>
  </si>
  <si>
    <t>VIDISIC</t>
  </si>
  <si>
    <t>GEL OPH 1X10GM</t>
  </si>
  <si>
    <t>102547</t>
  </si>
  <si>
    <t>2547</t>
  </si>
  <si>
    <t>UNG OPH 1X3.5GM</t>
  </si>
  <si>
    <t>113703</t>
  </si>
  <si>
    <t>13703</t>
  </si>
  <si>
    <t>ZOVIRAX 200 MG</t>
  </si>
  <si>
    <t>POR TBL NOB25X200MG</t>
  </si>
  <si>
    <t>140275</t>
  </si>
  <si>
    <t>40275</t>
  </si>
  <si>
    <t>BACLOFEN</t>
  </si>
  <si>
    <t>TBL 50X25MG</t>
  </si>
  <si>
    <t>149952</t>
  </si>
  <si>
    <t>49952</t>
  </si>
  <si>
    <t>DERMOVATE</t>
  </si>
  <si>
    <t>UNG 1X25GM 0.05%</t>
  </si>
  <si>
    <t>158993</t>
  </si>
  <si>
    <t>CANCOMBINO 16 MG/12,5 MG</t>
  </si>
  <si>
    <t>POR TBL NOB 28 I</t>
  </si>
  <si>
    <t>184785</t>
  </si>
  <si>
    <t>84785</t>
  </si>
  <si>
    <t>GEL OPH 3X10GM</t>
  </si>
  <si>
    <t>196974</t>
  </si>
  <si>
    <t>96974</t>
  </si>
  <si>
    <t>CERUCAL</t>
  </si>
  <si>
    <t>POR TBL NOB 50X10MG</t>
  </si>
  <si>
    <t>113704</t>
  </si>
  <si>
    <t>13704</t>
  </si>
  <si>
    <t>ZOVIRAX 400 MG</t>
  </si>
  <si>
    <t>POR TBL NOB70X400MG</t>
  </si>
  <si>
    <t>118563</t>
  </si>
  <si>
    <t>18563</t>
  </si>
  <si>
    <t>MINIRIN MELT 60 MCG</t>
  </si>
  <si>
    <t>POR LYO 30X60RG</t>
  </si>
  <si>
    <t>140274</t>
  </si>
  <si>
    <t>40274</t>
  </si>
  <si>
    <t>TBL 50X10MG</t>
  </si>
  <si>
    <t>141824</t>
  </si>
  <si>
    <t>41824</t>
  </si>
  <si>
    <t>DHC CONTINUS 60 MG</t>
  </si>
  <si>
    <t>PORTBLRET60X60MG B</t>
  </si>
  <si>
    <t>175428</t>
  </si>
  <si>
    <t>75428</t>
  </si>
  <si>
    <t>850675</t>
  </si>
  <si>
    <t>Menalind professional tělové mléko 500ml</t>
  </si>
  <si>
    <t>111243</t>
  </si>
  <si>
    <t>11243</t>
  </si>
  <si>
    <t>TBL OBD 100X1200MG</t>
  </si>
  <si>
    <t>168096</t>
  </si>
  <si>
    <t>IFIRMACOMBI 150 MG/12,5 MG</t>
  </si>
  <si>
    <t>POR TBL FLM 28</t>
  </si>
  <si>
    <t>396473</t>
  </si>
  <si>
    <t>99130</t>
  </si>
  <si>
    <t>ARDEAOSMOSOL MA 20 (Mannitol)</t>
  </si>
  <si>
    <t>INF 1X100 ML</t>
  </si>
  <si>
    <t>188860</t>
  </si>
  <si>
    <t>154078</t>
  </si>
  <si>
    <t>NIMOTOP S</t>
  </si>
  <si>
    <t>POR TBL FLM 100X30MG</t>
  </si>
  <si>
    <t>100812</t>
  </si>
  <si>
    <t>812</t>
  </si>
  <si>
    <t>LIQ 10ML 0.1%</t>
  </si>
  <si>
    <t>900007</t>
  </si>
  <si>
    <t>KL SOL.HYD.PEROX.3% 100G</t>
  </si>
  <si>
    <t>920362</t>
  </si>
  <si>
    <t>KL SOL.BORGLYCEROLI 3% 1000 G</t>
  </si>
  <si>
    <t>130508</t>
  </si>
  <si>
    <t>30508</t>
  </si>
  <si>
    <t>ARGOFAN 75 SR</t>
  </si>
  <si>
    <t>POR TBL PRO 30X75MG</t>
  </si>
  <si>
    <t>848416</t>
  </si>
  <si>
    <t>500287</t>
  </si>
  <si>
    <t>VIMPAT 50 MG</t>
  </si>
  <si>
    <t>POR TBL FLM 14X50MG</t>
  </si>
  <si>
    <t>124973</t>
  </si>
  <si>
    <t>24973</t>
  </si>
  <si>
    <t>OLWEXYA 75 MG</t>
  </si>
  <si>
    <t>POR CPS PRO 28X75MG</t>
  </si>
  <si>
    <t>147224</t>
  </si>
  <si>
    <t>47224</t>
  </si>
  <si>
    <t>TANAKAN</t>
  </si>
  <si>
    <t>TBL OBD 90X40MG</t>
  </si>
  <si>
    <t>112895</t>
  </si>
  <si>
    <t>12895</t>
  </si>
  <si>
    <t>POR GRA SOL30SÁČKŮ</t>
  </si>
  <si>
    <t>117926</t>
  </si>
  <si>
    <t>17926</t>
  </si>
  <si>
    <t>ZALDIAR</t>
  </si>
  <si>
    <t>145087</t>
  </si>
  <si>
    <t>45087</t>
  </si>
  <si>
    <t>ARUFIL</t>
  </si>
  <si>
    <t>OPH GTT SOL 1X10ML</t>
  </si>
  <si>
    <t>158893</t>
  </si>
  <si>
    <t>58893</t>
  </si>
  <si>
    <t>XALATAN</t>
  </si>
  <si>
    <t>GTT OPH 1X2.5ML</t>
  </si>
  <si>
    <t>107678</t>
  </si>
  <si>
    <t>KALIUMCHLORID 7.45% BRAUN</t>
  </si>
  <si>
    <t>INF CNC SOL 20X20ML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</si>
  <si>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</si>
  <si>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</si>
  <si>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</si>
  <si>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</si>
  <si>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</si>
  <si>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</si>
  <si>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</si>
  <si>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846281</t>
  </si>
  <si>
    <t>107611</t>
  </si>
  <si>
    <t>ZIBOR 25 000 IU</t>
  </si>
  <si>
    <t>INJ SOL 2X0.4ML/10000IU</t>
  </si>
  <si>
    <t>198058</t>
  </si>
  <si>
    <t>POR TBL FLM 100X10MG</t>
  </si>
  <si>
    <t>500564</t>
  </si>
  <si>
    <t>DZ DEBRIECASAN AQUAGEL 250 ml</t>
  </si>
  <si>
    <t>989656</t>
  </si>
  <si>
    <t>Calcium pantothenicum mast Generica 100g</t>
  </si>
  <si>
    <t>124903</t>
  </si>
  <si>
    <t>SPASMED 30 MG</t>
  </si>
  <si>
    <t>POR TBL FLM 50X30MG</t>
  </si>
  <si>
    <t>188157</t>
  </si>
  <si>
    <t>TRITTICO PROLONG 150 MG TABLETY S PRODLOUŽENÝM UVO</t>
  </si>
  <si>
    <t>POR TBL PRO 14X150MG</t>
  </si>
  <si>
    <t>215476</t>
  </si>
  <si>
    <t>EBRANTIL 30 RETARD</t>
  </si>
  <si>
    <t>POR CPS PRO 50X30MG</t>
  </si>
  <si>
    <t>990695</t>
  </si>
  <si>
    <t>Indulona Měsíčková 85ml</t>
  </si>
  <si>
    <t>990718</t>
  </si>
  <si>
    <t>Indulona Olivová 85ml</t>
  </si>
  <si>
    <t>214904</t>
  </si>
  <si>
    <t>EUPHYLLIN CR N 200</t>
  </si>
  <si>
    <t>POR CPS PRO 50X200MG</t>
  </si>
  <si>
    <t>94933</t>
  </si>
  <si>
    <t>AUGMENTIN 1 G</t>
  </si>
  <si>
    <t>POR TBL FLM 14X1GM+SÁČ</t>
  </si>
  <si>
    <t>115318</t>
  </si>
  <si>
    <t>POR CPS ETD 90X20MG</t>
  </si>
  <si>
    <t>197864</t>
  </si>
  <si>
    <t>97864</t>
  </si>
  <si>
    <t>CPS 50X250MG</t>
  </si>
  <si>
    <t>180553</t>
  </si>
  <si>
    <t>PROCTO-GLYVENOL</t>
  </si>
  <si>
    <t>RCT CRM 1X30GM</t>
  </si>
  <si>
    <t>185728</t>
  </si>
  <si>
    <t>AFONILUM SR 250 MG</t>
  </si>
  <si>
    <t>990977</t>
  </si>
  <si>
    <t>VitA-POS oční mast 5g</t>
  </si>
  <si>
    <t>56695</t>
  </si>
  <si>
    <t>MCP HEXAL 10</t>
  </si>
  <si>
    <t>848457</t>
  </si>
  <si>
    <t>Cicatridina spray 125 ml</t>
  </si>
  <si>
    <t>215606</t>
  </si>
  <si>
    <t>215851</t>
  </si>
  <si>
    <t>TRANSMETIL 500 MG TABLETY</t>
  </si>
  <si>
    <t>POR TBL ENT 10X500MG</t>
  </si>
  <si>
    <t>56976</t>
  </si>
  <si>
    <t>TRITACE 2,5 MG</t>
  </si>
  <si>
    <t>POR TBL NOB 20X2.5MG</t>
  </si>
  <si>
    <t>140368</t>
  </si>
  <si>
    <t>40368</t>
  </si>
  <si>
    <t>MEDROL 4 MG</t>
  </si>
  <si>
    <t>POR TBL NOB30X4MG-L</t>
  </si>
  <si>
    <t>142547</t>
  </si>
  <si>
    <t>42547</t>
  </si>
  <si>
    <t>POR SIR 1X500ML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</si>
  <si>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</si>
  <si>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</si>
  <si>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</si>
  <si>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</si>
  <si>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</si>
  <si>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</si>
  <si>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</si>
  <si>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</si>
  <si>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</si>
  <si>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</si>
  <si>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</si>
  <si>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</si>
  <si>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164788</t>
  </si>
  <si>
    <t>64788</t>
  </si>
  <si>
    <t>ACCUZIDE 20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</si>
  <si>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</si>
  <si>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</si>
  <si>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</si>
  <si>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</si>
  <si>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</si>
  <si>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</si>
  <si>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</si>
  <si>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</si>
  <si>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844651</t>
  </si>
  <si>
    <t>101205</t>
  </si>
  <si>
    <t>PRESTARIUM NEO</t>
  </si>
  <si>
    <t>845220</t>
  </si>
  <si>
    <t>101211</t>
  </si>
  <si>
    <t>POR TBL FLM 90X5MG</t>
  </si>
  <si>
    <t>846446</t>
  </si>
  <si>
    <t>124343</t>
  </si>
  <si>
    <t>CEZERA 5 MG</t>
  </si>
  <si>
    <t>849990</t>
  </si>
  <si>
    <t>102596</t>
  </si>
  <si>
    <t>CARVESAN 6,25</t>
  </si>
  <si>
    <t>POR TBL NOB 30X6,25MG</t>
  </si>
  <si>
    <t>193019</t>
  </si>
  <si>
    <t>93019</t>
  </si>
  <si>
    <t>SORTIS 40MG</t>
  </si>
  <si>
    <t>TBL OBD 30X40MG</t>
  </si>
  <si>
    <t>844377</t>
  </si>
  <si>
    <t>BETAHISTIN ACTAVIS 16 MG</t>
  </si>
  <si>
    <t>POR TBL NOB 60X16MG</t>
  </si>
  <si>
    <t>846824</t>
  </si>
  <si>
    <t>124087</t>
  </si>
  <si>
    <t>PRESTANCE 5 MG/5 MG</t>
  </si>
  <si>
    <t>846980</t>
  </si>
  <si>
    <t>124129</t>
  </si>
  <si>
    <t>PRESTANCE 10 MG/10 MG</t>
  </si>
  <si>
    <t>848251</t>
  </si>
  <si>
    <t>122632</t>
  </si>
  <si>
    <t>SORTIS 80 MG</t>
  </si>
  <si>
    <t>POR TBL FLM 30X80MG</t>
  </si>
  <si>
    <t>848947</t>
  </si>
  <si>
    <t>135928</t>
  </si>
  <si>
    <t>ESOPREX 10 MG</t>
  </si>
  <si>
    <t>POR TBL FLM 30X10MG</t>
  </si>
  <si>
    <t>850214</t>
  </si>
  <si>
    <t>126013</t>
  </si>
  <si>
    <t>PRENEWEL 2 MG/0,625 MG</t>
  </si>
  <si>
    <t>146692</t>
  </si>
  <si>
    <t>46692</t>
  </si>
  <si>
    <t>EUTHYROX 75</t>
  </si>
  <si>
    <t>TBL 100X75RG</t>
  </si>
  <si>
    <t>190959</t>
  </si>
  <si>
    <t>90959</t>
  </si>
  <si>
    <t>XANAX</t>
  </si>
  <si>
    <t>TBL 30X0.5MG</t>
  </si>
  <si>
    <t>153950</t>
  </si>
  <si>
    <t>53950</t>
  </si>
  <si>
    <t>ZOLOFT 50MG</t>
  </si>
  <si>
    <t>TBL OBD 28X50MG</t>
  </si>
  <si>
    <t>144997</t>
  </si>
  <si>
    <t>44997</t>
  </si>
  <si>
    <t>DEPAKINE CHRONO 500MG SECABLE</t>
  </si>
  <si>
    <t>TBL RET 100X500MG</t>
  </si>
  <si>
    <t>130652</t>
  </si>
  <si>
    <t>30652</t>
  </si>
  <si>
    <t>REASEC</t>
  </si>
  <si>
    <t>TBL 20X2.5MG</t>
  </si>
  <si>
    <t>175080</t>
  </si>
  <si>
    <t>DRETACEN 250 MG</t>
  </si>
  <si>
    <t>POR TBL FLM 50X250MG</t>
  </si>
  <si>
    <t>850148</t>
  </si>
  <si>
    <t>115590</t>
  </si>
  <si>
    <t>MEDORAM PLUS H 5/25 MG</t>
  </si>
  <si>
    <t>59807</t>
  </si>
  <si>
    <t>INJ SOL 2X0.8ML</t>
  </si>
  <si>
    <t>844243</t>
  </si>
  <si>
    <t>112561</t>
  </si>
  <si>
    <t>RECOXA 15</t>
  </si>
  <si>
    <t>POR TBL NOB 30X15MG</t>
  </si>
  <si>
    <t>191922</t>
  </si>
  <si>
    <t>SIOFOR 1000</t>
  </si>
  <si>
    <t>POR TBL FLM 60X1000MG</t>
  </si>
  <si>
    <t>149483</t>
  </si>
  <si>
    <t>ZYLLT 75 MG</t>
  </si>
  <si>
    <t>POR TBL FLM 56X75MG</t>
  </si>
  <si>
    <t>213477</t>
  </si>
  <si>
    <t>214433</t>
  </si>
  <si>
    <t>POR TBL ENT 28X20MG I</t>
  </si>
  <si>
    <t>50113006</t>
  </si>
  <si>
    <t>33847</t>
  </si>
  <si>
    <t>NUTRIDRINK S PŘÍCHUTÍ VANILKOVOU</t>
  </si>
  <si>
    <t>POR SOL 4X200ML</t>
  </si>
  <si>
    <t>106264</t>
  </si>
  <si>
    <t>6264</t>
  </si>
  <si>
    <t>SUMETROLIM</t>
  </si>
  <si>
    <t>TBL 20X480MG</t>
  </si>
  <si>
    <t>108807</t>
  </si>
  <si>
    <t>8807</t>
  </si>
  <si>
    <t>DALACIN C PHOSPHATE</t>
  </si>
  <si>
    <t>INJ 1X4ML 600MG</t>
  </si>
  <si>
    <t>155636</t>
  </si>
  <si>
    <t>55636</t>
  </si>
  <si>
    <t>OFLOXIN 200</t>
  </si>
  <si>
    <t>TBL OBD 10X200MG</t>
  </si>
  <si>
    <t>194453</t>
  </si>
  <si>
    <t>94453</t>
  </si>
  <si>
    <t>CIPRINOL 250</t>
  </si>
  <si>
    <t>TBL OBD 10X250MG</t>
  </si>
  <si>
    <t>847476</t>
  </si>
  <si>
    <t>112782</t>
  </si>
  <si>
    <t xml:space="preserve">GENTAMICIN B.BRAUN 3 MG/ML INFUZNÍ ROZTOK </t>
  </si>
  <si>
    <t>INF SOL 20X80ML</t>
  </si>
  <si>
    <t>188746</t>
  </si>
  <si>
    <t>88746</t>
  </si>
  <si>
    <t>FUCIDIN</t>
  </si>
  <si>
    <t>UNG 1X15GM 2%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</si>
  <si>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</si>
  <si>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</si>
  <si>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</si>
  <si>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</si>
  <si>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</si>
  <si>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</si>
  <si>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</si>
  <si>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</si>
  <si>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113453</t>
  </si>
  <si>
    <t>PIPERACILLIN/TAZOBACTAM KABI 4 G/0,5 G</t>
  </si>
  <si>
    <t>INF PLV SOL 10X4.5GM</t>
  </si>
  <si>
    <t>137499</t>
  </si>
  <si>
    <t>KLACID I.V.</t>
  </si>
  <si>
    <t>INF PLV SOL 1X500MG</t>
  </si>
  <si>
    <t>185525</t>
  </si>
  <si>
    <t>85525</t>
  </si>
  <si>
    <t>AMOKSIKLAV</t>
  </si>
  <si>
    <t>TBL OBD 21X625MG</t>
  </si>
  <si>
    <t>166269</t>
  </si>
  <si>
    <t>VANCOMYCIN MYLAN 1000 MG</t>
  </si>
  <si>
    <t>INF PLV SOL 1X1GM</t>
  </si>
  <si>
    <t>183817</t>
  </si>
  <si>
    <t>ARCHIFAR 1 G</t>
  </si>
  <si>
    <t>INJ+INF PLV SOL 10X1GM</t>
  </si>
  <si>
    <t>164401</t>
  </si>
  <si>
    <t>FLUCONAZOL KABI 2 MG/ML</t>
  </si>
  <si>
    <t>INF SOL 10X100ML/200MG</t>
  </si>
  <si>
    <t>841544</t>
  </si>
  <si>
    <t>KL ETHER 130G</t>
  </si>
  <si>
    <t>155911</t>
  </si>
  <si>
    <t>55911</t>
  </si>
  <si>
    <t>PEROXID VODÍKU 3% COO</t>
  </si>
  <si>
    <t>DRM SOL 1X100ML 3%</t>
  </si>
  <si>
    <t>192143</t>
  </si>
  <si>
    <t>DIPROPHOS</t>
  </si>
  <si>
    <t>INJ SUS 5X1ML/7MG</t>
  </si>
  <si>
    <t>131934</t>
  </si>
  <si>
    <t>31934</t>
  </si>
  <si>
    <t>VENTOLIN INHALER N</t>
  </si>
  <si>
    <t>INHSUSPSS200X100RG</t>
  </si>
  <si>
    <t>50113017</t>
  </si>
  <si>
    <t>999999</t>
  </si>
  <si>
    <t>9999999</t>
  </si>
  <si>
    <t>LIORESAL INJ.10mg/5ml</t>
  </si>
  <si>
    <t>117173</t>
  </si>
  <si>
    <t>17173</t>
  </si>
  <si>
    <t>OLYNTH 0.1%</t>
  </si>
  <si>
    <t>NAS SPR SOL 1X10ML</t>
  </si>
  <si>
    <t>185325</t>
  </si>
  <si>
    <t>85325</t>
  </si>
  <si>
    <t>DORMICUM</t>
  </si>
  <si>
    <t>INJ SOL 5X3ML/15MG</t>
  </si>
  <si>
    <t>115507</t>
  </si>
  <si>
    <t>15507</t>
  </si>
  <si>
    <t>OTRIVIN 1 PM</t>
  </si>
  <si>
    <t>SPR NAS 1X10ML+DÁV.</t>
  </si>
  <si>
    <t>49941</t>
  </si>
  <si>
    <t>BETALOC ZOK 100 MG</t>
  </si>
  <si>
    <t>POR TBL PRO 100X100MG</t>
  </si>
  <si>
    <t>101328</t>
  </si>
  <si>
    <t>1328</t>
  </si>
  <si>
    <t>DOPEGYT</t>
  </si>
  <si>
    <t>TBL 50X250MG</t>
  </si>
  <si>
    <t>102477</t>
  </si>
  <si>
    <t>2477</t>
  </si>
  <si>
    <t>102537</t>
  </si>
  <si>
    <t>2537</t>
  </si>
  <si>
    <t>HALOPERIDOL</t>
  </si>
  <si>
    <t>TBL 50X1.5MG</t>
  </si>
  <si>
    <t>102538</t>
  </si>
  <si>
    <t>2538</t>
  </si>
  <si>
    <t>INJ 5X1ML/5MG</t>
  </si>
  <si>
    <t>102785</t>
  </si>
  <si>
    <t>2785</t>
  </si>
  <si>
    <t>FUROSEMID SLOVAKOFARMA FORTE</t>
  </si>
  <si>
    <t>TBL 10X250MG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</si>
  <si>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</si>
  <si>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</si>
  <si>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</si>
  <si>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</si>
  <si>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</si>
  <si>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</si>
  <si>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</si>
  <si>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</si>
  <si>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109159</t>
  </si>
  <si>
    <t>9159</t>
  </si>
  <si>
    <t>HYLAK FORTE</t>
  </si>
  <si>
    <t>GTT 1X100ML</t>
  </si>
  <si>
    <t>109847</t>
  </si>
  <si>
    <t>9847</t>
  </si>
  <si>
    <t>SUP 6X6.5MG</t>
  </si>
  <si>
    <t>114075</t>
  </si>
  <si>
    <t>14075</t>
  </si>
  <si>
    <t>POR TBL FLM 60</t>
  </si>
  <si>
    <t>118304</t>
  </si>
  <si>
    <t>18304</t>
  </si>
  <si>
    <t>INF SOL 10X500ML PE</t>
  </si>
  <si>
    <t>119378</t>
  </si>
  <si>
    <t>19378</t>
  </si>
  <si>
    <t>FAKTU</t>
  </si>
  <si>
    <t>RCT SUP 20</t>
  </si>
  <si>
    <t>131536</t>
  </si>
  <si>
    <t>31536</t>
  </si>
  <si>
    <t>TBL RET 100X25MG</t>
  </si>
  <si>
    <t>146755</t>
  </si>
  <si>
    <t>46755</t>
  </si>
  <si>
    <t>VEROSPIRON 50MG</t>
  </si>
  <si>
    <t>CPS 30X50MG</t>
  </si>
  <si>
    <t>148578</t>
  </si>
  <si>
    <t>48578</t>
  </si>
  <si>
    <t>POR TBLNOB 50X100MG</t>
  </si>
  <si>
    <t>183974</t>
  </si>
  <si>
    <t>83974</t>
  </si>
  <si>
    <t>BETALOC</t>
  </si>
  <si>
    <t>INJ 5X5ML/5MG</t>
  </si>
  <si>
    <t>193746</t>
  </si>
  <si>
    <t>93746</t>
  </si>
  <si>
    <t>HEPARIN LECIVA</t>
  </si>
  <si>
    <t>INJ 1X10ML/50KU</t>
  </si>
  <si>
    <t>199333</t>
  </si>
  <si>
    <t>99333</t>
  </si>
  <si>
    <t>FUROSEMID BIOTIKA FORTE</t>
  </si>
  <si>
    <t>INJ 10X10ML/125MG</t>
  </si>
  <si>
    <t>395210</t>
  </si>
  <si>
    <t>Aqua Touch Jelly 25x6ml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</si>
  <si>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</si>
  <si>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</si>
  <si>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</si>
  <si>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</si>
  <si>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</si>
  <si>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</si>
  <si>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</si>
  <si>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</si>
  <si>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844831</t>
  </si>
  <si>
    <t>DIGOXIN ORION INJ.-MIMOŘÁDNÝ DOVOZ!!</t>
  </si>
  <si>
    <t>INJ SOL 25X1ML/0.25MG</t>
  </si>
  <si>
    <t>845075</t>
  </si>
  <si>
    <t>125641</t>
  </si>
  <si>
    <t>POR TBL NOB 90X1MG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</si>
  <si>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</si>
  <si>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</si>
  <si>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</si>
  <si>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</si>
  <si>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</si>
  <si>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</si>
  <si>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</si>
  <si>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849712</t>
  </si>
  <si>
    <t>125053</t>
  </si>
  <si>
    <t>APO-AMLO 10</t>
  </si>
  <si>
    <t>POR TBL NOB 100X10MG</t>
  </si>
  <si>
    <t>849713</t>
  </si>
  <si>
    <t>125046</t>
  </si>
  <si>
    <t>850461</t>
  </si>
  <si>
    <t>122197</t>
  </si>
  <si>
    <t>PROTHAZIN</t>
  </si>
  <si>
    <t>POR TBL FLM 20X25MG</t>
  </si>
  <si>
    <t>905098</t>
  </si>
  <si>
    <t>23989</t>
  </si>
  <si>
    <t>DZ OCTENISEPT 1 l</t>
  </si>
  <si>
    <t>51384</t>
  </si>
  <si>
    <t>INF SOL 10X1000MLPLAH</t>
  </si>
  <si>
    <t>111337</t>
  </si>
  <si>
    <t>52421</t>
  </si>
  <si>
    <t>GERATAM 3 G</t>
  </si>
  <si>
    <t>INJ SOL 4X15ML/3GM</t>
  </si>
  <si>
    <t>145981</t>
  </si>
  <si>
    <t>45981</t>
  </si>
  <si>
    <t>CERNEVIT</t>
  </si>
  <si>
    <t>INJ PLV SOL10X750MG</t>
  </si>
  <si>
    <t>188708</t>
  </si>
  <si>
    <t>88708</t>
  </si>
  <si>
    <t>ALGIFEN</t>
  </si>
  <si>
    <t>TBL 20</t>
  </si>
  <si>
    <t>189244</t>
  </si>
  <si>
    <t>89244</t>
  </si>
  <si>
    <t>AQUA PRO INJECTIONE ARDEAPHARMA</t>
  </si>
  <si>
    <t>INF 1X250ML</t>
  </si>
  <si>
    <t>193124</t>
  </si>
  <si>
    <t>93124</t>
  </si>
  <si>
    <t>846346</t>
  </si>
  <si>
    <t>119672</t>
  </si>
  <si>
    <t>DICLOFENAC DUO PHARMASWISS 75 MG</t>
  </si>
  <si>
    <t>POR CPS RDR 30X75MG</t>
  </si>
  <si>
    <t>849276</t>
  </si>
  <si>
    <t>155875</t>
  </si>
  <si>
    <t>850072</t>
  </si>
  <si>
    <t>162502</t>
  </si>
  <si>
    <t>TRIAMCINOLON TEVA</t>
  </si>
  <si>
    <t>DRM EML 1X30GM</t>
  </si>
  <si>
    <t>900240</t>
  </si>
  <si>
    <t>DZ TRIXO LIND 500ML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</si>
  <si>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</si>
  <si>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</si>
  <si>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</si>
  <si>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</si>
  <si>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</si>
  <si>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</si>
  <si>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</si>
  <si>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109415</t>
  </si>
  <si>
    <t>119683</t>
  </si>
  <si>
    <t>NAS SPR SOL 10ML-SK</t>
  </si>
  <si>
    <t>110555</t>
  </si>
  <si>
    <t>10555</t>
  </si>
  <si>
    <t>PAR LQF 20X100ML-PE</t>
  </si>
  <si>
    <t>118175</t>
  </si>
  <si>
    <t>18175</t>
  </si>
  <si>
    <t>PROPOFOL 1% MCT/LCT FRESENIUS</t>
  </si>
  <si>
    <t>INJ EML 10X100ML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</si>
  <si>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</si>
  <si>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</si>
  <si>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</si>
  <si>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</si>
  <si>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</si>
  <si>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</si>
  <si>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</si>
  <si>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</si>
  <si>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159398</t>
  </si>
  <si>
    <t>59398</t>
  </si>
  <si>
    <t>TRACUTIL</t>
  </si>
  <si>
    <t>INF 5X10ML</t>
  </si>
  <si>
    <t>187822</t>
  </si>
  <si>
    <t>87822</t>
  </si>
  <si>
    <t>ARDUAN</t>
  </si>
  <si>
    <t>INJ SIC 25X4MG+2ML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</si>
  <si>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</si>
  <si>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</si>
  <si>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</si>
  <si>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</si>
  <si>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</si>
  <si>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</si>
  <si>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</si>
  <si>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395851</t>
  </si>
  <si>
    <t>OptiLube Active lubrikační gel</t>
  </si>
  <si>
    <t>stříkačka 11ml</t>
  </si>
  <si>
    <t>843740</t>
  </si>
  <si>
    <t>AVIRIL Dětský zásyp s azulenem sypačka</t>
  </si>
  <si>
    <t>921458</t>
  </si>
  <si>
    <t>KL ETHER 200G</t>
  </si>
  <si>
    <t>100392</t>
  </si>
  <si>
    <t>392</t>
  </si>
  <si>
    <t>ATROPIN BIOTIKA 0.5MG</t>
  </si>
  <si>
    <t>162317</t>
  </si>
  <si>
    <t>62317</t>
  </si>
  <si>
    <t>BETADINE - zelená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</si>
  <si>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</si>
  <si>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</si>
  <si>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</si>
  <si>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</si>
  <si>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</si>
  <si>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</si>
  <si>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</si>
  <si>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</si>
  <si>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</si>
  <si>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</si>
  <si>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</si>
  <si>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</si>
  <si>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</si>
  <si>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100858</t>
  </si>
  <si>
    <t>858</t>
  </si>
  <si>
    <t>HYDROCORTISON M LECIVA</t>
  </si>
  <si>
    <t>UNG 10GM 1%</t>
  </si>
  <si>
    <t>144357</t>
  </si>
  <si>
    <t>44357</t>
  </si>
  <si>
    <t>REMESTYP 1.0</t>
  </si>
  <si>
    <t>INJ 5X10ML/1MG</t>
  </si>
  <si>
    <t>193723</t>
  </si>
  <si>
    <t>93723</t>
  </si>
  <si>
    <t>INDOMETACIN 50 BERLIN-CHEMIE</t>
  </si>
  <si>
    <t>SUP 10X50MG</t>
  </si>
  <si>
    <t>988229</t>
  </si>
  <si>
    <t>HBF Mast Ondřej 100g</t>
  </si>
  <si>
    <t>102668</t>
  </si>
  <si>
    <t>2668</t>
  </si>
  <si>
    <t>OPHTHALMO-HYDROCORTISON LECIVA</t>
  </si>
  <si>
    <t>UNG OPH 1X5GM 0.5%</t>
  </si>
  <si>
    <t>146754</t>
  </si>
  <si>
    <t>46754</t>
  </si>
  <si>
    <t>VEROSPIRON 100MG</t>
  </si>
  <si>
    <t>CPS 30X100MG</t>
  </si>
  <si>
    <t>199466</t>
  </si>
  <si>
    <t>BURONIL 25 MG</t>
  </si>
  <si>
    <t>POR TBL OBD 50X25MG</t>
  </si>
  <si>
    <t>844764</t>
  </si>
  <si>
    <t>105943</t>
  </si>
  <si>
    <t>TETRASPAN 10%</t>
  </si>
  <si>
    <t>INF SOL 20X500ML</t>
  </si>
  <si>
    <t>848725</t>
  </si>
  <si>
    <t>107677</t>
  </si>
  <si>
    <t>INF CNC SOL 20X100ML</t>
  </si>
  <si>
    <t>900406</t>
  </si>
  <si>
    <t>KL SOL.NOVIKOV 10G</t>
  </si>
  <si>
    <t>147515</t>
  </si>
  <si>
    <t>47515</t>
  </si>
  <si>
    <t>CALCICHEW D3</t>
  </si>
  <si>
    <t>CTB 60</t>
  </si>
  <si>
    <t>192730</t>
  </si>
  <si>
    <t>92730</t>
  </si>
  <si>
    <t>INJ 50X5ML</t>
  </si>
  <si>
    <t>500224</t>
  </si>
  <si>
    <t>Parodontax Extra 300ml ústní voda</t>
  </si>
  <si>
    <t>845813</t>
  </si>
  <si>
    <t>Deca durabolin 50mg amp.1x1ml - MIMOŘÁDNÝ DOVOZ!!</t>
  </si>
  <si>
    <t>849829</t>
  </si>
  <si>
    <t>162673</t>
  </si>
  <si>
    <t>IBALGIN 400 TBL 36</t>
  </si>
  <si>
    <t xml:space="preserve">POR TBL FLM 36X400MG </t>
  </si>
  <si>
    <t>921017</t>
  </si>
  <si>
    <t>KL KAL.PERMANGANAS 2G</t>
  </si>
  <si>
    <t>106091</t>
  </si>
  <si>
    <t>6091</t>
  </si>
  <si>
    <t>GUTRON 2.5MG</t>
  </si>
  <si>
    <t>847962</t>
  </si>
  <si>
    <t>AESCIN 30mg tbl.60 VULM</t>
  </si>
  <si>
    <t>152225</t>
  </si>
  <si>
    <t>52225</t>
  </si>
  <si>
    <t>THIOCTACID 600 T</t>
  </si>
  <si>
    <t>INJ SOL 5X24ML/600MG</t>
  </si>
  <si>
    <t>930759</t>
  </si>
  <si>
    <t>MS BENZINUM  900 ml  FA , KU</t>
  </si>
  <si>
    <t>DPH 21%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</si>
  <si>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</si>
  <si>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</si>
  <si>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</si>
  <si>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</si>
  <si>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</si>
  <si>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</si>
  <si>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</si>
  <si>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</si>
  <si>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930431</t>
  </si>
  <si>
    <t>KL AQUA PURIF. KUL,FAG 5 kg</t>
  </si>
  <si>
    <t>921283</t>
  </si>
  <si>
    <t>KL OLIVAE OLEUM 90G</t>
  </si>
  <si>
    <t>844242</t>
  </si>
  <si>
    <t>105937</t>
  </si>
  <si>
    <t>TETRASPAN 6%</t>
  </si>
  <si>
    <t>130229</t>
  </si>
  <si>
    <t>30229</t>
  </si>
  <si>
    <t>PARALEN PLUS</t>
  </si>
  <si>
    <t>TBL OBD 24</t>
  </si>
  <si>
    <t>146475</t>
  </si>
  <si>
    <t>46475</t>
  </si>
  <si>
    <t>DILCEREN PRO INFUSIONE</t>
  </si>
  <si>
    <t>INF 1X50ML/10MG</t>
  </si>
  <si>
    <t>100616</t>
  </si>
  <si>
    <t>616</t>
  </si>
  <si>
    <t>THIAMIN LECIVA</t>
  </si>
  <si>
    <t>INJ 10X2ML/100MG</t>
  </si>
  <si>
    <t>171616</t>
  </si>
  <si>
    <t>TACHYBEN I.V. 50 MG INJEKČNÍ ROZTOK</t>
  </si>
  <si>
    <t>INJ SOL 5X10ML/50MG</t>
  </si>
  <si>
    <t>846094</t>
  </si>
  <si>
    <t>129023</t>
  </si>
  <si>
    <t>PROPOFOL-LIPURO 1% (10MG/ML) 5X20ML</t>
  </si>
  <si>
    <t xml:space="preserve">INJ+INF EML 5X20ML/200MG </t>
  </si>
  <si>
    <t>850680</t>
  </si>
  <si>
    <t>120407</t>
  </si>
  <si>
    <t>THIOPENTAL VUAB INJ. PLV. SOL. 1,0 G</t>
  </si>
  <si>
    <t>920056</t>
  </si>
  <si>
    <t>KL ETHANOLUM 70% 800 g</t>
  </si>
  <si>
    <t>395850</t>
  </si>
  <si>
    <t>OptiLube lubrikační gel</t>
  </si>
  <si>
    <t>tuba 113g</t>
  </si>
  <si>
    <t>850305</t>
  </si>
  <si>
    <t>Biopron9 tob.120</t>
  </si>
  <si>
    <t>129027</t>
  </si>
  <si>
    <t>PROPOFOL-LIPURO 1 % (10MG/ML)</t>
  </si>
  <si>
    <t>INJ+INF EML 10X100ML/1000MG</t>
  </si>
  <si>
    <t>921342</t>
  </si>
  <si>
    <t>KL SOL.COFFEINI 1% 50G</t>
  </si>
  <si>
    <t>930224</t>
  </si>
  <si>
    <t>KL BENZINUM 900ml/ 600g</t>
  </si>
  <si>
    <t>UN 3295</t>
  </si>
  <si>
    <t>191249</t>
  </si>
  <si>
    <t>91249</t>
  </si>
  <si>
    <t>PARALEN PRO INFANTIBUS</t>
  </si>
  <si>
    <t>SUP 5X100MG</t>
  </si>
  <si>
    <t>500133</t>
  </si>
  <si>
    <t>KL SUPP.DIAZEPAMI 0,005G  10KS</t>
  </si>
  <si>
    <t>845827</t>
  </si>
  <si>
    <t>Recugel oční gel 10g</t>
  </si>
  <si>
    <t>849180</t>
  </si>
  <si>
    <t>155941</t>
  </si>
  <si>
    <t>HERPESIN</t>
  </si>
  <si>
    <t>CRM 1X5GM 5%</t>
  </si>
  <si>
    <t>844864</t>
  </si>
  <si>
    <t>85346</t>
  </si>
  <si>
    <t>INFECTOSCAB 5% KRÉM DRM</t>
  </si>
  <si>
    <t>1X30G</t>
  </si>
  <si>
    <t>176380</t>
  </si>
  <si>
    <t>76380</t>
  </si>
  <si>
    <t>RHEFLUIN</t>
  </si>
  <si>
    <t>TBL 30</t>
  </si>
  <si>
    <t>144561</t>
  </si>
  <si>
    <t>44561</t>
  </si>
  <si>
    <t>SINUPRET</t>
  </si>
  <si>
    <t>843973</t>
  </si>
  <si>
    <t>Hylo-care ster.roztok 10 ml</t>
  </si>
  <si>
    <t>168903</t>
  </si>
  <si>
    <t>XARELTO 20 MG</t>
  </si>
  <si>
    <t>POR TBL FLM 28X20MG</t>
  </si>
  <si>
    <t>160890</t>
  </si>
  <si>
    <t>60890</t>
  </si>
  <si>
    <t>VERRUMAL</t>
  </si>
  <si>
    <t>LIQ 1X13ML</t>
  </si>
  <si>
    <t>197776</t>
  </si>
  <si>
    <t>97776</t>
  </si>
  <si>
    <t>ZOFRAN ZYDIS 4 MG</t>
  </si>
  <si>
    <t>TBL SOL 10X4MG</t>
  </si>
  <si>
    <t>143997</t>
  </si>
  <si>
    <t>43997</t>
  </si>
  <si>
    <t>BROMHEXIN 8 KM KAPKY</t>
  </si>
  <si>
    <t>GTT 1X100ML 8MG/ML</t>
  </si>
  <si>
    <t>849320</t>
  </si>
  <si>
    <t>134270</t>
  </si>
  <si>
    <t>VALSACOMBI 80 MG/12,5 MG</t>
  </si>
  <si>
    <t>847641</t>
  </si>
  <si>
    <t>Visine Unavené oči 10ml</t>
  </si>
  <si>
    <t>196187</t>
  </si>
  <si>
    <t>96187</t>
  </si>
  <si>
    <t>MONOSAN 20MG</t>
  </si>
  <si>
    <t>TBL 50X20MG</t>
  </si>
  <si>
    <t>846948</t>
  </si>
  <si>
    <t>122198</t>
  </si>
  <si>
    <t>VERMOX</t>
  </si>
  <si>
    <t>POR TBL NOB 6X100MG</t>
  </si>
  <si>
    <t>841094</t>
  </si>
  <si>
    <t>Corsodyl ustni voda 0,1% 200 ml</t>
  </si>
  <si>
    <t>200863</t>
  </si>
  <si>
    <t>OPH GTT SOL 1X10ML PLAST</t>
  </si>
  <si>
    <t>397174</t>
  </si>
  <si>
    <t>IR  PosiFlush  1x 10 ml  Fresenius Kabi</t>
  </si>
  <si>
    <t>10 ml F1/1 v předplněné stříkačce</t>
  </si>
  <si>
    <t>186204</t>
  </si>
  <si>
    <t>ISOPTIN 80 MG</t>
  </si>
  <si>
    <t>POR TBL FLM 50X80MG</t>
  </si>
  <si>
    <t>920235</t>
  </si>
  <si>
    <t>15880</t>
  </si>
  <si>
    <t>DZ BRAUNOL 500 ML</t>
  </si>
  <si>
    <t>190973</t>
  </si>
  <si>
    <t>TRIPLIXAM 10 MG/2,5 MG/10 MG</t>
  </si>
  <si>
    <t>137275</t>
  </si>
  <si>
    <t>CALCIUM RESONIUM</t>
  </si>
  <si>
    <t>POR+RCT PLV SUS 300GM</t>
  </si>
  <si>
    <t>150660</t>
  </si>
  <si>
    <t>CEREBROLYSIN</t>
  </si>
  <si>
    <t>INJ SOL 5X10ML</t>
  </si>
  <si>
    <t>844041</t>
  </si>
  <si>
    <t>Emspoma U základní 300g/bílá</t>
  </si>
  <si>
    <t>215172</t>
  </si>
  <si>
    <t>KREON 25 000</t>
  </si>
  <si>
    <t>POR CPS ETD 50</t>
  </si>
  <si>
    <t>161371</t>
  </si>
  <si>
    <t>SUXAMETHONIUM CHLORID VUAB 100 MG</t>
  </si>
  <si>
    <t>397598</t>
  </si>
  <si>
    <t>Indulona ochranná 85ml</t>
  </si>
  <si>
    <t>990723</t>
  </si>
  <si>
    <t>Indulona Original 85ml</t>
  </si>
  <si>
    <t>501555</t>
  </si>
  <si>
    <t>KL SOL.HYPERMANGAN 4%</t>
  </si>
  <si>
    <t>990947</t>
  </si>
  <si>
    <t>Klysma salinické 10x135ml</t>
  </si>
  <si>
    <t>501544</t>
  </si>
  <si>
    <t>Nitroprussiat Fides 1x50mg-MIMOŘÁDNÝ DOVOZ!!</t>
  </si>
  <si>
    <t>INF. PLV. SOL 1x50mg</t>
  </si>
  <si>
    <t>185625</t>
  </si>
  <si>
    <t>BRUFEN 400</t>
  </si>
  <si>
    <t>216199</t>
  </si>
  <si>
    <t>KLACID 500</t>
  </si>
  <si>
    <t>POR TBL FLM 14X500MG</t>
  </si>
  <si>
    <t>988431</t>
  </si>
  <si>
    <t>HBF Rybilka NEO 100ml</t>
  </si>
  <si>
    <t>501596</t>
  </si>
  <si>
    <t>ECOLAV Výplach očí 100ml</t>
  </si>
  <si>
    <t>100 ml</t>
  </si>
  <si>
    <t>119653</t>
  </si>
  <si>
    <t>TBL FLM 60X320MG/60MG</t>
  </si>
  <si>
    <t>56972</t>
  </si>
  <si>
    <t>TRITACE 1,25 MG</t>
  </si>
  <si>
    <t>POR TBL NOB 20X1.25MG</t>
  </si>
  <si>
    <t>132063</t>
  </si>
  <si>
    <t>32063</t>
  </si>
  <si>
    <t>INJ SOL 10X0.8ML</t>
  </si>
  <si>
    <t>149909</t>
  </si>
  <si>
    <t>49909</t>
  </si>
  <si>
    <t>LOKREN 20 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</si>
  <si>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</si>
  <si>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</si>
  <si>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</si>
  <si>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</si>
  <si>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</si>
  <si>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</si>
  <si>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</si>
  <si>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</si>
  <si>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166759</t>
  </si>
  <si>
    <t>KINITO 50 MG, POTAHOVANÉ TABLETY</t>
  </si>
  <si>
    <t>POR TBL FLM 40X50MG</t>
  </si>
  <si>
    <t>190957</t>
  </si>
  <si>
    <t>90957</t>
  </si>
  <si>
    <t>196977</t>
  </si>
  <si>
    <t>96977</t>
  </si>
  <si>
    <t>848765</t>
  </si>
  <si>
    <t>107938</t>
  </si>
  <si>
    <t>CORDARONE</t>
  </si>
  <si>
    <t>INJ SOL 6X3ML/150MG</t>
  </si>
  <si>
    <t>849444</t>
  </si>
  <si>
    <t>163085</t>
  </si>
  <si>
    <t>AMARYL 3 MG</t>
  </si>
  <si>
    <t>849831</t>
  </si>
  <si>
    <t>162008</t>
  </si>
  <si>
    <t>PRESTARIUM NEO COMBI 10 MG/2,5 MG</t>
  </si>
  <si>
    <t>116923</t>
  </si>
  <si>
    <t>16923</t>
  </si>
  <si>
    <t>MOXOSTAD 0.3 MG</t>
  </si>
  <si>
    <t>POR TBL FLM30X0.3MG</t>
  </si>
  <si>
    <t>169189</t>
  </si>
  <si>
    <t>69189</t>
  </si>
  <si>
    <t>EUTHYROX 50</t>
  </si>
  <si>
    <t>TBL 100X50RG</t>
  </si>
  <si>
    <t>846340</t>
  </si>
  <si>
    <t>122690</t>
  </si>
  <si>
    <t>PRESTARIUM NEO COMBI 5mg/1,25mg</t>
  </si>
  <si>
    <t>POR TBL FLM 90</t>
  </si>
  <si>
    <t>109711</t>
  </si>
  <si>
    <t>9711</t>
  </si>
  <si>
    <t>INJ SIC 1X500MG+8ML</t>
  </si>
  <si>
    <t>194882</t>
  </si>
  <si>
    <t>94882</t>
  </si>
  <si>
    <t>INJ SIC 1X250MG+4ML</t>
  </si>
  <si>
    <t>846823</t>
  </si>
  <si>
    <t>124101</t>
  </si>
  <si>
    <t>PRESTANCE 5 MG/10 MG</t>
  </si>
  <si>
    <t>109710</t>
  </si>
  <si>
    <t>9710</t>
  </si>
  <si>
    <t>INJ SIC 1X125MG+2ML</t>
  </si>
  <si>
    <t>109712</t>
  </si>
  <si>
    <t>9712</t>
  </si>
  <si>
    <t>INJ SIC 1X1GM+16ML</t>
  </si>
  <si>
    <t>192034</t>
  </si>
  <si>
    <t>92034</t>
  </si>
  <si>
    <t>DEPAKINE CHRONO 300</t>
  </si>
  <si>
    <t>TBL RET 100X300MG</t>
  </si>
  <si>
    <t>847149</t>
  </si>
  <si>
    <t>124115</t>
  </si>
  <si>
    <t>PRESTANCE 10 MG/5 MG</t>
  </si>
  <si>
    <t>846979</t>
  </si>
  <si>
    <t>124133</t>
  </si>
  <si>
    <t>POR TBL NOB 90</t>
  </si>
  <si>
    <t>121088</t>
  </si>
  <si>
    <t>21088</t>
  </si>
  <si>
    <t>SUFENTANIL TORREX 50 MCG/ML</t>
  </si>
  <si>
    <t>INJ SOL 5X5ML/250RG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</si>
  <si>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</si>
  <si>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</si>
  <si>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</si>
  <si>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</si>
  <si>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</si>
  <si>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</si>
  <si>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</si>
  <si>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</si>
  <si>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844378</t>
  </si>
  <si>
    <t>114067</t>
  </si>
  <si>
    <t>POR TBLFLM 90X50MG</t>
  </si>
  <si>
    <t>213480</t>
  </si>
  <si>
    <t>INJ SOL 10X0.6ML</t>
  </si>
  <si>
    <t>990810</t>
  </si>
  <si>
    <t>195939</t>
  </si>
  <si>
    <t>SERTRALIN APOTEX 50 MG POTAHOVANÉ TABLETY</t>
  </si>
  <si>
    <t>127738</t>
  </si>
  <si>
    <t>MIDAZOLAM ACCORD 5 MG/ML</t>
  </si>
  <si>
    <t>INJ+INF SOL 10X3MLX5MG/ML</t>
  </si>
  <si>
    <t>846016</t>
  </si>
  <si>
    <t>Nutrison Advanced Protison 500ml</t>
  </si>
  <si>
    <t>1X500ML</t>
  </si>
  <si>
    <t>988740</t>
  </si>
  <si>
    <t>Nutrison Advanced Diason 1000ml</t>
  </si>
  <si>
    <t>133339</t>
  </si>
  <si>
    <t>33339</t>
  </si>
  <si>
    <t>DIASIP S PŘÍCHUTÍ JAHODOVOU</t>
  </si>
  <si>
    <t>POR SOL 1X200ML</t>
  </si>
  <si>
    <t>133340</t>
  </si>
  <si>
    <t>33340</t>
  </si>
  <si>
    <t>DIASIP S PŘÍCHUTÍ VANILKOVOU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</si>
  <si>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</si>
  <si>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</si>
  <si>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</si>
  <si>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</si>
  <si>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</si>
  <si>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</si>
  <si>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</si>
  <si>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</si>
  <si>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</si>
  <si>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</si>
  <si>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</si>
  <si>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</si>
  <si>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</si>
  <si>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</si>
  <si>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</si>
  <si>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</si>
  <si>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395579</t>
  </si>
  <si>
    <t>33752</t>
  </si>
  <si>
    <t>NUTRIDRINK CREME S PŘÍCHUTÍ LES.OVOCE</t>
  </si>
  <si>
    <t>4x125ml</t>
  </si>
  <si>
    <t>846763</t>
  </si>
  <si>
    <t>33419</t>
  </si>
  <si>
    <t>NUTRIDRINK COMPACT S PŘÍCHUTÍ BANÁNOVOU</t>
  </si>
  <si>
    <t>POR SOL 4X125ML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</si>
  <si>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</si>
  <si>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</si>
  <si>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</si>
  <si>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</si>
  <si>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</si>
  <si>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</si>
  <si>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33848</t>
  </si>
  <si>
    <t>NUTRIDRINK S PŘÍCHUTÍ ČOKOLÁDOVOU</t>
  </si>
  <si>
    <t>990352</t>
  </si>
  <si>
    <t>33935</t>
  </si>
  <si>
    <t>NUTRIDRINK S PŘÍCHUTÍ JAHODOVOU</t>
  </si>
  <si>
    <t>217005</t>
  </si>
  <si>
    <t>NUTRICOMP SOUP JEMNÉ KUŘECÍ KARI</t>
  </si>
  <si>
    <t>217006</t>
  </si>
  <si>
    <t>NUTRICOMP SOUP ZELENINOVÁ POLÉVKA</t>
  </si>
  <si>
    <t>102427</t>
  </si>
  <si>
    <t>2427</t>
  </si>
  <si>
    <t>ENTIZOL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</si>
  <si>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</si>
  <si>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</si>
  <si>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</si>
  <si>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</si>
  <si>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</si>
  <si>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</si>
  <si>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</si>
  <si>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131656</t>
  </si>
  <si>
    <t>CEFTAZIDIM KABI 2 GM</t>
  </si>
  <si>
    <t>INJ+INF PLV SOL 10X2GM</t>
  </si>
  <si>
    <t>111706</t>
  </si>
  <si>
    <t>11706</t>
  </si>
  <si>
    <t>INJ 10X5ML</t>
  </si>
  <si>
    <t>113973</t>
  </si>
  <si>
    <t>13973</t>
  </si>
  <si>
    <t>TOBREX LA</t>
  </si>
  <si>
    <t>OPH GTT SOL5ML/15MG</t>
  </si>
  <si>
    <t>141515</t>
  </si>
  <si>
    <t>41515</t>
  </si>
  <si>
    <t>PIMAFUCORT</t>
  </si>
  <si>
    <t>CRM 1X15GM</t>
  </si>
  <si>
    <t>148262</t>
  </si>
  <si>
    <t>48262</t>
  </si>
  <si>
    <t>PLV ADS 1X5GM</t>
  </si>
  <si>
    <t>72973</t>
  </si>
  <si>
    <t>AMOKSIKLAV 600 MG</t>
  </si>
  <si>
    <t>INJ PLV SOL 5X600MG</t>
  </si>
  <si>
    <t>196413</t>
  </si>
  <si>
    <t>96413</t>
  </si>
  <si>
    <t>GENTAMICIN 40MG LEK</t>
  </si>
  <si>
    <t>INJ 10X2ML/40MG</t>
  </si>
  <si>
    <t>847759</t>
  </si>
  <si>
    <t>142077</t>
  </si>
  <si>
    <t>TIENAM 500 MG/500 MG I.V.</t>
  </si>
  <si>
    <t>INF PLV SOL 1X10LAH/20ML</t>
  </si>
  <si>
    <t>201030</t>
  </si>
  <si>
    <t>SEFOTAK 1 G</t>
  </si>
  <si>
    <t>136083</t>
  </si>
  <si>
    <t>AMPICILLIN AND SULBACTAM IBI 1 G + 500 MG PRÁŠEK P</t>
  </si>
  <si>
    <t>INJ PLV SOL 10X1G+500MG/LAH</t>
  </si>
  <si>
    <t>207116</t>
  </si>
  <si>
    <t>OFLOXIN INF</t>
  </si>
  <si>
    <t>INF SOL 10X100ML</t>
  </si>
  <si>
    <t>126127</t>
  </si>
  <si>
    <t>26127</t>
  </si>
  <si>
    <t>TYGACIL 50 MG</t>
  </si>
  <si>
    <t>INF PLV SOL 10X50MG/5ML</t>
  </si>
  <si>
    <t>116896</t>
  </si>
  <si>
    <t>16896</t>
  </si>
  <si>
    <t>IMAZOL PLUS</t>
  </si>
  <si>
    <t>DRM CRM 1X30GM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</si>
  <si>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</si>
  <si>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</si>
  <si>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</si>
  <si>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</si>
  <si>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</si>
  <si>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</si>
  <si>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</si>
  <si>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</si>
  <si>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150352</t>
  </si>
  <si>
    <t>50352</t>
  </si>
  <si>
    <t>PROKANAZOL</t>
  </si>
  <si>
    <t>POR CPS DUR28X100MG</t>
  </si>
  <si>
    <t>164407</t>
  </si>
  <si>
    <t>INF SOL 10X200ML/400MG</t>
  </si>
  <si>
    <t>50113008</t>
  </si>
  <si>
    <t>6480</t>
  </si>
  <si>
    <t>Ocplex 20ml 500 I.U. Phoenix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</si>
  <si>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</si>
  <si>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</si>
  <si>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</si>
  <si>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</si>
  <si>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</si>
  <si>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</si>
  <si>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</si>
  <si>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</si>
  <si>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</si>
  <si>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</si>
  <si>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</si>
  <si>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</si>
  <si>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</si>
  <si>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</si>
  <si>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</si>
  <si>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</si>
  <si>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</si>
  <si>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</si>
  <si>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</si>
  <si>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</si>
  <si>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</si>
  <si>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195641</t>
  </si>
  <si>
    <t>95641</t>
  </si>
  <si>
    <t>NUTRIFLEX LIPID PERI</t>
  </si>
  <si>
    <t>INF EML 5X2500ML</t>
  </si>
  <si>
    <t>152196</t>
  </si>
  <si>
    <t>NUTRIFLEX OMEGA SPECIAL</t>
  </si>
  <si>
    <t>397302</t>
  </si>
  <si>
    <t>3290</t>
  </si>
  <si>
    <t>INF SOL 5X1000ML</t>
  </si>
  <si>
    <t>501394</t>
  </si>
  <si>
    <t>152199</t>
  </si>
  <si>
    <t>NUTRIFLEX OMEGA plus 2 500 ml</t>
  </si>
  <si>
    <t>501324</t>
  </si>
  <si>
    <t>151120</t>
  </si>
  <si>
    <t>IR  SMOFKABIVEN elektrrolyte free 1970 ml</t>
  </si>
  <si>
    <t xml:space="preserve">IR 1x1970 ml  </t>
  </si>
  <si>
    <t>132505</t>
  </si>
  <si>
    <t>SMOFKABIVEN</t>
  </si>
  <si>
    <t>INF EML 4X986ML</t>
  </si>
  <si>
    <t>95639</t>
  </si>
  <si>
    <t>INF EML 5X1250ML</t>
  </si>
  <si>
    <t>157396</t>
  </si>
  <si>
    <t>57396</t>
  </si>
  <si>
    <t>ACC LONG</t>
  </si>
  <si>
    <t>TBL EFF 20X600MG</t>
  </si>
  <si>
    <t>900441</t>
  </si>
  <si>
    <t>KL ETHER  LÉKOPISNÝ 1000 ml Fagron, Kulich</t>
  </si>
  <si>
    <t>jednotka 1 ks   UN 1155</t>
  </si>
  <si>
    <t>930444</t>
  </si>
  <si>
    <t>KL AQUA PURIF. KUL., FAG. 1 kg</t>
  </si>
  <si>
    <t>900321</t>
  </si>
  <si>
    <t>KL PRIPRAVEK</t>
  </si>
  <si>
    <t>920117</t>
  </si>
  <si>
    <t>KL SOL.FORMALDEHYDI 10% 1000 g</t>
  </si>
  <si>
    <t>UN 2209</t>
  </si>
  <si>
    <t>930589</t>
  </si>
  <si>
    <t>KL ETHANOLUM BENZ.DENAT. 900 ml / 720g/</t>
  </si>
  <si>
    <t>UN 1170</t>
  </si>
  <si>
    <t>198880</t>
  </si>
  <si>
    <t>98880</t>
  </si>
  <si>
    <t>INF SOL 10X1000ML</t>
  </si>
  <si>
    <t>102439</t>
  </si>
  <si>
    <t>2439</t>
  </si>
  <si>
    <t>MARCAINE 0.5%</t>
  </si>
  <si>
    <t>INJ SOL5X20ML/100MG</t>
  </si>
  <si>
    <t>921564</t>
  </si>
  <si>
    <t>KL VASELINUM ALBUM STERILNI,  10G</t>
  </si>
  <si>
    <t>128178</t>
  </si>
  <si>
    <t>28178</t>
  </si>
  <si>
    <t>TACHOSIL</t>
  </si>
  <si>
    <t>DRM SPO 3.0X2.5CM</t>
  </si>
  <si>
    <t>113441</t>
  </si>
  <si>
    <t>13441</t>
  </si>
  <si>
    <t>RINGERŮV ROZTOK VIAFLO</t>
  </si>
  <si>
    <t>844940</t>
  </si>
  <si>
    <t>KL ELIXÍR NA OPTIKU</t>
  </si>
  <si>
    <t>921176</t>
  </si>
  <si>
    <t>KL Paraffinum perliq. 800g  HVLP</t>
  </si>
  <si>
    <t>930241</t>
  </si>
  <si>
    <t>KL SOL.IODI SPIR.DIL. 800 g</t>
  </si>
  <si>
    <t>142771</t>
  </si>
  <si>
    <t>42771</t>
  </si>
  <si>
    <t>PARALEN EXTRA PROTI BOLESTI</t>
  </si>
  <si>
    <t>POR TBL FLM 24</t>
  </si>
  <si>
    <t>58159</t>
  </si>
  <si>
    <t>SANORIN 1 PM</t>
  </si>
  <si>
    <t>153346</t>
  </si>
  <si>
    <t>TISSEEL (FROZ)</t>
  </si>
  <si>
    <t>EPL GKU SOL 1X2ML</t>
  </si>
  <si>
    <t>153347</t>
  </si>
  <si>
    <t>EPL GKU SOL 1X4ML</t>
  </si>
  <si>
    <t>930757</t>
  </si>
  <si>
    <t>MS ETHER LÉKOPISNÝ / gramy /</t>
  </si>
  <si>
    <t>jednotka 1 g    UN 1155</t>
  </si>
  <si>
    <t>847908</t>
  </si>
  <si>
    <t>155052</t>
  </si>
  <si>
    <t>IBALGIN KRÉM 100G</t>
  </si>
  <si>
    <t xml:space="preserve">DRM CRM 1X100GM </t>
  </si>
  <si>
    <t>50113009</t>
  </si>
  <si>
    <t>145119</t>
  </si>
  <si>
    <t>45119</t>
  </si>
  <si>
    <t>VISIPAQUE 270 MG I/ML</t>
  </si>
  <si>
    <t>INJ SOL 10X50ML-SKL</t>
  </si>
  <si>
    <t>988212</t>
  </si>
  <si>
    <t>ICG Pulsion 5 x 25mg-MIMOŘÁDNÝ DOVOZ!!</t>
  </si>
  <si>
    <t>NCHIR: lůžkové oddělení 34</t>
  </si>
  <si>
    <t>NCHIR: lůžkové oddělení 36A</t>
  </si>
  <si>
    <t>NCHIR: ambulance</t>
  </si>
  <si>
    <t>NCHIR: JIP</t>
  </si>
  <si>
    <t>NCHIR: operační sál - lokální</t>
  </si>
  <si>
    <t>Lékárna - léčiva</t>
  </si>
  <si>
    <t>Lékárna - antibiotika</t>
  </si>
  <si>
    <t>Lékárna - antimykotika</t>
  </si>
  <si>
    <t>Lékárna - enterární výživa</t>
  </si>
  <si>
    <t>Lékárna - onkologie §16</t>
  </si>
  <si>
    <t>393 TO krevní deriváty IVLP (112 01 003)</t>
  </si>
  <si>
    <t>394 TO krevní deriváty hemofilici (112 01 003)</t>
  </si>
  <si>
    <t>Lékárna - parenter. výživa</t>
  </si>
  <si>
    <t>Lékárna - RTG diagnostika</t>
  </si>
  <si>
    <t>0631 - NCHIR: JIP</t>
  </si>
  <si>
    <t>0612 - NCHIR: lůžkové oddělení 36A</t>
  </si>
  <si>
    <t>0611 - NCHIR: lůžkové oddělení 34</t>
  </si>
  <si>
    <t>0662 - NCHIR: operační sál - lokální</t>
  </si>
  <si>
    <t>0621 - NCHIR: ambulance</t>
  </si>
  <si>
    <t>N05CD08 - Midazolam</t>
  </si>
  <si>
    <t>J01GB03 - Gentamicin</t>
  </si>
  <si>
    <t>J01MA01 - Ofloxacin</t>
  </si>
  <si>
    <t>J01CR01 - Ampicilin a enzymový inhibitor</t>
  </si>
  <si>
    <t>N02AX02 - Tramadol</t>
  </si>
  <si>
    <t>N02CC01 - Sumatriptan</t>
  </si>
  <si>
    <t>J01DD01 - Cefotaxim</t>
  </si>
  <si>
    <t>J01FF01 - Klindamycin</t>
  </si>
  <si>
    <t>R05CB01 - Acetylcystein</t>
  </si>
  <si>
    <t>R05CB06 - Ambroxol</t>
  </si>
  <si>
    <t>J01XD01 - Metronidazol</t>
  </si>
  <si>
    <t>A10BB12 - Glimepirid</t>
  </si>
  <si>
    <t>N03AX12 - Gabapentin</t>
  </si>
  <si>
    <t>C07AB05 - Betaxolol</t>
  </si>
  <si>
    <t>A02BC02 - Pantoprazol</t>
  </si>
  <si>
    <t>C07AB07 - Bisoprolol</t>
  </si>
  <si>
    <t>N01AH03 - Sufentanyl</t>
  </si>
  <si>
    <t>C07AG02 - Karvedilol</t>
  </si>
  <si>
    <t>N06AB04 - Citalopram</t>
  </si>
  <si>
    <t>C09AA04 - Perindopril</t>
  </si>
  <si>
    <t>J01DH02 - Meropenem</t>
  </si>
  <si>
    <t>C09AA05 - Ramipril</t>
  </si>
  <si>
    <t>J01XA01 - Vankomycin</t>
  </si>
  <si>
    <t>C09BA04 - Perindopril a diuretika</t>
  </si>
  <si>
    <t>M01AC06 - Meloxikam</t>
  </si>
  <si>
    <t>C09BA05 - Ramipril a diuretika</t>
  </si>
  <si>
    <t>C01BD01 - Amiodaron</t>
  </si>
  <si>
    <t>C09BA06 - Chinapril a diuretika</t>
  </si>
  <si>
    <t>N05BA12 - Alprazolam</t>
  </si>
  <si>
    <t>C09BB04 - Perindopril a amlodipin</t>
  </si>
  <si>
    <t>N06AB10 - Escitalopram</t>
  </si>
  <si>
    <t>C09CA01 - Losartan</t>
  </si>
  <si>
    <t>J01DD02 - Ceftazidim</t>
  </si>
  <si>
    <t>C09DA01 - Losartan a diuretika</t>
  </si>
  <si>
    <t>B01AB06 - Nadroparin</t>
  </si>
  <si>
    <t>C10AA05 - Atorvastatin</t>
  </si>
  <si>
    <t>A04AA01 - Ondansetron</t>
  </si>
  <si>
    <t>C10AA07 - Rosuvastatin</t>
  </si>
  <si>
    <t>J01XB01 - Kolistin</t>
  </si>
  <si>
    <t>C10BX03 - Atorvastatin a amlodipin</t>
  </si>
  <si>
    <t>J02AC01 - Flukonazol</t>
  </si>
  <si>
    <t>H02AB04 - Methylprednisolon</t>
  </si>
  <si>
    <t>M01AX17 - Nimesulid</t>
  </si>
  <si>
    <t>H03AA01 - Levothyroxin, sodná sůl</t>
  </si>
  <si>
    <t>B01AC04 - Klopidogrel</t>
  </si>
  <si>
    <t>J01AA12 - Tigecyklin</t>
  </si>
  <si>
    <t>N03AG01 - Kyselina valproová</t>
  </si>
  <si>
    <t>J01CF04 - Oxacilin</t>
  </si>
  <si>
    <t>N03AX14 - Levetiracetam</t>
  </si>
  <si>
    <t>N06BX18 - Vinpocetin</t>
  </si>
  <si>
    <t>A06AD11 - Laktulóza</t>
  </si>
  <si>
    <t>N07CA01 - Betahistin</t>
  </si>
  <si>
    <t>N06AB06 - Sertralin</t>
  </si>
  <si>
    <t>A10BA02 - Metformin</t>
  </si>
  <si>
    <t>C02AC05 - Moxonidin</t>
  </si>
  <si>
    <t>A02BA02 - Ranitidin</t>
  </si>
  <si>
    <t>R03AC02 - Salbutamol</t>
  </si>
  <si>
    <t>R06AE07 - Cetirizin</t>
  </si>
  <si>
    <t>A07DA - Antipropulziva</t>
  </si>
  <si>
    <t>V06XX - Potraviny pro zvláštní lékařské účely (PZLÚ)</t>
  </si>
  <si>
    <t>R06AE09 - Levocetirizin</t>
  </si>
  <si>
    <t>J01CR02 - Amoxicilin a enzymový inhibitor</t>
  </si>
  <si>
    <t>A03FA07 - Itopridum</t>
  </si>
  <si>
    <t>J01CR05 - Piperacilin a enzymový inhibitor</t>
  </si>
  <si>
    <t>J01DC02 - Cefuroxim</t>
  </si>
  <si>
    <t>A02BA02</t>
  </si>
  <si>
    <t>RANITAL 150 MG POTAHOVANÉ TABLETY</t>
  </si>
  <si>
    <t>TBL FLM 30X150MG</t>
  </si>
  <si>
    <t>A02BC02</t>
  </si>
  <si>
    <t>TBL ENT 100X20MG</t>
  </si>
  <si>
    <t>A04AA01</t>
  </si>
  <si>
    <t>INJ SOL 5X4MLX2MG/ML</t>
  </si>
  <si>
    <t>A06AD11</t>
  </si>
  <si>
    <t>SIR 1X200MLX0,667GM/ML</t>
  </si>
  <si>
    <t>C07AB07</t>
  </si>
  <si>
    <t>TBL FLM 30X5MG</t>
  </si>
  <si>
    <t>C09CA01</t>
  </si>
  <si>
    <t>TBL FLM 30X50MG II</t>
  </si>
  <si>
    <t>C09DA01</t>
  </si>
  <si>
    <t>TBL FLM 30X50MG/12,5MG</t>
  </si>
  <si>
    <t>C10AA05</t>
  </si>
  <si>
    <t>SORTIS 10 MG</t>
  </si>
  <si>
    <t>TBL FLM 30X10MG</t>
  </si>
  <si>
    <t>C10AA07</t>
  </si>
  <si>
    <t>TBL FLM 30X20MG</t>
  </si>
  <si>
    <t>C10BX03</t>
  </si>
  <si>
    <t>CADUET 5 MG/10 MG</t>
  </si>
  <si>
    <t>TBL FLM 30X5MG/10MG</t>
  </si>
  <si>
    <t>H02AB04</t>
  </si>
  <si>
    <t>SOLU-MEDROL 40 MG/ML</t>
  </si>
  <si>
    <t>INJ PSO LQF 40MG+1MLX40MG/ML</t>
  </si>
  <si>
    <t>J01CR01</t>
  </si>
  <si>
    <t>INJ PLV SOL 1X1GM/0,5GM</t>
  </si>
  <si>
    <t>J01CR02</t>
  </si>
  <si>
    <t>TBL FLM 21X875MG/125MG</t>
  </si>
  <si>
    <t>TBL FLM 14X875MG/125MG</t>
  </si>
  <si>
    <t>AMOKSIKLAV 1,2 G</t>
  </si>
  <si>
    <t>INJ+INF PLV SOL 5X1000MG/200MG</t>
  </si>
  <si>
    <t>J01DC02</t>
  </si>
  <si>
    <t>INJ+INF PLV SOL 10X1500MG</t>
  </si>
  <si>
    <t>J01DD01</t>
  </si>
  <si>
    <t>J01FF01</t>
  </si>
  <si>
    <t>CLINDAMYCIN KABI 150 MG/ML</t>
  </si>
  <si>
    <t>INJ SOL 10X4MLX150MG/ML</t>
  </si>
  <si>
    <t>J01XD01</t>
  </si>
  <si>
    <t>METRONIDAZOLE 0,5%-POLPHARMA</t>
  </si>
  <si>
    <t>INF SOL 1X100MLX5MG/ML</t>
  </si>
  <si>
    <t>M01AX17</t>
  </si>
  <si>
    <t>TBL NOB 15X100MG</t>
  </si>
  <si>
    <t>TBL NOB 30X100MG</t>
  </si>
  <si>
    <t>N02AX02</t>
  </si>
  <si>
    <t>CPS DUR 20X50MG</t>
  </si>
  <si>
    <t>INJ SOL 5X2MLX50MG/ML</t>
  </si>
  <si>
    <t>INJ SOL 5X1MLX50MG</t>
  </si>
  <si>
    <t>TBL PRO 10X100MG</t>
  </si>
  <si>
    <t>TBL PRO 30X100MG</t>
  </si>
  <si>
    <t>TBL PRO 50X100MG</t>
  </si>
  <si>
    <t>N03AG01</t>
  </si>
  <si>
    <t>DEPAKINE CHRONO 500 MG SÉCABLE</t>
  </si>
  <si>
    <t>N06AB04</t>
  </si>
  <si>
    <t>N06BX18</t>
  </si>
  <si>
    <t>TBL NOB 30X10MG</t>
  </si>
  <si>
    <t>TBL NOB 50X5MG</t>
  </si>
  <si>
    <t>R05CB06</t>
  </si>
  <si>
    <t>AMBROBENE 15 MG/5 ML</t>
  </si>
  <si>
    <t>SIR 100MLX3MG/ML</t>
  </si>
  <si>
    <t>R06AE07</t>
  </si>
  <si>
    <t>TBL FLM 10X10MG</t>
  </si>
  <si>
    <t>TBL ENT 28X20MG I</t>
  </si>
  <si>
    <t>SIR 1X500MLX0,667GM/ML</t>
  </si>
  <si>
    <t>A07DA</t>
  </si>
  <si>
    <t>TBL NOB 20X2,5MG/0,025MG</t>
  </si>
  <si>
    <t>A10BA02</t>
  </si>
  <si>
    <t>TBL FLM 60X1000MG</t>
  </si>
  <si>
    <t>B01AB06</t>
  </si>
  <si>
    <t>INJ SOL 10X5MLX9500IU/ML</t>
  </si>
  <si>
    <t>INJ SOL ISP 10X0,8ML</t>
  </si>
  <si>
    <t>B01AC04</t>
  </si>
  <si>
    <t>TBL FLM 56X75MG</t>
  </si>
  <si>
    <t>C07AG02</t>
  </si>
  <si>
    <t>TBL NOB 30X6,25MG</t>
  </si>
  <si>
    <t>C09AA04</t>
  </si>
  <si>
    <t>TBL FLM 90X5MG</t>
  </si>
  <si>
    <t>C09AA05</t>
  </si>
  <si>
    <t>TBL NOB 20X2,5MG</t>
  </si>
  <si>
    <t>C09BA04</t>
  </si>
  <si>
    <t>TBL NOB 30X2MG/0,625MG II</t>
  </si>
  <si>
    <t>C09BA05</t>
  </si>
  <si>
    <t>TBL NOB 30X5MG/25MG</t>
  </si>
  <si>
    <t>C09BA06</t>
  </si>
  <si>
    <t>TBL FLM 30X20MG/12,5MG</t>
  </si>
  <si>
    <t>C09BB04</t>
  </si>
  <si>
    <t>TBL NOB 30X5MG/5MG</t>
  </si>
  <si>
    <t>TBL NOB 30X10MG/10MG</t>
  </si>
  <si>
    <t>TBL FLM 30X80MG</t>
  </si>
  <si>
    <t>SORTIS 20 MG</t>
  </si>
  <si>
    <t>SORTIS 40 MG</t>
  </si>
  <si>
    <t>TBL FLM 30X40MG</t>
  </si>
  <si>
    <t>TBL NOB 30X4MG I</t>
  </si>
  <si>
    <t>H03AA01</t>
  </si>
  <si>
    <t>EUTHYROX 75 MIKROGRAMŮ</t>
  </si>
  <si>
    <t>TBL NOB 100X75RG</t>
  </si>
  <si>
    <t>AMOKSIKLAV 625 MG</t>
  </si>
  <si>
    <t>TBL FLM 21X500MG/125MG</t>
  </si>
  <si>
    <t>J01CR05</t>
  </si>
  <si>
    <t>INF PLV SOL 10X4GM/0,5GM</t>
  </si>
  <si>
    <t>J01DH02</t>
  </si>
  <si>
    <t>INJ SOL 10X2MLX150MG/ML</t>
  </si>
  <si>
    <t>DALACIN C</t>
  </si>
  <si>
    <t>INJ SOL 1X4MLX150MG/ML</t>
  </si>
  <si>
    <t>J01XA01</t>
  </si>
  <si>
    <t>INF PLV SOL 1X1000MG</t>
  </si>
  <si>
    <t>J02AC01</t>
  </si>
  <si>
    <t>INF SOL 10X100MLX2MG/ML</t>
  </si>
  <si>
    <t>M01AC06</t>
  </si>
  <si>
    <t>TBL NOB 30X15MG</t>
  </si>
  <si>
    <t>N02CC01</t>
  </si>
  <si>
    <t>TBL SUS 6X50MG II</t>
  </si>
  <si>
    <t>N03AX12</t>
  </si>
  <si>
    <t>NEURONTIN 300 MG</t>
  </si>
  <si>
    <t>CPS DUR 50X300MG</t>
  </si>
  <si>
    <t>N03AX14</t>
  </si>
  <si>
    <t>TBL FLM 50X250MG</t>
  </si>
  <si>
    <t>N05BA12</t>
  </si>
  <si>
    <t>XANAX 0,5 MG</t>
  </si>
  <si>
    <t>TBL NOB 30X0,5MG</t>
  </si>
  <si>
    <t>N06AB06</t>
  </si>
  <si>
    <t>ZOLOFT 50 MG</t>
  </si>
  <si>
    <t>TBL FLM 28X50MG</t>
  </si>
  <si>
    <t>N06AB10</t>
  </si>
  <si>
    <t>N07CA01</t>
  </si>
  <si>
    <t>TBL NOB 60X16MG</t>
  </si>
  <si>
    <t>R03AC02</t>
  </si>
  <si>
    <t>INH SOL 1X20MLX5MG/ML</t>
  </si>
  <si>
    <t>R06AE09</t>
  </si>
  <si>
    <t>TBL FLM 30X5MG I</t>
  </si>
  <si>
    <t>V06XX</t>
  </si>
  <si>
    <t>INH SUS PSS 200DÁVX100RG/DÁV</t>
  </si>
  <si>
    <t>A03FA07</t>
  </si>
  <si>
    <t>TBL FLM 40X50MG</t>
  </si>
  <si>
    <t>TBL FLM 60X850MG I</t>
  </si>
  <si>
    <t>A10BB12</t>
  </si>
  <si>
    <t>TBL NOB 30X3MG</t>
  </si>
  <si>
    <t>INJ SOL ISP 10X0,6ML</t>
  </si>
  <si>
    <t>INJ SOL ISP 10X0,8MLX9500IU/ML</t>
  </si>
  <si>
    <t>C01BD01</t>
  </si>
  <si>
    <t>INJ SOL 6X3MLX50MG/ML</t>
  </si>
  <si>
    <t>C02AC05</t>
  </si>
  <si>
    <t>MOXOSTAD 0,3 MG</t>
  </si>
  <si>
    <t>TBL FLM 30X0,3MG</t>
  </si>
  <si>
    <t>C07AB05</t>
  </si>
  <si>
    <t>TBL FLM 28X20MG</t>
  </si>
  <si>
    <t>TBL NOB 20X1,25MG</t>
  </si>
  <si>
    <t>TRITACE 5 MG</t>
  </si>
  <si>
    <t>TBL NOB 30X5MG</t>
  </si>
  <si>
    <t>PRESTARIUM NEO COMBI 5 MG/1,25 MG</t>
  </si>
  <si>
    <t>TBL FLM 90X5MG/1,25MG</t>
  </si>
  <si>
    <t>TBL FLM 30X10MG/2,5MG</t>
  </si>
  <si>
    <t>TBL NOB 30X5MG/10MG</t>
  </si>
  <si>
    <t>TBL NOB 30X10MG/5MG</t>
  </si>
  <si>
    <t>TBL NOB 90X10MG/10MG</t>
  </si>
  <si>
    <t>TBL FLM 90X50MG II</t>
  </si>
  <si>
    <t>SOLU-MEDROL 62,5 MG/ML</t>
  </si>
  <si>
    <t>INJ PSO LQF 250MG+4ML</t>
  </si>
  <si>
    <t>INJ PSO LQF 125MG+2ML</t>
  </si>
  <si>
    <t>INJ PSO LQF 500MG+8ML</t>
  </si>
  <si>
    <t>INJ PSO LQF 1GM+16MLX62,5MG/ML</t>
  </si>
  <si>
    <t>EUTHYROX 50 MIKROGRAMŮ</t>
  </si>
  <si>
    <t>TBL NOB 100X50RG</t>
  </si>
  <si>
    <t>J01AA12</t>
  </si>
  <si>
    <t>INF PLV SOL 10X50MG</t>
  </si>
  <si>
    <t>J01CF04</t>
  </si>
  <si>
    <t>PROSTAPHLIN 1000 MG</t>
  </si>
  <si>
    <t>INJ PLV SOL 1X1000MG</t>
  </si>
  <si>
    <t>AMPICILLIN AND SULBACTAM IBI 1 G + 500 MG PRÁŠEK PRO INJEKČNÍ ROZTOK</t>
  </si>
  <si>
    <t>INJ PLV SOL 10 LAH (20 ML)</t>
  </si>
  <si>
    <t>J01DD02</t>
  </si>
  <si>
    <t>CEFTAZIDIM KABI 2 G</t>
  </si>
  <si>
    <t>J01GB03</t>
  </si>
  <si>
    <t>GENTAMICIN B.BRAUN 3 MG/ML INFUZNÍ ROZTOK</t>
  </si>
  <si>
    <t>INF SOL 20X80MLX3MG/ML</t>
  </si>
  <si>
    <t>GENTAMICIN LEK 40 MG/2 ML</t>
  </si>
  <si>
    <t>INJ+INF SOL 10X2MLX20MG/ML</t>
  </si>
  <si>
    <t>INJ+INF SOL 10X2MLX40MG/ML</t>
  </si>
  <si>
    <t>J01MA01</t>
  </si>
  <si>
    <t>J01XB01</t>
  </si>
  <si>
    <t>COLOMYCIN INJEKCE 1 000 000 MEZINÁRODNÍCH JEDNOTEK</t>
  </si>
  <si>
    <t>INJ PLV SOL+SOL NEB 10X1MU</t>
  </si>
  <si>
    <t>INF SOL 10X200MLX2MG/ML</t>
  </si>
  <si>
    <t>N01AH03</t>
  </si>
  <si>
    <t>SUFENTANIL TORREX 5 MIKROGRAMŮ/ML</t>
  </si>
  <si>
    <t>INJ SOL 5X2MLX5RG/ML</t>
  </si>
  <si>
    <t>SUFENTANIL TORREX 50 MIKROGRAMŮ/ML</t>
  </si>
  <si>
    <t>INJ SOL 5X5MLX50RG/ML</t>
  </si>
  <si>
    <t>INJ PSO LQF 4+4X4MLX100MG/ML</t>
  </si>
  <si>
    <t>DEPAKINE CHRONO 300 MG SÉCABLE</t>
  </si>
  <si>
    <t>XANAX 0,25 MG</t>
  </si>
  <si>
    <t>TBL NOB 30X0,25MG</t>
  </si>
  <si>
    <t>XANAX 1 MG</t>
  </si>
  <si>
    <t>TBL NOB 30X1MG</t>
  </si>
  <si>
    <t>N05CD08</t>
  </si>
  <si>
    <t>INJ SOL 5X3MLX5MG/ML</t>
  </si>
  <si>
    <t>TBL FLM 30X50MG</t>
  </si>
  <si>
    <t>NUTRIDRINK CREME S PŘÍCHUTÍ LESNÍHO OVOCE</t>
  </si>
  <si>
    <t>R05CB01</t>
  </si>
  <si>
    <t>Přehled plnění pozitivního listu - spotřeba léčivých přípravků - orientační přehled</t>
  </si>
  <si>
    <t>06 - Neurochirurgická klinika</t>
  </si>
  <si>
    <t>0611 - lůžkové oddělení 34</t>
  </si>
  <si>
    <t>0612 - lůžkové oddělení 36A</t>
  </si>
  <si>
    <t>0621 - ambulance</t>
  </si>
  <si>
    <t xml:space="preserve">0631 - JIP </t>
  </si>
  <si>
    <t>0662 - operační sál - lokální</t>
  </si>
  <si>
    <t>HVLP</t>
  </si>
  <si>
    <t>PZT</t>
  </si>
  <si>
    <t>6</t>
  </si>
  <si>
    <t>89301061</t>
  </si>
  <si>
    <t>Standardní lůžková péče Celkem</t>
  </si>
  <si>
    <t>89301062</t>
  </si>
  <si>
    <t>Všeobecná ambulance Celkem</t>
  </si>
  <si>
    <t xml:space="preserve"> </t>
  </si>
  <si>
    <t>* Legenda</t>
  </si>
  <si>
    <t>DIAPZT = Pomůcky pro diabetiky, jejichž název začíná slovem "Pumpa"</t>
  </si>
  <si>
    <t>Balik Vladimír</t>
  </si>
  <si>
    <t>Gabryš Martin</t>
  </si>
  <si>
    <t>Halaj Matej</t>
  </si>
  <si>
    <t>Hampl Martin</t>
  </si>
  <si>
    <t>Hrabálek Lumír</t>
  </si>
  <si>
    <t>Kalita Ondřej</t>
  </si>
  <si>
    <t>Krahulík David</t>
  </si>
  <si>
    <t>Novák Vlastimil</t>
  </si>
  <si>
    <t>Stejskal Přemysl</t>
  </si>
  <si>
    <t>Vaňková Andrea</t>
  </si>
  <si>
    <t>Wanek Tomáš</t>
  </si>
  <si>
    <t>Amoxicilin a enzymový inhibitor</t>
  </si>
  <si>
    <t>85524</t>
  </si>
  <si>
    <t>AMOKSIKLAV 375 MG</t>
  </si>
  <si>
    <t>TBL FLM 21X250MG/125MG</t>
  </si>
  <si>
    <t>Ortopedicko protetické pomůcky sériově vyráběné</t>
  </si>
  <si>
    <t>140647</t>
  </si>
  <si>
    <t>LÍMEC KRČNÍ PHILADELPHIA ORTEL C4 VARIO 49280</t>
  </si>
  <si>
    <t>NASTAVITELNÁ VÝŠKA OPORY BRADY, UNIVERZÁLNÍ VELIKOST</t>
  </si>
  <si>
    <t>Nadroparin</t>
  </si>
  <si>
    <t>59810</t>
  </si>
  <si>
    <t>INJ SOL ISP 10X1MLX19000IU/ML</t>
  </si>
  <si>
    <t>Tramadol, kombinace</t>
  </si>
  <si>
    <t>179325</t>
  </si>
  <si>
    <t>TBL FLM 10X75MG/650MG I</t>
  </si>
  <si>
    <t>140996</t>
  </si>
  <si>
    <t>PÁS BEDERNÍ ACCESS 1507</t>
  </si>
  <si>
    <t>S PŘÍDAVNÝMI TAHY, 6 VELIKOSTÍ</t>
  </si>
  <si>
    <t>93884</t>
  </si>
  <si>
    <t>PÁS BEDERNÍ LOMBASKIN 0870</t>
  </si>
  <si>
    <t>EXTRA TENKÝ BEDERNÍ PÁS S PEVNÝMI VÝZTUHAMI</t>
  </si>
  <si>
    <t>Cefuroxim</t>
  </si>
  <si>
    <t>47728</t>
  </si>
  <si>
    <t>TBL FLM 14X500MG</t>
  </si>
  <si>
    <t>Doxycyklin</t>
  </si>
  <si>
    <t>97654</t>
  </si>
  <si>
    <t>DOXYBENE 100 MG</t>
  </si>
  <si>
    <t>CPS MOL 10X100MG</t>
  </si>
  <si>
    <t>Gabapentin</t>
  </si>
  <si>
    <t>Klarithromycin</t>
  </si>
  <si>
    <t>10081</t>
  </si>
  <si>
    <t>TBL FLM 20X500MG</t>
  </si>
  <si>
    <t>Sulfamethoxazol a trimethoprim</t>
  </si>
  <si>
    <t>TBL NOB 28X400MG/80MG</t>
  </si>
  <si>
    <t>93530</t>
  </si>
  <si>
    <t>ORTÉZA ZÁDOVÁ LOMBAX DORSO 0845</t>
  </si>
  <si>
    <t>VYSOKÁ ZÁDOVÁ ORTÉZA (ROZSAH TH-LS),KOVOVÉ DLAHY A DOPÍNACÍ TAHY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</si>
  <si>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</si>
  <si>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</si>
  <si>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</si>
  <si>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</si>
  <si>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78164</t>
  </si>
  <si>
    <t>ORTÉZA TRUPOVÁ ELASTICKÁ-STANDARDNÍ</t>
  </si>
  <si>
    <t>S KONSTR.ZÁKL.Z MĚK.I TVRD.MAT.,ZHOTOV.NA PODKL.ODEBRÁNÍ MĚR,VE FUNK.PROVEDENÍ</t>
  </si>
  <si>
    <t>Atorvastatin</t>
  </si>
  <si>
    <t>93017</t>
  </si>
  <si>
    <t>TBL FLM 50X20MG</t>
  </si>
  <si>
    <t>Hořčík (různé sole v kombinaci)</t>
  </si>
  <si>
    <t>POR GRA SOL SCC 30X365MG</t>
  </si>
  <si>
    <t>Jiná</t>
  </si>
  <si>
    <t>186534</t>
  </si>
  <si>
    <t>Jiný</t>
  </si>
  <si>
    <t>Sumatriptan</t>
  </si>
  <si>
    <t>14786</t>
  </si>
  <si>
    <t>ROSEMIG 100 MG</t>
  </si>
  <si>
    <t>TBL FLM 2X100MG I</t>
  </si>
  <si>
    <t>Vozíky invalidní včetně příslušenství</t>
  </si>
  <si>
    <t>39513</t>
  </si>
  <si>
    <t>VOZÍK MECHANICKÝ ZÁKLADNÍ SUR</t>
  </si>
  <si>
    <t>SKLÁDACÍ,ŠÍŘE 40,45CM ODNÍMATELNÉ PODRUČ.A PODNOŽ.</t>
  </si>
  <si>
    <t>Amlodipin</t>
  </si>
  <si>
    <t>125058</t>
  </si>
  <si>
    <t>TBL NOB 28X5MG</t>
  </si>
  <si>
    <t>15383</t>
  </si>
  <si>
    <t>HIPRES 5</t>
  </si>
  <si>
    <t>TBL NOB 90X5MG</t>
  </si>
  <si>
    <t>5950</t>
  </si>
  <si>
    <t>TBL FLM 10X875MG/125MG</t>
  </si>
  <si>
    <t>Azithromycin</t>
  </si>
  <si>
    <t>45011</t>
  </si>
  <si>
    <t>AZITROMYCIN SANDOZ 500 MG</t>
  </si>
  <si>
    <t>TBL FLM 6X500MG</t>
  </si>
  <si>
    <t>TBL FLM 10X500MG</t>
  </si>
  <si>
    <t>Dexamethason</t>
  </si>
  <si>
    <t>TBL NOB 20X4MG</t>
  </si>
  <si>
    <t>52335</t>
  </si>
  <si>
    <t>TBL NOB 30X4MG</t>
  </si>
  <si>
    <t>Diosmin, kombinace</t>
  </si>
  <si>
    <t>TBL FLM 60X500MG</t>
  </si>
  <si>
    <t>Epinefrin (adrenalin)</t>
  </si>
  <si>
    <t>192337</t>
  </si>
  <si>
    <t>EPIPEN 300 MIKROGRAMŮ</t>
  </si>
  <si>
    <t>INJ SOL PEP 2X0,3MLX300RG</t>
  </si>
  <si>
    <t>Febuxostát</t>
  </si>
  <si>
    <t>167685</t>
  </si>
  <si>
    <t>ADENURIC 120 MG</t>
  </si>
  <si>
    <t>TBL FLM 42X120MG I</t>
  </si>
  <si>
    <t>215978</t>
  </si>
  <si>
    <t>Hydrokortison</t>
  </si>
  <si>
    <t>HYDROCORTISON LÉČIVA</t>
  </si>
  <si>
    <t>UNG 10GMX10MG/GM</t>
  </si>
  <si>
    <t>Jodovaný povidon</t>
  </si>
  <si>
    <t>203323</t>
  </si>
  <si>
    <t>UNG 100GMX100MG/GM</t>
  </si>
  <si>
    <t>Klopidogrel</t>
  </si>
  <si>
    <t>Levetiracetam</t>
  </si>
  <si>
    <t>175084</t>
  </si>
  <si>
    <t>Levocetirizin</t>
  </si>
  <si>
    <t>124346</t>
  </si>
  <si>
    <t>TBL FLM 90X5MG I</t>
  </si>
  <si>
    <t>137177</t>
  </si>
  <si>
    <t>TBL FLM 90X5MG II</t>
  </si>
  <si>
    <t>124347</t>
  </si>
  <si>
    <t>TBL FLM 100X5MG I</t>
  </si>
  <si>
    <t>32059</t>
  </si>
  <si>
    <t>INJ SOL ISP 10X0,4MLX9500IU/ML</t>
  </si>
  <si>
    <t>Omeprazol</t>
  </si>
  <si>
    <t>25365</t>
  </si>
  <si>
    <t>CPS ETD 28X20MG</t>
  </si>
  <si>
    <t>25366</t>
  </si>
  <si>
    <t>CPS ETD 90X20MG</t>
  </si>
  <si>
    <t>Pantoprazol</t>
  </si>
  <si>
    <t>49114</t>
  </si>
  <si>
    <t>TBL ENT 56X20MG</t>
  </si>
  <si>
    <t>Salbutamol</t>
  </si>
  <si>
    <t>Homeopatika (česká ATC skupina)</t>
  </si>
  <si>
    <t>72175</t>
  </si>
  <si>
    <t>ZINCUM METALLICUM</t>
  </si>
  <si>
    <t>GRA 1X4GMX3CH-200CH</t>
  </si>
  <si>
    <t>Kompresní punčochy a návleky</t>
  </si>
  <si>
    <t>45389</t>
  </si>
  <si>
    <t>PUNČOCHY KOMPRESNÍ STEHENNÍ II.K.T.</t>
  </si>
  <si>
    <t>MAXIS COMFORT A-G</t>
  </si>
  <si>
    <t>93108</t>
  </si>
  <si>
    <t>ORTÉZA ZÁPĚSTÍ LIGAFLEX CLASSIC 2435 P/L</t>
  </si>
  <si>
    <t>PEVNÁ ORTÉZA, ODSTRANITELNÉ DLAHY PROSTUPNÉ RTG</t>
  </si>
  <si>
    <t>140648</t>
  </si>
  <si>
    <t>PÁS BŘIŠNÍ ACCESS 1506</t>
  </si>
  <si>
    <t>PODPŮRNÝ PÁS, VÝŠKA 23 CM</t>
  </si>
  <si>
    <t>Kompenzační pomůcky pro tělesně postižené</t>
  </si>
  <si>
    <t>22763</t>
  </si>
  <si>
    <t>ŽIDLE TOALETNÍ TŽ 3.01.7</t>
  </si>
  <si>
    <t>PEVNÁ</t>
  </si>
  <si>
    <t>93710</t>
  </si>
  <si>
    <t>SEDAČKA NA VANU S MADLEM</t>
  </si>
  <si>
    <t>69CM,70CM</t>
  </si>
  <si>
    <t>Pomůcky pro laryngektomované</t>
  </si>
  <si>
    <t>41092</t>
  </si>
  <si>
    <t>KANYLA TRACHEOSTOMICKÁ STANDARDNÍ KOVOVÁ ALPAKA</t>
  </si>
  <si>
    <t>DVOUDÍLNÁ ZAVADĚČ ALPAKA  PRŮMĚR  4-13 MM</t>
  </si>
  <si>
    <t>12494</t>
  </si>
  <si>
    <t>TBL FLM 14X875MG/125MG I</t>
  </si>
  <si>
    <t>Antiagregancia kromě heparinu, kombinace</t>
  </si>
  <si>
    <t>57363</t>
  </si>
  <si>
    <t>AGGRENOX</t>
  </si>
  <si>
    <t>CPS RDR 30X25MG/200MG</t>
  </si>
  <si>
    <t>57364</t>
  </si>
  <si>
    <t>CPS RDR 60X25MG/200MG</t>
  </si>
  <si>
    <t>Bisoprolol</t>
  </si>
  <si>
    <t>176913</t>
  </si>
  <si>
    <t>Ciprofloxacin</t>
  </si>
  <si>
    <t>15646</t>
  </si>
  <si>
    <t>CIPLOX</t>
  </si>
  <si>
    <t>AUR+OPH GTT SOL 5MLX3MG/ML</t>
  </si>
  <si>
    <t>15659</t>
  </si>
  <si>
    <t>TBL FLM 50X500MG</t>
  </si>
  <si>
    <t>Desloratadin</t>
  </si>
  <si>
    <t>168838</t>
  </si>
  <si>
    <t>DASSELTA 5 MG</t>
  </si>
  <si>
    <t>27899</t>
  </si>
  <si>
    <t>AERIUS 5 MG</t>
  </si>
  <si>
    <t>Diklofenak</t>
  </si>
  <si>
    <t>75632</t>
  </si>
  <si>
    <t>DICLOFENAC AL RETARD</t>
  </si>
  <si>
    <t>75633</t>
  </si>
  <si>
    <t>TBL PRO 100X100MG</t>
  </si>
  <si>
    <t>201992</t>
  </si>
  <si>
    <t>TBL FLM 120X500MG</t>
  </si>
  <si>
    <t>132908</t>
  </si>
  <si>
    <t>Drospirenon a ethinylestradiol</t>
  </si>
  <si>
    <t>164778</t>
  </si>
  <si>
    <t>JANGEE 0,02 MG/3 MG 28 POTAHOVANÝCH TABLET</t>
  </si>
  <si>
    <t>TBL FLM 3X28(21+7)X0,02MG/3MG</t>
  </si>
  <si>
    <t>Drotaverin</t>
  </si>
  <si>
    <t>NO-SPA</t>
  </si>
  <si>
    <t>TBL NOB 24X40MG</t>
  </si>
  <si>
    <t>Flutikason-furoát</t>
  </si>
  <si>
    <t>29816</t>
  </si>
  <si>
    <t>AVAMYS 27,5 MIKROGRAMŮ</t>
  </si>
  <si>
    <t>NAS SPR SUS 1X120DÁV</t>
  </si>
  <si>
    <t>75490</t>
  </si>
  <si>
    <t>KLACID 250</t>
  </si>
  <si>
    <t>TBL FLM 14X250MG</t>
  </si>
  <si>
    <t>Kortikosteroidy</t>
  </si>
  <si>
    <t>Kyselina acetylsalicylová</t>
  </si>
  <si>
    <t>203564</t>
  </si>
  <si>
    <t>ANOPYRIN 100 MG</t>
  </si>
  <si>
    <t>TBL NOB 100X100MG</t>
  </si>
  <si>
    <t>Levothyroxin, sodná sůl</t>
  </si>
  <si>
    <t>69191</t>
  </si>
  <si>
    <t>EUTHYROX 150 MIKROGRAMŮ</t>
  </si>
  <si>
    <t>TBL NOB 100X150RG</t>
  </si>
  <si>
    <t>97186</t>
  </si>
  <si>
    <t>EUTHYROX 100 MIKROGRAMŮ</t>
  </si>
  <si>
    <t>TBL NOB 100X100RG</t>
  </si>
  <si>
    <t>Losartan a diuretika</t>
  </si>
  <si>
    <t>15317</t>
  </si>
  <si>
    <t>TBL FLM 90X50MG/12,5MG</t>
  </si>
  <si>
    <t>Naftifin</t>
  </si>
  <si>
    <t>72928</t>
  </si>
  <si>
    <t>EXODERIL</t>
  </si>
  <si>
    <t>DRM SOL 1X10MLX10MG/ML</t>
  </si>
  <si>
    <t>Rosuvastatin</t>
  </si>
  <si>
    <t>148070</t>
  </si>
  <si>
    <t>ROSUCARD 10 MG POTAHOVANÉ TABLETY</t>
  </si>
  <si>
    <t>TBL FLM 90X10MG</t>
  </si>
  <si>
    <t>Různé jiné kombinace železa</t>
  </si>
  <si>
    <t>99138</t>
  </si>
  <si>
    <t>AKTIFERRIN</t>
  </si>
  <si>
    <t>POR GTT SOL 1X30ML</t>
  </si>
  <si>
    <t>Sodná sůl metamizolu</t>
  </si>
  <si>
    <t>NOVALGIN TABLETY</t>
  </si>
  <si>
    <t>Tolperison</t>
  </si>
  <si>
    <t>MYDOCALM 150 MG</t>
  </si>
  <si>
    <t>Tramadol</t>
  </si>
  <si>
    <t>4306</t>
  </si>
  <si>
    <t>TRAMAL TOBOLKY 50 MG</t>
  </si>
  <si>
    <t>CPS DUR 20X50MG I</t>
  </si>
  <si>
    <t>140209</t>
  </si>
  <si>
    <t>ORTÉZA ZÁDOVÁ FX-213</t>
  </si>
  <si>
    <t>ORTÉZA ZÁDOVÁ VYSOKÁ (ROZSAH TH-LS) S KOVOVÝMI DLAHAMI A DOPÍNACÍ TAHY</t>
  </si>
  <si>
    <t>63676</t>
  </si>
  <si>
    <t>BANDÁŽ KOTNÍKOVÁ, PUSH MED, 2.20.1</t>
  </si>
  <si>
    <t>VEL.: 1 - 5, PRAVÁ NEBO LEVÁ</t>
  </si>
  <si>
    <t>140999</t>
  </si>
  <si>
    <t>ORTÉZA KRANIÁLNÍ REMODELAČNÍ</t>
  </si>
  <si>
    <t>PEVNÉ A PĚNOVÉ PLASTOVÉ MATERIÁLY</t>
  </si>
  <si>
    <t>Jiná kapiláry stabilizující látky</t>
  </si>
  <si>
    <t>TBL ENT 90X20MG</t>
  </si>
  <si>
    <t>Pregabalin</t>
  </si>
  <si>
    <t>28217</t>
  </si>
  <si>
    <t>CPS DUR 56X75MG</t>
  </si>
  <si>
    <t>Sertralin</t>
  </si>
  <si>
    <t>TBL NOB 20X800MG/160MG</t>
  </si>
  <si>
    <t>Sultamicilin</t>
  </si>
  <si>
    <t>TBL FLM 12X375MG</t>
  </si>
  <si>
    <t>11807</t>
  </si>
  <si>
    <t>ORTÉZA KRČNÍ LÍMEC ORTEL C1</t>
  </si>
  <si>
    <t>ANATOM.TVAROVANÝ,FIXAČNÍ PÁSKA NA SUCHÝ ZIP</t>
  </si>
  <si>
    <t>93898</t>
  </si>
  <si>
    <t>ORTÉZA ZÁPĚSTÍ KARPAL PAN 5.06</t>
  </si>
  <si>
    <t>FIXACE KARPÁLNÍ OBLASTI, VELIKOSTI S,M,L,XL PROVEDENÍ PRAVÁ A LEVÁ</t>
  </si>
  <si>
    <t>4014</t>
  </si>
  <si>
    <t>DOXYBENE 200 MG TABLETY</t>
  </si>
  <si>
    <t>TBL NOB 20X200MG</t>
  </si>
  <si>
    <t>203853</t>
  </si>
  <si>
    <t>Klindamycin</t>
  </si>
  <si>
    <t>1634</t>
  </si>
  <si>
    <t>DALACIN T KOŽNÍ ROZTOK</t>
  </si>
  <si>
    <t>DRM SOL 60MLX10MG/ML</t>
  </si>
  <si>
    <t>Hydrokortison a antibiotika</t>
  </si>
  <si>
    <t>CRM 15GMX10MG/3,5MG/10MG</t>
  </si>
  <si>
    <t>Meloxikam</t>
  </si>
  <si>
    <t>22901</t>
  </si>
  <si>
    <t>MELOXICAM-TEVA 15 MG</t>
  </si>
  <si>
    <t>TBL NOB 50X15MG I</t>
  </si>
  <si>
    <t>14134</t>
  </si>
  <si>
    <t>ROSEMIG 50 MG</t>
  </si>
  <si>
    <t>TBL FLM 6X50MG I</t>
  </si>
  <si>
    <t>Betaxolol</t>
  </si>
  <si>
    <t>49910</t>
  </si>
  <si>
    <t>TBL FLM 98X20MG</t>
  </si>
  <si>
    <t>Bromazepam</t>
  </si>
  <si>
    <t>Diazepam</t>
  </si>
  <si>
    <t>DIAZEPAM SLOVAKOFARMA 5 MG</t>
  </si>
  <si>
    <t>TBL NOB 20(2X10)X5MG</t>
  </si>
  <si>
    <t>Fenofibrát</t>
  </si>
  <si>
    <t>59505</t>
  </si>
  <si>
    <t>LIPANTHYL SUPRA 160 MG</t>
  </si>
  <si>
    <t>TBL FLM 90X160MG</t>
  </si>
  <si>
    <t>Flukonazol</t>
  </si>
  <si>
    <t>66036</t>
  </si>
  <si>
    <t>MYCOMAX 100</t>
  </si>
  <si>
    <t>CPS DUR 28X100MG</t>
  </si>
  <si>
    <t>Ibuprofen</t>
  </si>
  <si>
    <t>TBL FLM 100X400MG</t>
  </si>
  <si>
    <t>203854</t>
  </si>
  <si>
    <t>Kodein</t>
  </si>
  <si>
    <t>90</t>
  </si>
  <si>
    <t>CODEIN SLOVAKOFARMA 30 MG</t>
  </si>
  <si>
    <t>TBL NOB 10X30MG</t>
  </si>
  <si>
    <t>Metoprolol</t>
  </si>
  <si>
    <t>Ranitidin</t>
  </si>
  <si>
    <t>179333</t>
  </si>
  <si>
    <t>TBL FLM 90X75MG/650MG I</t>
  </si>
  <si>
    <t>209519</t>
  </si>
  <si>
    <t>TBL FLM 90X75MG/650MG II</t>
  </si>
  <si>
    <t>Zolpidem</t>
  </si>
  <si>
    <t>146901</t>
  </si>
  <si>
    <t>ZOLPIDEM MYLAN 10 MG</t>
  </si>
  <si>
    <t>TBL FLM 100X10MG</t>
  </si>
  <si>
    <t>93834</t>
  </si>
  <si>
    <t>ORTÉZA ZÁPĚSTÍ EXOFORM</t>
  </si>
  <si>
    <t>S TVAROVATELNOU PALMÁRNÍ DLAHOU</t>
  </si>
  <si>
    <t>32546</t>
  </si>
  <si>
    <t>KLACID SR</t>
  </si>
  <si>
    <t>TBL RET 14X500MG DOUBLE BLI</t>
  </si>
  <si>
    <t>Mefenoxalon</t>
  </si>
  <si>
    <t>85656</t>
  </si>
  <si>
    <t>DORSIFLEX 200 MG</t>
  </si>
  <si>
    <t>TBL NOB 30X200MG</t>
  </si>
  <si>
    <t>107758</t>
  </si>
  <si>
    <t>ROSEMIG 20 MG</t>
  </si>
  <si>
    <t>NAS SPR SOL 2X0,1MLX20MG</t>
  </si>
  <si>
    <t>138838</t>
  </si>
  <si>
    <t>DORETA 37,5 MG/325 MG</t>
  </si>
  <si>
    <t>TBL FLM 2X37,5MG/325MG I</t>
  </si>
  <si>
    <t>17923</t>
  </si>
  <si>
    <t>TBL FLM 2X37,5MG/325MG</t>
  </si>
  <si>
    <t>45010</t>
  </si>
  <si>
    <t>TBL FLM 3X500MG</t>
  </si>
  <si>
    <t>Cetirizin</t>
  </si>
  <si>
    <t>5476</t>
  </si>
  <si>
    <t>TBL FLM 7X10MG</t>
  </si>
  <si>
    <t>Kyselina valproová</t>
  </si>
  <si>
    <t>49115</t>
  </si>
  <si>
    <t>3377</t>
  </si>
  <si>
    <t>TBL NOB 20X400MG/80MG</t>
  </si>
  <si>
    <t>97445</t>
  </si>
  <si>
    <t>TRAMAL ČÍPKY 100 MG</t>
  </si>
  <si>
    <t>SUP 20X100MG</t>
  </si>
  <si>
    <t>Zopiklon</t>
  </si>
  <si>
    <t>102591</t>
  </si>
  <si>
    <t>ZOPITIN 7,5 MG</t>
  </si>
  <si>
    <t>TBL FLM 30X7,5MG</t>
  </si>
  <si>
    <t>93115</t>
  </si>
  <si>
    <t>LÍMEC KRČNÍ ORTEL C4 RIGID 2396</t>
  </si>
  <si>
    <t>PEVNÝ LÍMEC S TRACHEÁLNÍM OTVOREM</t>
  </si>
  <si>
    <t>78575</t>
  </si>
  <si>
    <t>ORTÉZA PÁTEŘE - TYP JEWETT KORZET</t>
  </si>
  <si>
    <t>STAVEBNICE</t>
  </si>
  <si>
    <t>Nimesulid</t>
  </si>
  <si>
    <t>12893</t>
  </si>
  <si>
    <t>TBL NOB 60X100MG</t>
  </si>
  <si>
    <t>POR GRA SUS 30X100MG I</t>
  </si>
  <si>
    <t>119115</t>
  </si>
  <si>
    <t>SUMATRIPTAN ACTAVIS 50 MG</t>
  </si>
  <si>
    <t>TBL OBD 6X50MG I</t>
  </si>
  <si>
    <t>140278</t>
  </si>
  <si>
    <t>PÁS TĚHOTENSKÝ-MATERNITY</t>
  </si>
  <si>
    <t>PROTECT.MATERNITY BELT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</si>
  <si>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</si>
  <si>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</si>
  <si>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</si>
  <si>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</si>
  <si>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R06AX27 - Desloratadin</t>
  </si>
  <si>
    <t>C10AB05 - Fenofibrát</t>
  </si>
  <si>
    <t>V12 - Homeopatika (česká ATC skupina)</t>
  </si>
  <si>
    <t>J01FA10 - Azithromycin</t>
  </si>
  <si>
    <t>C10AB05</t>
  </si>
  <si>
    <t>J01FA10</t>
  </si>
  <si>
    <t>V12</t>
  </si>
  <si>
    <t>R06AX27</t>
  </si>
  <si>
    <t>Přehled plnění PL - Preskripce léčivých přípravků - orientační přehled</t>
  </si>
  <si>
    <t>0601</t>
  </si>
  <si>
    <t>vedení klinického pracoviště</t>
  </si>
  <si>
    <t>vedení klinického pracoviště Celkem</t>
  </si>
  <si>
    <t>ZA007</t>
  </si>
  <si>
    <t>Obvaz elastický síťový pruban č. 9 427309</t>
  </si>
  <si>
    <t>ZA446</t>
  </si>
  <si>
    <t>Vata buničitá přířezy 20 x 30 cm 1230200129</t>
  </si>
  <si>
    <t>ZA459</t>
  </si>
  <si>
    <t>Kompresa AB 10 x 20 cm/1 ks sterilní NT savá 1230114021</t>
  </si>
  <si>
    <t>ZA562</t>
  </si>
  <si>
    <t>Náplast cosmopor i. v. 6 x 8 cm bal. á 50 ks 9008054</t>
  </si>
  <si>
    <t>ZA593</t>
  </si>
  <si>
    <t>Tampon sterilní stáčený 20 x 20 cm / 5 ks 28003+</t>
  </si>
  <si>
    <t>ZB084</t>
  </si>
  <si>
    <t>Náplast transpore 2,50 cm x 9,14 m 1527-1</t>
  </si>
  <si>
    <t>ZC100</t>
  </si>
  <si>
    <t>Vata buničitá dělená 2 role / 500 ks 40 x 50 mm 1230200310</t>
  </si>
  <si>
    <t>ZC845</t>
  </si>
  <si>
    <t>Kompresa NT 10 x 20 cm/5 ks sterilní 26621</t>
  </si>
  <si>
    <t>ZH011</t>
  </si>
  <si>
    <t>Náplast micropore 1,25 cm x 9,14 m bal. á 24 ks 1530-0</t>
  </si>
  <si>
    <t>ZH012</t>
  </si>
  <si>
    <t>Náplast micropore 2,50 cm x 9,10 m 840W-1</t>
  </si>
  <si>
    <t>ZI599</t>
  </si>
  <si>
    <t>Náplast curapor 10 x   8 cm 22121 ( náhrada za cosmopor )</t>
  </si>
  <si>
    <t>ZI600</t>
  </si>
  <si>
    <t>Náplast curapor 10 x 15 cm 32914 ( náhrada za cosmopor )</t>
  </si>
  <si>
    <t>ZI601</t>
  </si>
  <si>
    <t>Náplast curapor 10 x 20 cm 32915 ( náhrada za cosmopor )</t>
  </si>
  <si>
    <t>ZF716</t>
  </si>
  <si>
    <t>Obinadlo fixační peha-haft 6cm á 20 m 9324471</t>
  </si>
  <si>
    <t>ZN366</t>
  </si>
  <si>
    <t>Náplast poinjekční elastická tkaná jednotl. baleno 19 mm x 72 mm P-CURE1972ELAST</t>
  </si>
  <si>
    <t>ZN477</t>
  </si>
  <si>
    <t>Obinadlo elastické universal 12 cm x 5 m 1323100314</t>
  </si>
  <si>
    <t>ZD232</t>
  </si>
  <si>
    <t>Podkolenky antitrombotické pro imobilní pacienty mediven thrombexin L normální ANTICO TPS 26935</t>
  </si>
  <si>
    <t>ZA662</t>
  </si>
  <si>
    <t>Podkolenky antitrombotické pro imobilní pacienty mediven thrombexin M normální ANTICO TPS 26933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</si>
  <si>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</si>
  <si>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</si>
  <si>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</si>
  <si>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</si>
  <si>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</si>
  <si>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</si>
  <si>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</si>
  <si>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</si>
  <si>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ZA965</t>
  </si>
  <si>
    <t>Stříkačka inzulínová omnican 1 ml 100j bal. á 100 ks 9151141S</t>
  </si>
  <si>
    <t>ZB249</t>
  </si>
  <si>
    <t>Sáček močový s křížovou výpustí 2000 ml ZAR-TNU201601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</si>
  <si>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</si>
  <si>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</si>
  <si>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</si>
  <si>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</si>
  <si>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</si>
  <si>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</si>
  <si>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</si>
  <si>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</si>
  <si>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ZB775</t>
  </si>
  <si>
    <t>Zkumavka koagulace 4 ml modrá 454329</t>
  </si>
  <si>
    <t>ZB777</t>
  </si>
  <si>
    <t>Zkumavka červená 4 ml gel 454071</t>
  </si>
  <si>
    <t>ZB893</t>
  </si>
  <si>
    <t>Stříkačka inzulinová omnican 0,5 ml 100j s jehlou 30 G 9151125S</t>
  </si>
  <si>
    <t>ZC498</t>
  </si>
  <si>
    <t>Držák močových sáčků UH 800800100</t>
  </si>
  <si>
    <t>ZC906</t>
  </si>
  <si>
    <t>Škrtidlo se sponou pro dospělé 25 x 500 mm KVS25500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</si>
  <si>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</si>
  <si>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</si>
  <si>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</si>
  <si>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</si>
  <si>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</si>
  <si>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</si>
  <si>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</si>
  <si>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</si>
  <si>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</si>
  <si>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</si>
  <si>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</si>
  <si>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</si>
  <si>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ZJ310</t>
  </si>
  <si>
    <t>Katetr močový foley CH12 180605-000120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</si>
  <si>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</si>
  <si>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</si>
  <si>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</si>
  <si>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</si>
  <si>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</si>
  <si>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ZN297</t>
  </si>
  <si>
    <t>Hadička spojovací Gamaplus 1,8 x 450 LL NO DOP (606301) 686401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</si>
  <si>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</si>
  <si>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</si>
  <si>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</si>
  <si>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</si>
  <si>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ZN412</t>
  </si>
  <si>
    <t>Katetr močový nelaton 20CH Silasil balónkový 28 dní bal. á 10 ks 186005-000200</t>
  </si>
  <si>
    <t>ZB963</t>
  </si>
  <si>
    <t>Pinzeta anatomická úzká 145 mm B397114920019</t>
  </si>
  <si>
    <t>ZF911</t>
  </si>
  <si>
    <t>Nůžky oční rovné hrotnaté 105 mm B397113920043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</si>
  <si>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</si>
  <si>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</si>
  <si>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</si>
  <si>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</si>
  <si>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</si>
  <si>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</si>
  <si>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</si>
  <si>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</si>
  <si>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</si>
  <si>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</si>
  <si>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</si>
  <si>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</si>
  <si>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</si>
  <si>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</si>
  <si>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</si>
  <si>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</si>
  <si>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</si>
  <si>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</si>
  <si>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ZN041</t>
  </si>
  <si>
    <t>Rukavice operační gammex ansell PF bez pudru 6,5 330048065</t>
  </si>
  <si>
    <t>Rukavice operační gammex latex PF bez pudru 6,5 330048065</t>
  </si>
  <si>
    <t>ZN108</t>
  </si>
  <si>
    <t>Rukavice operační gammex ansell PF bez pudru 8,0 330048080</t>
  </si>
  <si>
    <t>Rukavice operační gammex latex PF bez pudru 8,0 330048080</t>
  </si>
  <si>
    <t>ZN040</t>
  </si>
  <si>
    <t>Rukavice operační gammex ansell PF bez pudru 8,5 330048085</t>
  </si>
  <si>
    <t>ZB173</t>
  </si>
  <si>
    <t>Maska kyslíková s hadičkou a nosní svorkou dospělá H-103013</t>
  </si>
  <si>
    <t>ZC698</t>
  </si>
  <si>
    <t>Maska kyslíková + hadička pro dosp.1105000</t>
  </si>
  <si>
    <t>ZA425</t>
  </si>
  <si>
    <t>Obinadlo hydrofilní 10 cm x   5 m 13007</t>
  </si>
  <si>
    <t>ZA547</t>
  </si>
  <si>
    <t>Krytí inadine nepřilnavé 9,5 x 9,5 cm 1/10 SYS01512EE</t>
  </si>
  <si>
    <t>ZA569</t>
  </si>
  <si>
    <t>Podkolenky cambren C  K3 velké 997396/2 - již firma nevyrábí</t>
  </si>
  <si>
    <t>ZA576</t>
  </si>
  <si>
    <t>Set sterilní pro močovou katetrizaci Mediset bal. á 10 ks 4552710</t>
  </si>
  <si>
    <t>ZA643</t>
  </si>
  <si>
    <t>Kompresa vliwasoft 10 x 20 nesterilní á 100 ks 12070</t>
  </si>
  <si>
    <t>ZD668</t>
  </si>
  <si>
    <t>Kompresa gáza 10 x 10 cm/5 ks sterilní 1325019275</t>
  </si>
  <si>
    <t>ZI558</t>
  </si>
  <si>
    <t>Náplast curapor   7 x   5 cm 22120 ( náhrada za cosmopor )</t>
  </si>
  <si>
    <t>ZA442</t>
  </si>
  <si>
    <t>Steh náplasťový Steri-strip 6 x 75 mm bal. á 50 ks R1541</t>
  </si>
  <si>
    <t>ZA471</t>
  </si>
  <si>
    <t>Náplast curaplast poinjekční bal. á 250 ks 30625</t>
  </si>
  <si>
    <t>ZN321</t>
  </si>
  <si>
    <t>Obvaz elastický síťový CareFix Head velikost L bal. á 10 ks 0170 L</t>
  </si>
  <si>
    <t>ZN471</t>
  </si>
  <si>
    <t>Obvaz elastický síťový pruban č. 6 hlava, ramena, stehno 1323300260</t>
  </si>
  <si>
    <t>ZN476</t>
  </si>
  <si>
    <t>Obinadlo elastické universal 15 cm x 5 m 1323100315</t>
  </si>
  <si>
    <t>ZN472</t>
  </si>
  <si>
    <t>Vata obvazová 1000 g vinutá nest. 100% ba. 1321901305</t>
  </si>
  <si>
    <t>ZA727</t>
  </si>
  <si>
    <t>Kontejner 30 ml sterilní uchovávání pevných i kapalných vzorků FLME25175</t>
  </si>
  <si>
    <t>ZA738</t>
  </si>
  <si>
    <t>Filtr mini spike zelený 4550242</t>
  </si>
  <si>
    <t>ZA883</t>
  </si>
  <si>
    <t>Rourka rektální CH18 délka 40 cm 19-18.100</t>
  </si>
  <si>
    <t>ZA897</t>
  </si>
  <si>
    <t>Nůž na stehy sterilní  krátký bal. á 100 ks 11.000.00.010</t>
  </si>
  <si>
    <t>ZB066</t>
  </si>
  <si>
    <t>Stříkačka janett 3-dílná 100 ml sterilní vyplachovací adaptér TS-100ML( PLS1710)</t>
  </si>
  <si>
    <t>ZB754</t>
  </si>
  <si>
    <t>Zkumavka černá 2 ml 454073</t>
  </si>
  <si>
    <t>ZB762</t>
  </si>
  <si>
    <t>Zkumavka červená 6 ml 456092</t>
  </si>
  <si>
    <t>ZB774</t>
  </si>
  <si>
    <t>Zkumavka červená 5 ml gel 456071</t>
  </si>
  <si>
    <t>ZE159</t>
  </si>
  <si>
    <t>Nádoba na kontaminovaný odpad 2 l 15-0003</t>
  </si>
  <si>
    <t>ZH491</t>
  </si>
  <si>
    <t>Stříkačka injekční 3-dílná 50 - 60 ml LL MRG00711</t>
  </si>
  <si>
    <t>ZI167</t>
  </si>
  <si>
    <t>Zkumavka EmptyTube bílá PFPM913S</t>
  </si>
  <si>
    <t>ZI179</t>
  </si>
  <si>
    <t>Zkumavka s mediem+ flovakovaný tampon eSwab růžový 490CE.A</t>
  </si>
  <si>
    <t>ZK799</t>
  </si>
  <si>
    <t>Zátka combi červená 4495101</t>
  </si>
  <si>
    <t>ZA731</t>
  </si>
  <si>
    <t>Mandren růžový 4219104</t>
  </si>
  <si>
    <t>ZD815</t>
  </si>
  <si>
    <t>Manžeta TK tonometru KVS LD7 + k monitoru Philips dospělá 14 x 50 cm KVS M1 5ZOM</t>
  </si>
  <si>
    <t>ZN367</t>
  </si>
  <si>
    <t>Konektor bezjehlový gama modrý NO PVC V696420</t>
  </si>
  <si>
    <t>ZB889</t>
  </si>
  <si>
    <t>Filtr injekční kapalinový 0,2ul RowePhil 25, plocha 4 cm2  A-6328</t>
  </si>
  <si>
    <t>ZA715</t>
  </si>
  <si>
    <t>Set infuzní intrafix primeline classic 150 cm 4062957</t>
  </si>
  <si>
    <t>ZA360</t>
  </si>
  <si>
    <t>Jehla sterican 0,5 x 25 mm oranžová 9186158</t>
  </si>
  <si>
    <t>ZN126</t>
  </si>
  <si>
    <t>Rukavice operační gammex ansell PF bez pudru 7,0 330048070</t>
  </si>
  <si>
    <t>ZA329</t>
  </si>
  <si>
    <t>Obinadlo fixa crep   6 cm x 4 m 1323100102</t>
  </si>
  <si>
    <t>ZA463</t>
  </si>
  <si>
    <t>Kompresa NT 10 x 20 cm/2 ks sterilní 26620</t>
  </si>
  <si>
    <t>ZA464</t>
  </si>
  <si>
    <t>Kompresa NT 10 x 10 cm/2 ks sterilní 26520</t>
  </si>
  <si>
    <t>ZA544</t>
  </si>
  <si>
    <t>Krytí inadine nepřilnavé 5,0 x 5,0 cm 1/10 SYS01481EE</t>
  </si>
  <si>
    <t>ZL999</t>
  </si>
  <si>
    <t>Rychloobvaz 8 x 4 cm / 3 ks 001445510</t>
  </si>
  <si>
    <t>ZA418</t>
  </si>
  <si>
    <t>Náplast metaline pod TS 8 x 9 cm 23094</t>
  </si>
  <si>
    <t>ZA444</t>
  </si>
  <si>
    <t>Tampon nesterilní stáčený 20 x 19 cm bez RTG nití bal. á 100 ks 1320300404</t>
  </si>
  <si>
    <t>ZA467</t>
  </si>
  <si>
    <t>Tyčinka vatová nesterilní 15 cm bal. á 100 ks 9679369</t>
  </si>
  <si>
    <t>ZA476</t>
  </si>
  <si>
    <t>Krytí mepilex border lite 10 x 10 cm bal. á 5 ks 281300-00</t>
  </si>
  <si>
    <t>ZA540</t>
  </si>
  <si>
    <t>Náplast omnifix E 15 cm x 10 m 9006513</t>
  </si>
  <si>
    <t>ZA617</t>
  </si>
  <si>
    <t>Tampon TC-OC k ošetření dutiny ústní á 250 ks 12240</t>
  </si>
  <si>
    <t>ZC506</t>
  </si>
  <si>
    <t>Kompresa NT 10 x 10 cm/5 ks sterilní 1325020275</t>
  </si>
  <si>
    <t>ZC550</t>
  </si>
  <si>
    <t>Krytí mepilex silikonový Ag 10 x 10 cm bal. á 5 ks 287110-00</t>
  </si>
  <si>
    <t>ZC885</t>
  </si>
  <si>
    <t>Náplast omnifix E 10 cm x 10 m 900650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</si>
  <si>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</si>
  <si>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</si>
  <si>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</si>
  <si>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</si>
  <si>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ZE748</t>
  </si>
  <si>
    <t>Krytí melgisorb Ag alginátové absorpční 10 x 10 cm bal. á 10 ks 256100-00</t>
  </si>
  <si>
    <t>ZI602</t>
  </si>
  <si>
    <t>Náplast curapor 10 x 34 cm 32918 ( náhrada za cosmopor )</t>
  </si>
  <si>
    <t>ZK352</t>
  </si>
  <si>
    <t>Krytí - rotok Hyiodine na chronické rány bal. á 50 ml HYIODINE</t>
  </si>
  <si>
    <t>ZK646</t>
  </si>
  <si>
    <t>Náplast tegaderm CHG 8,5 cm x 11,5 cm na CŽK-antibakt. bal. á 25 ks 1657R</t>
  </si>
  <si>
    <t>ZL410</t>
  </si>
  <si>
    <t>Krytí gelové Hemagel 100 g A2681147</t>
  </si>
  <si>
    <t>ZL668</t>
  </si>
  <si>
    <t>Náplast silikon tape 2,5 cm x 5 m bal. á 12 ks 2770-1</t>
  </si>
  <si>
    <t>ZK087</t>
  </si>
  <si>
    <t>Krém cavilon ochranný bariérový á 28 g bal. á 12 ks 3391E</t>
  </si>
  <si>
    <t>ZD634</t>
  </si>
  <si>
    <t>Krytí mepilex border sacrum 23 x 23 cm bal. á 5 ks 282400-01</t>
  </si>
  <si>
    <t>ZA615</t>
  </si>
  <si>
    <t>Tampón cavilon 1 ml bal. á 25 ks 3343E</t>
  </si>
  <si>
    <t>ZH924</t>
  </si>
  <si>
    <t>Tampon sterilní stáčený 9 x 9 cm / 10 ks 0422</t>
  </si>
  <si>
    <t>ZN201</t>
  </si>
  <si>
    <t>Krytí mepilex border heel 18,5 x 24,5 cm bal. á 5 ks 283250</t>
  </si>
  <si>
    <t>ZN322</t>
  </si>
  <si>
    <t>Obvaz elastický síťový CareFix Head velikost XL bal. á 10 ks 0170 XL</t>
  </si>
  <si>
    <t>ZN467</t>
  </si>
  <si>
    <t>Náplast elastpore+pad i. v. 6 x 8 cm steril. 1320113503</t>
  </si>
  <si>
    <t>ZF140</t>
  </si>
  <si>
    <t>Obinadlo idealast color modrá 8 cm x 4 m podpůrný a odlehčovací 9310920</t>
  </si>
  <si>
    <t>ZF139</t>
  </si>
  <si>
    <t>Obinadlo elastické idealflex krátkotažné 15 cm x 5 m bal. á 30 ks 931325</t>
  </si>
  <si>
    <t>ZN815</t>
  </si>
  <si>
    <t>Krytí roztok k čištění a hojenní ran ActiMaris Forte 300 ml 3098077</t>
  </si>
  <si>
    <t>ZN814</t>
  </si>
  <si>
    <t>Krytí gelové na rány ActiMaris bal. á 20g 3097749</t>
  </si>
  <si>
    <t>ZN895</t>
  </si>
  <si>
    <t>Krytí reston nesterilní 10,0 cm x 5,0 cm x 5 m role 1563L</t>
  </si>
  <si>
    <t>ZA688</t>
  </si>
  <si>
    <t>Sáček močový curity s hod. diurézou 400 ml hadička 150 cm 8150</t>
  </si>
  <si>
    <t>ZA691</t>
  </si>
  <si>
    <t>Rampa 3 kohouty discofix 16600C/4085434/</t>
  </si>
  <si>
    <t>ZA707</t>
  </si>
  <si>
    <t>Katetr močový foley 12CH bal. á 12 ks 1125-02</t>
  </si>
  <si>
    <t>ZA737</t>
  </si>
  <si>
    <t>Filtr mini spike modrý 4550234</t>
  </si>
  <si>
    <t>ZA749</t>
  </si>
  <si>
    <t>Stříkačka injekční 3-dílná 50 ml LL Omnifix Solo 4617509F</t>
  </si>
  <si>
    <t>ZA817</t>
  </si>
  <si>
    <t>Zkumavka PS 10 ml sterilní modrá zátka bal. á 20 ks 400914</t>
  </si>
  <si>
    <t>ZA964</t>
  </si>
  <si>
    <t>Stříkačka janett 3-dílná 60 ml sterilní vyplachovací MRG564</t>
  </si>
  <si>
    <t>Stříkačka janett 3-dílná 60 ml sterilní vyplachovací 050ML3CZ-CEW (MRG564)</t>
  </si>
  <si>
    <t>ZB103</t>
  </si>
  <si>
    <t>Láhev k odsávačce flovac 2l hadice 1,8 m 000-036-021</t>
  </si>
  <si>
    <t>ZB295</t>
  </si>
  <si>
    <t>Filtr iso-gard hepa čistý bal. á 20 ks 28012</t>
  </si>
  <si>
    <t>ZB301</t>
  </si>
  <si>
    <t>Rampa 5 kohoutů bez PVC lipidorezistentní bal. á 20 ks RP 5000 M</t>
  </si>
  <si>
    <t>ZB311</t>
  </si>
  <si>
    <t>Kanyla ET 8,5 s manžetou bal. á 20 ks 100/199/085</t>
  </si>
  <si>
    <t>ZB424</t>
  </si>
  <si>
    <t>Elektroda EKG H34SG 31.1946.21</t>
  </si>
  <si>
    <t>ZB488</t>
  </si>
  <si>
    <t>Sprej cavilon 28 ml bal. á 12 ks 3346E</t>
  </si>
  <si>
    <t>ZB543</t>
  </si>
  <si>
    <t>Souprava odběrová tracheální G05206</t>
  </si>
  <si>
    <t>ZB759</t>
  </si>
  <si>
    <t>Zkumavka červená 8 ml gel 455071</t>
  </si>
  <si>
    <t>ZB772</t>
  </si>
  <si>
    <t>Přechodka adaptér luer 450070</t>
  </si>
  <si>
    <t>ZB801</t>
  </si>
  <si>
    <t>Transofix krátký trn á 50 ks 4090500</t>
  </si>
  <si>
    <t>ZB815</t>
  </si>
  <si>
    <t>Stříkačka injekční 3-dílná 50 ml LL spec. Original-Perfusor černá s jehlou 50 ml 8728828F</t>
  </si>
  <si>
    <t>ZB948</t>
  </si>
  <si>
    <t>Mikronebulizér MicroMist bal. á 50 ks 41891</t>
  </si>
  <si>
    <t>ZC177</t>
  </si>
  <si>
    <t>Systém odsávací uzavřený TC CH14 wet pack 54 cm / 72 h 2276-5</t>
  </si>
  <si>
    <t>ZD458</t>
  </si>
  <si>
    <t>Spojka vrapovaná roztaž.rovná 15F bal. á 50 ks 038-61-311</t>
  </si>
  <si>
    <t>ZG001</t>
  </si>
  <si>
    <t>Husí krk expandi-flex s dvojtou otočnou spojkou á 30 ks 22531</t>
  </si>
  <si>
    <t>ZI182</t>
  </si>
  <si>
    <t>Zkumavka + aplikátor s chem.stabilizátorem UriSwab žlutá 802CE.A</t>
  </si>
  <si>
    <t>ZJ117</t>
  </si>
  <si>
    <t>Adaptér jednorázový k senzoru CO2 á 20 ks 415036-001</t>
  </si>
  <si>
    <t>ZJ312</t>
  </si>
  <si>
    <t>Sonda žaludeční CH16 1200 mm s RTG linkou bal. á 50 ks 412016</t>
  </si>
  <si>
    <t>ZJ659</t>
  </si>
  <si>
    <t>Kohout trojcestný s bezjehlovým konektorem Discofix C bal. á 100 ks 16494CSF</t>
  </si>
  <si>
    <t>ZK884</t>
  </si>
  <si>
    <t>Kohout trojcestný discofix modrý 4095111</t>
  </si>
  <si>
    <t>ZK977</t>
  </si>
  <si>
    <t>Cévka odsávací CH14 s přerušovačem sání P01173a</t>
  </si>
  <si>
    <t>ZK978</t>
  </si>
  <si>
    <t>Cévka odsávací CH16 s přerušovačem sání P01175a</t>
  </si>
  <si>
    <t>ZA279</t>
  </si>
  <si>
    <t>Kanyla TS 7,0 s manžetou 100/800/070</t>
  </si>
  <si>
    <t>ZA725</t>
  </si>
  <si>
    <t>Kanyla TS 8,0 s manžetou bal. á 10 ks 100/860/080</t>
  </si>
  <si>
    <t>ZB105</t>
  </si>
  <si>
    <t>Kanyla TS 7,5 s manžetou 100/800/075</t>
  </si>
  <si>
    <t>ZB816</t>
  </si>
  <si>
    <t>Hadička spojovací-perfusor 150 cm á 100 ks 8722919</t>
  </si>
  <si>
    <t>ZB850</t>
  </si>
  <si>
    <t>Nos umělý trach-vent bal. á 50 ks 41311U</t>
  </si>
  <si>
    <t>ZD454</t>
  </si>
  <si>
    <t>Filtr pro dospělé s HME a portem 038-41-355</t>
  </si>
  <si>
    <t>ZB941</t>
  </si>
  <si>
    <t>Systém odsávací uzavřený TC CH14 wet pack 30,5 cm / 72 h (22701356-5) 1356-5</t>
  </si>
  <si>
    <t>ZC982</t>
  </si>
  <si>
    <t>Kanyla TS 8,5 s manžetou bal. á 10 ks 100/860/085</t>
  </si>
  <si>
    <t>ZC735</t>
  </si>
  <si>
    <t>Vzduchovod ústní guedell 100 mm 24107</t>
  </si>
  <si>
    <t>ZD223</t>
  </si>
  <si>
    <t>Čidlo průtoku vzduchu-flow senzor 281637(279331)</t>
  </si>
  <si>
    <t>ZF428</t>
  </si>
  <si>
    <t>Systém hrudní drenáže atrium 2 cestný 3620-100</t>
  </si>
  <si>
    <t>ZF668</t>
  </si>
  <si>
    <t>Manžeta přetlaková 500 ml classic P01268</t>
  </si>
  <si>
    <t>ZA858</t>
  </si>
  <si>
    <t>Souprava infuzní dosifix 4037014</t>
  </si>
  <si>
    <t>ZK839</t>
  </si>
  <si>
    <t>System hrudní drenáže Sinapi 1000 ml dlouhá trubice kontrola sání XL1000S</t>
  </si>
  <si>
    <t>ZI239</t>
  </si>
  <si>
    <t>Čidlo saturační na čelo oxi-max bal. á 24 ks MAX-FAST-I</t>
  </si>
  <si>
    <t>ZN298</t>
  </si>
  <si>
    <t>Hadička spojovací Gamaplus 1,8 x 1800 LL NO DOP (606304) 686403</t>
  </si>
  <si>
    <t>ZC356</t>
  </si>
  <si>
    <t>Systém odsávací uzavřený TC CH14 wet pack 30,5 cm / 72 h 227036-5</t>
  </si>
  <si>
    <t>ZN618</t>
  </si>
  <si>
    <t>Brýle kyslíkové pro dospělé bal. á 100 ks A0100</t>
  </si>
  <si>
    <t>ZF514</t>
  </si>
  <si>
    <t>Kolénko-konektor dvojitě otočné s ods. portem 010-645</t>
  </si>
  <si>
    <t>ZC734</t>
  </si>
  <si>
    <t>Vzduchovod ústní guedell 90 mm 24106</t>
  </si>
  <si>
    <t>ZD183</t>
  </si>
  <si>
    <t>Kanyla TS s odsáváním posuvný límec a port 9,0 mm SUM:39-9011 (SUM:39-9015)</t>
  </si>
  <si>
    <t>ZO051</t>
  </si>
  <si>
    <t>Systém odsávací uzavřený pro tracheostomické odsávání 72 hod 14F x 30,5 cm bal. á 15 ks 3720006-F14</t>
  </si>
  <si>
    <t>ZO050</t>
  </si>
  <si>
    <t>Systém odsávací uzavřený pro endotracheální odsávání 72 hod 14F x 54 cm bal. á 15 ks 3720001-F14</t>
  </si>
  <si>
    <t>ZB041</t>
  </si>
  <si>
    <t>Systém hrudní drenáže atrium 1 cestný 3600-100</t>
  </si>
  <si>
    <t>ZD182</t>
  </si>
  <si>
    <t>Kanyla TS s odsáváním posuvný límec a port 8,5 mm SUM:39-8511</t>
  </si>
  <si>
    <t>ZO181</t>
  </si>
  <si>
    <t>Katetr močový foley pro měření teploty 16 Fr 2- cestný silikonový MN-0116</t>
  </si>
  <si>
    <t>ZO182</t>
  </si>
  <si>
    <t>Katetr močový foley pro měření teploty 14 Fr 2- cestný silikonový MN-0114</t>
  </si>
  <si>
    <t>ZE081</t>
  </si>
  <si>
    <t>Manžeta TK k monitoru Datex a další dvouhadičková NIBP dospělá 25 - 35 cm  NIBPHPA2-L</t>
  </si>
  <si>
    <t>ZD499</t>
  </si>
  <si>
    <t>Manžeta TK dvouhadičková k monitoru Dash omyvatelná dospělá 14 x 50 cm KVS M2 5ZOM C13</t>
  </si>
  <si>
    <t>KD602</t>
  </si>
  <si>
    <t>katetr tiemann Ch12 MPI:120012</t>
  </si>
  <si>
    <t>ZB818</t>
  </si>
  <si>
    <t>Katetr CVC 3 lumen 7 Fr x 20 cm certofix protect trio V720 4163214P-S1+set rouškování pro CVC bal. á 10 ks 47561111</t>
  </si>
  <si>
    <t>ZC637</t>
  </si>
  <si>
    <t>Arteriofix bal. á 20 ks 20G 5206324</t>
  </si>
  <si>
    <t>KD587</t>
  </si>
  <si>
    <t>katetr močový pro ženy 100Ch.12/18 MPI:100012</t>
  </si>
  <si>
    <t>KD603</t>
  </si>
  <si>
    <t>katetr tiemann Ch14/40 MPI:120014</t>
  </si>
  <si>
    <t>KD601</t>
  </si>
  <si>
    <t>katetr tiemann CH10 MPI:120010</t>
  </si>
  <si>
    <t>KD586</t>
  </si>
  <si>
    <t>katetr močový pro ženy 100Ch.10/18 MPI:100010</t>
  </si>
  <si>
    <t>KD588</t>
  </si>
  <si>
    <t>katetr močový pro ženy 100Ch.14/18 MPI:100014</t>
  </si>
  <si>
    <t>ZB209</t>
  </si>
  <si>
    <t>Set transfúzní BLLP pro přetlakovou transfuzi bez vzdušného filtru hemomed 05123</t>
  </si>
  <si>
    <t>ZD834</t>
  </si>
  <si>
    <t>Set infuzní intrafix safeset s trojcest. ventilem 220 cm bal. á 100 ks 4063006</t>
  </si>
  <si>
    <t>ZB291</t>
  </si>
  <si>
    <t>Jehla spinální spinocan 25 G x 88 mm oranžová 4505905-01</t>
  </si>
  <si>
    <t>ZB352</t>
  </si>
  <si>
    <t>Jehla spinální spinocan 19 G x 88 mm sloní kost 4501195</t>
  </si>
  <si>
    <t>ZA784</t>
  </si>
  <si>
    <t>Jehla spinální spinocan 22 G x 75 mm černá 4507754-13</t>
  </si>
  <si>
    <t>ZE993</t>
  </si>
  <si>
    <t>Rukavice operační ansell sensi - touch vel. 6,5 bal. á 40 párů 8050152</t>
  </si>
  <si>
    <t>ZF431</t>
  </si>
  <si>
    <t>Rukavice operační gammex PF sensitive vel. 7,5 bal. á 50 ks 330051075</t>
  </si>
  <si>
    <t>ZK683</t>
  </si>
  <si>
    <t>Rukavice operační gammex PF sensitive vel. 7,0 bal. á 50 párů 330051070</t>
  </si>
  <si>
    <t>ZL425</t>
  </si>
  <si>
    <t>Rukavice operační ansell sensi - touch vel. 7,0 bal. á 40 párů 8050153</t>
  </si>
  <si>
    <t>ZJ718</t>
  </si>
  <si>
    <t>Rukavice operační gammex PF sensitive vel. 6,5 bal. á 50 párů 330051065</t>
  </si>
  <si>
    <t>ZL346</t>
  </si>
  <si>
    <t>Rukavice operační gammex PF sensitive vel. 8,5 bal. á 50 párů 330051085</t>
  </si>
  <si>
    <t>ZM291</t>
  </si>
  <si>
    <t>Rukavice nitril sempercare bez p. S bal. á 200 ks 30802</t>
  </si>
  <si>
    <t>ZF432</t>
  </si>
  <si>
    <t>Rukavice operační gammex PF sensitive vel. 8,0 bal. á 50 párů 330051080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</si>
  <si>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</si>
  <si>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</si>
  <si>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</si>
  <si>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</si>
  <si>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</si>
  <si>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</si>
  <si>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ZD053</t>
  </si>
  <si>
    <t>Čidlo ICP neurovent pro měření nitrolebního tlaku 092946</t>
  </si>
  <si>
    <t>ZA652</t>
  </si>
  <si>
    <t>Tunelizátor k ICP čidlu á 5 ks 090506-002</t>
  </si>
  <si>
    <t>ZC262</t>
  </si>
  <si>
    <t>Převodník tlakový PX2X2 +uzavřený odběrový set VMP172 dvojitý bal. á 10 ks T001741A</t>
  </si>
  <si>
    <t>ZC366</t>
  </si>
  <si>
    <t>Převodník tlakový PX260 150 cm 1 linka bal. á 20 ks T100209A</t>
  </si>
  <si>
    <t>ZD403</t>
  </si>
  <si>
    <t>Hadice odsávací 2 kohouty 8/10, délka 270 cm Softub TA 8271</t>
  </si>
  <si>
    <t>ZF295</t>
  </si>
  <si>
    <t>Okruh dýchací anesteziologický 1,6 m s nízkou poddajností 038-01-130</t>
  </si>
  <si>
    <t>ZN623</t>
  </si>
  <si>
    <t>Uzávěr katetrový s rukojetí bal. á 100 ks D0600(8400.1182)</t>
  </si>
  <si>
    <t>ZN619</t>
  </si>
  <si>
    <t>Maska kyslíková dospělá bal. á 100 ks A0200</t>
  </si>
  <si>
    <t>Maska kyslíková dospělá s hadičkou 2 m bal. á 100 ks A0200</t>
  </si>
  <si>
    <t>ZO025</t>
  </si>
  <si>
    <t>Set k ventilátorům Hamilton HAM-OLN</t>
  </si>
  <si>
    <t>ZA008</t>
  </si>
  <si>
    <t>Obvaz elastický síťový pruban č. 10 427310</t>
  </si>
  <si>
    <t>ZA325</t>
  </si>
  <si>
    <t>Krytí hypro-sorb R 65 x 55 mm 002</t>
  </si>
  <si>
    <t>ZA331</t>
  </si>
  <si>
    <t>Obinadlo fixa crep 10 cm x 4 m 1323100104</t>
  </si>
  <si>
    <t>ZA427</t>
  </si>
  <si>
    <t>Obinadlo hydrofilní 14 cm x   5 m 13009</t>
  </si>
  <si>
    <t>ZA502</t>
  </si>
  <si>
    <t>Tampon nesterilní stáčený 30 x 60 cm 1320300406</t>
  </si>
  <si>
    <t>ZA539</t>
  </si>
  <si>
    <t>Kompresa NT 10 x 10 cm nesterilní 06103</t>
  </si>
  <si>
    <t>ZA541</t>
  </si>
  <si>
    <t>Fólie incizní rucodrape ( opraflex ) 40 x 35 cm 25444</t>
  </si>
  <si>
    <t>ZA554</t>
  </si>
  <si>
    <t>Krytí hypro-sorb R 10 x 10 x 10 mm bal. á 10 ks 006</t>
  </si>
  <si>
    <t>ZA596</t>
  </si>
  <si>
    <t>Gáza skládaná 10 cm x 35 cm karton á 1000 ks 11003+</t>
  </si>
  <si>
    <t>ZA609</t>
  </si>
  <si>
    <t>Tampon prošívaný předepraný s RTG 45 x 45 cm/ 10 ks 0424</t>
  </si>
  <si>
    <t>ZA641</t>
  </si>
  <si>
    <t>Tamponáda 6 vrstvá 2,5 cm x 0,2 m / 5 ks 0349</t>
  </si>
  <si>
    <t>ZB085</t>
  </si>
  <si>
    <t>Krytí surgicel standard 5 x 7,50 cm bal. á 12 ks 1903GB</t>
  </si>
  <si>
    <t>ZD094</t>
  </si>
  <si>
    <t>Gáza skládaná   8 cm x 17 cm / 5 ks karton á 1000 ks 37017</t>
  </si>
  <si>
    <t>Gáza skládaná 8 cm x 17 cm / 5 ks karton á 1000 ks 37017</t>
  </si>
  <si>
    <t>ZD104</t>
  </si>
  <si>
    <t>Náplast omniplast 10,0 cm x 10,0 m 9004472 (900535)</t>
  </si>
  <si>
    <t>ZD452</t>
  </si>
  <si>
    <t>Fólie incizní oper film 16 x 30 cm 31 067</t>
  </si>
  <si>
    <t>ZF080</t>
  </si>
  <si>
    <t>Rouška břišní 17 nití s kroužkem na tkanici 12 x 47 cm karton á 300 ks 1230100311</t>
  </si>
  <si>
    <t>ZL663</t>
  </si>
  <si>
    <t>Krytí mastný tyl pharmatull 10 x 10 cm bal. á 10 ks P-Tull1010</t>
  </si>
  <si>
    <t>ZA648</t>
  </si>
  <si>
    <t>Tampon sterilní stáčený 30 x 60 cm / 5 ks karton á 350 ks 1230110426</t>
  </si>
  <si>
    <t>ZM326</t>
  </si>
  <si>
    <t>Krytí nevstřebatelné textilní hemopatch kit. box medium 4,5 x 4,5 cm bal. á 3 ks 1505182</t>
  </si>
  <si>
    <t>ZM327</t>
  </si>
  <si>
    <t>Krytí nevstřebatelné textilní hemopatch kit. box small 2,7 x 2,7 cm bal. á 5 ks (1503745) 1505183</t>
  </si>
  <si>
    <t>ZI108</t>
  </si>
  <si>
    <t>Krytí surgicel fibrilar 2,5 cm x 5 cm bal. á 10 ks 411961</t>
  </si>
  <si>
    <t>ZA095</t>
  </si>
  <si>
    <t>Cement kostní palacos R + G 2 x 40 g á 2 ks 66017569</t>
  </si>
  <si>
    <t>ZA690</t>
  </si>
  <si>
    <t>Čepelka skalpelová 10 BB510</t>
  </si>
  <si>
    <t>ZA759</t>
  </si>
  <si>
    <t>Drén redon CH10 50 cm U2111000</t>
  </si>
  <si>
    <t>ZA761</t>
  </si>
  <si>
    <t>Drén redon CH12 50 cm U2111200</t>
  </si>
  <si>
    <t>ZA792</t>
  </si>
  <si>
    <t>Svorka šicí 16 x 3 mm michel 132 276 6016</t>
  </si>
  <si>
    <t>ZB553</t>
  </si>
  <si>
    <t>Láhev redon hi-vac 400 ml-kompletní 05.000.22.803</t>
  </si>
  <si>
    <t>ZC345</t>
  </si>
  <si>
    <t>Čepelka skalpelová typ 367 BB367R</t>
  </si>
  <si>
    <t>ZC752</t>
  </si>
  <si>
    <t>Čepelka skalpelová 15 BB515</t>
  </si>
  <si>
    <t>ZC753</t>
  </si>
  <si>
    <t>Čepelka skalpelová 20 BB520</t>
  </si>
  <si>
    <t>ZC770</t>
  </si>
  <si>
    <t>Hadička spojovací HS 3,0 x 2500LL 606347</t>
  </si>
  <si>
    <t>ZD208</t>
  </si>
  <si>
    <t>Hadice spojovací k odsávacím soupravám 07.068.25.220</t>
  </si>
  <si>
    <t>ZE310</t>
  </si>
  <si>
    <t>Nádoba na kontaminovaný odpad CS 6 l pův. 077802300</t>
  </si>
  <si>
    <t>ZE877</t>
  </si>
  <si>
    <t>Vrták diamantový 7 cm 6 mm BA 7BA60</t>
  </si>
  <si>
    <t>ZF274</t>
  </si>
  <si>
    <t>Vrták diamantový 7 cm 6 mm BA DIAM 7BA60D</t>
  </si>
  <si>
    <t>ZI781</t>
  </si>
  <si>
    <t>Elektroda neutrální monopolární pro dospělé á 100 ks 2125</t>
  </si>
  <si>
    <t>ZK552</t>
  </si>
  <si>
    <t>Vrták codman disposable perforator 14 mm 26-1221</t>
  </si>
  <si>
    <t>ZB557</t>
  </si>
  <si>
    <t>Přechodka adapter combifix rekord - luer 4090306</t>
  </si>
  <si>
    <t>ZD146</t>
  </si>
  <si>
    <t>Vak drenážní sběrný lumbální  EDM 27666</t>
  </si>
  <si>
    <t>ZE793</t>
  </si>
  <si>
    <t>Vrták diamantový 15 cm 6 mm DEPTH 8TD156</t>
  </si>
  <si>
    <t>ZK938</t>
  </si>
  <si>
    <t>Vrták diamantový 10 cm 6 mm BA 10BA60</t>
  </si>
  <si>
    <t>ZH760</t>
  </si>
  <si>
    <t>Popisovač chirurgický na kůži + sterilní pravítko fialová barva RQ-01</t>
  </si>
  <si>
    <t>ZJ328</t>
  </si>
  <si>
    <t>Vrták diamantový 10 cm 50 mm 10BA50</t>
  </si>
  <si>
    <t>ZG275</t>
  </si>
  <si>
    <t>Tampon nasal á 10 ks 450424</t>
  </si>
  <si>
    <t>ZE205</t>
  </si>
  <si>
    <t>Kanyla odsávací MINOP  0° D:2,0 mm FH606SU</t>
  </si>
  <si>
    <t>ZF270</t>
  </si>
  <si>
    <t>Vrták diamantový 7 cm 4 mm DIAM 7BA40D</t>
  </si>
  <si>
    <t>ZH396</t>
  </si>
  <si>
    <t>Elektroda NIM á 5 ks 8227304</t>
  </si>
  <si>
    <t>ZH808</t>
  </si>
  <si>
    <t>Nádoba na histologický mat. s pufrovaným formalínem HISTOFOR 20 ml bal. á 100 ks BFS-20</t>
  </si>
  <si>
    <t>ZA377</t>
  </si>
  <si>
    <t>Vak drenážní sběrný externí dočasný codman 82-1731</t>
  </si>
  <si>
    <t>ZH545</t>
  </si>
  <si>
    <t>Nástavec ke kraniotomu 2.4 mm AF02</t>
  </si>
  <si>
    <t>ZE876</t>
  </si>
  <si>
    <t>Vrták do vrtačky Midas F2/8TA23S</t>
  </si>
  <si>
    <t>ZK939</t>
  </si>
  <si>
    <t>Vrták diamantový 10 cm 40 mm DIAM 10BA40D</t>
  </si>
  <si>
    <t>ZK937</t>
  </si>
  <si>
    <t>Vrták diamantový 10 cm 40 mm 10BA40</t>
  </si>
  <si>
    <t>ZJ326</t>
  </si>
  <si>
    <t>Nástavec k vrtačce MIDAS rovný krátký kraniální 8 cm AS08</t>
  </si>
  <si>
    <t>ZH964</t>
  </si>
  <si>
    <t>Nástavec k vrtačce MIDAS rovný krátký kraniální 7 cm AS07</t>
  </si>
  <si>
    <t>ZN909</t>
  </si>
  <si>
    <t>Kabel bipolární k přístroji Aesculap GN160 délka 4 m AAG 28,6 mm plochý GK281</t>
  </si>
  <si>
    <t>ZN908</t>
  </si>
  <si>
    <t>Kabel bipolární k přístroji Aesculap GN160 délka 4 m GK194</t>
  </si>
  <si>
    <t>ZN945</t>
  </si>
  <si>
    <t>Kanyla ET 5PK 8 mm EMG FLEX k přístroji Cascade Elite bal. á 5 ks 8229980</t>
  </si>
  <si>
    <t>ZN949</t>
  </si>
  <si>
    <t>Nádoba na histologický mat. s pufrovaným formalínem HISTOFOR 30 ml bal. á 100 ks BFS-30</t>
  </si>
  <si>
    <t>ZI529</t>
  </si>
  <si>
    <t>Hrot pracovní do ultrazvukového aspirátoru CUSA zahnutý C4608ELT</t>
  </si>
  <si>
    <t>ZC913</t>
  </si>
  <si>
    <t>Elektroda defibrilační pro děti 0-33/BS/ 0-15 kg quick combo 11996-000093</t>
  </si>
  <si>
    <t>ZH397</t>
  </si>
  <si>
    <t>Elektroda stimulační NIM 8225101</t>
  </si>
  <si>
    <t>ZG678</t>
  </si>
  <si>
    <t>Koncovka šroubováku výměnná šestihran 1,5 mini 5 505200</t>
  </si>
  <si>
    <t>ZL193</t>
  </si>
  <si>
    <t>Nástavec k vrtačce MIDAS rovný 10 cm small bore AVS10</t>
  </si>
  <si>
    <t>ZG112</t>
  </si>
  <si>
    <t>Sada hadic sterilní pro 36 kHz CUSA Excel C3601</t>
  </si>
  <si>
    <t>ZK940</t>
  </si>
  <si>
    <t>Vrták diamantový 10 cm 6 mm BA DIAM 10BA60D</t>
  </si>
  <si>
    <t>ZJ327</t>
  </si>
  <si>
    <t>Vrták diamantový 10 cm 30 mm 10BA30</t>
  </si>
  <si>
    <t>ZF269</t>
  </si>
  <si>
    <t>Vrták diamantový 7 cm 3 mm BA DIAM 7BA30D</t>
  </si>
  <si>
    <t>ZF254</t>
  </si>
  <si>
    <t>Vrták diamantový 7BA20D</t>
  </si>
  <si>
    <t>ZO239</t>
  </si>
  <si>
    <t>Nůžky zahnuté preparační metzenbaum 180 mm supercut titan PL813-250SCTI</t>
  </si>
  <si>
    <t>ZK868</t>
  </si>
  <si>
    <t>Konektor codman straight SS 82-3048</t>
  </si>
  <si>
    <t>ZJ330</t>
  </si>
  <si>
    <t>Vrták diamantový 10 cm 50 mm DIAM 10BA50D</t>
  </si>
  <si>
    <t>ZK139</t>
  </si>
  <si>
    <t>Kabel bipolární 4 m GN140</t>
  </si>
  <si>
    <t>ZF272</t>
  </si>
  <si>
    <t>Fréza 7BA30</t>
  </si>
  <si>
    <t>KA274</t>
  </si>
  <si>
    <t>matka vnitřní 179702000</t>
  </si>
  <si>
    <t>KA343</t>
  </si>
  <si>
    <t>cespace b braun FJ136T</t>
  </si>
  <si>
    <t>KA347</t>
  </si>
  <si>
    <t>cespace b braun FJ146T</t>
  </si>
  <si>
    <t>KE819</t>
  </si>
  <si>
    <t>šroub vectra 04.613.718</t>
  </si>
  <si>
    <t>KE828</t>
  </si>
  <si>
    <t>šroub polyaxální 179712540</t>
  </si>
  <si>
    <t>KE833</t>
  </si>
  <si>
    <t>šroub polyaxální 179712650</t>
  </si>
  <si>
    <t>KE834</t>
  </si>
  <si>
    <t>šroub polyaxální 179712655</t>
  </si>
  <si>
    <t>KG638</t>
  </si>
  <si>
    <t>tyč předohnutá 65 mm 179772065</t>
  </si>
  <si>
    <t>KH283</t>
  </si>
  <si>
    <t>šroub MATRIX Perforovaný 6 x 40 mm 04.637.640S</t>
  </si>
  <si>
    <t>ZA081</t>
  </si>
  <si>
    <t>Šroub mini 2 L6-ti 520100</t>
  </si>
  <si>
    <t>KA093</t>
  </si>
  <si>
    <t>šroub schanzův 496.722</t>
  </si>
  <si>
    <t>KA152</t>
  </si>
  <si>
    <t>šroub dens stratec 405.440</t>
  </si>
  <si>
    <t>KA342</t>
  </si>
  <si>
    <t>cespace b braun FJ135T</t>
  </si>
  <si>
    <t>KA348</t>
  </si>
  <si>
    <t>cespace b braun FJ147T</t>
  </si>
  <si>
    <t>KE793</t>
  </si>
  <si>
    <t>šroub vectra 04.613.716</t>
  </si>
  <si>
    <t>KG633</t>
  </si>
  <si>
    <t>tyč předohnutá 85 mm 179772085</t>
  </si>
  <si>
    <t>KG648</t>
  </si>
  <si>
    <t>šroub bikortikalní 3,5 x 18 mm LB458T</t>
  </si>
  <si>
    <t>ZA082</t>
  </si>
  <si>
    <t>Dlaha mini přímá 26 otv. 533300</t>
  </si>
  <si>
    <t>KI179</t>
  </si>
  <si>
    <t>svorka cévní aneurysmatická Yasargil Aneurysm Clip STD, TRV  10,2 mm  B/Braun FE762K</t>
  </si>
  <si>
    <t>KG826</t>
  </si>
  <si>
    <t>dlaha krční HWS 24 mm FG424T</t>
  </si>
  <si>
    <t>KE857</t>
  </si>
  <si>
    <t>dlaha vectra 04.613.018</t>
  </si>
  <si>
    <t>KE837</t>
  </si>
  <si>
    <t>šroub polyaxální 179712750</t>
  </si>
  <si>
    <t>KE792</t>
  </si>
  <si>
    <t>šroub vectra 04.613.714</t>
  </si>
  <si>
    <t>KH328</t>
  </si>
  <si>
    <t>tyč MIS MARTIX 40mm 04.651.240</t>
  </si>
  <si>
    <t>KI278</t>
  </si>
  <si>
    <t>sada jehel pro vertebroplastiku s bočním otvorem 03.702.216S</t>
  </si>
  <si>
    <t>KF281</t>
  </si>
  <si>
    <t>svorka frakturní 6.0 mm 498.830</t>
  </si>
  <si>
    <t>KG618</t>
  </si>
  <si>
    <t>tyč předohnutá 75 mm 179772075</t>
  </si>
  <si>
    <t>KE832</t>
  </si>
  <si>
    <t>šroub polyaxální 179712640</t>
  </si>
  <si>
    <t>KH332</t>
  </si>
  <si>
    <t>tyč MIS MATRIX 60mm 04.651.260</t>
  </si>
  <si>
    <t>KE863</t>
  </si>
  <si>
    <t>dlaha vectra 04.613.132</t>
  </si>
  <si>
    <t>KG741</t>
  </si>
  <si>
    <t>tyč předohnutá 95 mm 179772095</t>
  </si>
  <si>
    <t>KE827</t>
  </si>
  <si>
    <t>šroub polyaxální 179712535</t>
  </si>
  <si>
    <t>KF209</t>
  </si>
  <si>
    <t>klip na aneurysma FE710K</t>
  </si>
  <si>
    <t>KA153</t>
  </si>
  <si>
    <t>šroub dens stratec 405.438</t>
  </si>
  <si>
    <t>KA341</t>
  </si>
  <si>
    <t>cespace b braun FJ134T</t>
  </si>
  <si>
    <t>KD957</t>
  </si>
  <si>
    <t>Klip na aneurysma FE722K</t>
  </si>
  <si>
    <t>KI773</t>
  </si>
  <si>
    <t>klip na aneurysma rovný mini s úzkou špičkou 5,0 mm FE690K</t>
  </si>
  <si>
    <t>KA147</t>
  </si>
  <si>
    <t>šroub axon 405.514</t>
  </si>
  <si>
    <t>KG897</t>
  </si>
  <si>
    <t>dlaha RapidSorb 851.002.01S</t>
  </si>
  <si>
    <t>KI980</t>
  </si>
  <si>
    <t>šroub polyaxiální EXPEDIUM titanový 5 x 30 mm 179712530</t>
  </si>
  <si>
    <t>KA095</t>
  </si>
  <si>
    <t>tyč stratec   50 mm 498.102</t>
  </si>
  <si>
    <t>KA094</t>
  </si>
  <si>
    <t>šroub schanzův 496.776</t>
  </si>
  <si>
    <t>KJ049</t>
  </si>
  <si>
    <t>implantát  spinální náhrada meziobratlová klec krční fusion cage klínová 12,5 x 15 x 4 mm 100101000</t>
  </si>
  <si>
    <t>KJ059</t>
  </si>
  <si>
    <t>implantát  spinální náhrada meziobratlová klec ALIF titanová fusion cage 25 x 30 x 13,5 mm 100301000</t>
  </si>
  <si>
    <t>KG643</t>
  </si>
  <si>
    <t>dlaha krční HWS 28 mm FG428T</t>
  </si>
  <si>
    <t>KH284</t>
  </si>
  <si>
    <t>šroub MATRIX Perforovaný 6 x 50 mm 04.637.650S</t>
  </si>
  <si>
    <t>KI994</t>
  </si>
  <si>
    <t>implantát spinální fixační systém PS šroub mono-polyaxiální 5,5 x 40 mm TM-5540</t>
  </si>
  <si>
    <t>KJ023</t>
  </si>
  <si>
    <t>implantát spinální fixační systém PS zajišťovací TS-0010</t>
  </si>
  <si>
    <t>KJ039</t>
  </si>
  <si>
    <t>implantát spinální fixační systém FJR svorka frakturní 040301000</t>
  </si>
  <si>
    <t>KJ053</t>
  </si>
  <si>
    <t>implantát  spinální náhrada meziobratlová klec krční fusion cage klínová 12,5 x 15 x 8,5 mm 100118000</t>
  </si>
  <si>
    <t>KJ148</t>
  </si>
  <si>
    <t>šroub na krční páteř 3,5 x 17 mm LB457T</t>
  </si>
  <si>
    <t>KE347</t>
  </si>
  <si>
    <t>šroub na C2 405.442</t>
  </si>
  <si>
    <t>KE864</t>
  </si>
  <si>
    <t>dlaha vectra 04.613.134</t>
  </si>
  <si>
    <t>KG742</t>
  </si>
  <si>
    <t>tyč 300 mm 179762300</t>
  </si>
  <si>
    <t>KJ003</t>
  </si>
  <si>
    <t>implantát spinální fixační systém PS hrud/bed zadní přístup šroub polyaxiální 6,5 x 45 mm TM-6545</t>
  </si>
  <si>
    <t>KJ004</t>
  </si>
  <si>
    <t>implantát spinální fixační systém PS hrud/bed zadní přístup šroub polyaxiální 6,5 x 50 mm TM-6550</t>
  </si>
  <si>
    <t>KJ024</t>
  </si>
  <si>
    <t>implantát spinální fixační systém PS hrud/bed zadní přístup tyč 6,0 x 50 mm TR-0050</t>
  </si>
  <si>
    <t>KJ043</t>
  </si>
  <si>
    <t>implantát spinální fixační systém FJR tyč  6,0 x 100 011906100</t>
  </si>
  <si>
    <t>KH179</t>
  </si>
  <si>
    <t>konektor příčný Expedium 24 - 26 mm A1 189401301</t>
  </si>
  <si>
    <t>KI993</t>
  </si>
  <si>
    <t>implantát spinální fixační systém PS hrud/bed zadní přístup šroub polyaxiální 5,5 x 35 mm TM-5535</t>
  </si>
  <si>
    <t>KJ063</t>
  </si>
  <si>
    <t>implantát  spinální náhrada meziobratlová klec PLIF fusion cage, expandibilní 23 x 11 x 9 mm 100901000</t>
  </si>
  <si>
    <t>KE823</t>
  </si>
  <si>
    <t>šroub polyaxální 179712430</t>
  </si>
  <si>
    <t>KH288</t>
  </si>
  <si>
    <t>šroub MATRIX Polyaxial 6 x 50 mm 04.606.650</t>
  </si>
  <si>
    <t>KJ029</t>
  </si>
  <si>
    <t>implantát spinální fixační systém PS tyč spojovací 6,0 x 100 mm TR-0100</t>
  </si>
  <si>
    <t>KJ217</t>
  </si>
  <si>
    <t>implantát spinální CASPAR šroub bikortikální 3,5 x 16mm LB456T</t>
  </si>
  <si>
    <t>KH183</t>
  </si>
  <si>
    <t>konektor příčný Expedium 40 - 47 mm A5 189401405</t>
  </si>
  <si>
    <t>ZM857</t>
  </si>
  <si>
    <t>Implantát spinální bederní sakrální iFUSE spacer 7 x 35 mm 7035</t>
  </si>
  <si>
    <t>KJ028</t>
  </si>
  <si>
    <t>implantát spinální fixační systém PS hrud/bed zadní přístup tyč 6,0 x 90 mm TR-0090</t>
  </si>
  <si>
    <t>KJ025</t>
  </si>
  <si>
    <t>implantát spinální fixační systém PS hrud/bed zadní přístup tyč 6,0 x 60 mm TR-0060</t>
  </si>
  <si>
    <t>KJ002</t>
  </si>
  <si>
    <t>implantát spinální fixační systém PS šroub mono-polyaxiální 6,5 x 40 mm TM-6540</t>
  </si>
  <si>
    <t>KJ027</t>
  </si>
  <si>
    <t>implantát spinální fixační systém PS tyč spojovací 6,0 x 80 mm TR-0080</t>
  </si>
  <si>
    <t>KJ256</t>
  </si>
  <si>
    <t>implantát spinální náhrada těla obratle BIOLIGN VBR expandibilní endplate 20 mm X0°, 20-33 mm VT02033</t>
  </si>
  <si>
    <t>KJ064</t>
  </si>
  <si>
    <t>implantát  spinální náhrada meziobratlová klec PLIF fusion cage, expandibilní 23 x 11 x 11 mm 100902000</t>
  </si>
  <si>
    <t>KJ051</t>
  </si>
  <si>
    <t>implantát  spinální náhrada meziobratlová klec krční fusion cage klínová 12,5 x 15 x 6 mm 100105000</t>
  </si>
  <si>
    <t>KJ037</t>
  </si>
  <si>
    <t>implantát spinální fixační systém FJR šroub schanzův frakturní dvojzávitový  6,0 x 40 040208000</t>
  </si>
  <si>
    <t>KJ241</t>
  </si>
  <si>
    <t>implantát spinální náhrada meziobratlová klec PLIF fusion cage, expandibilní 23 x 11 x 7 mm 100901700</t>
  </si>
  <si>
    <t>KJ041</t>
  </si>
  <si>
    <t>implantát spinální fixační systém FJR tyč  6,0 x 50 011901100</t>
  </si>
  <si>
    <t>KJ050</t>
  </si>
  <si>
    <t>implantát  spinální náhrada meziobratlová klec krční fusion cage klínová 12,5 x 15 x 5 mm 100103000</t>
  </si>
  <si>
    <t>KI995</t>
  </si>
  <si>
    <t>implantát spinální fixační systém PS šroub mono-polyaxiální 5,5 x 45 mm TM-5545</t>
  </si>
  <si>
    <t>KJ374</t>
  </si>
  <si>
    <t>implantát spinální fixační systém FJR tyč spojovací rovná 6,0 x 40 mm 011948100</t>
  </si>
  <si>
    <t>KJ052</t>
  </si>
  <si>
    <t>implantát  spinální náhrada meziobratlová klec krční fusion cage klínová 12,5 x 15 x 7 mm 100117000</t>
  </si>
  <si>
    <t>KH887</t>
  </si>
  <si>
    <t>klec bederní TM Ardis 9x9x26mm 06-702-02091</t>
  </si>
  <si>
    <t>KE856</t>
  </si>
  <si>
    <t>dlaha vectra 04.613.016</t>
  </si>
  <si>
    <t>KH280</t>
  </si>
  <si>
    <t>čepička MATRIX 09.632.099</t>
  </si>
  <si>
    <t>KH417</t>
  </si>
  <si>
    <t>Spojka needle Adapter Kit 03.702.224.02S</t>
  </si>
  <si>
    <t>KH281</t>
  </si>
  <si>
    <t>hlava šroubu MATRIX polyaxiální 04.632.001</t>
  </si>
  <si>
    <t>ZN997</t>
  </si>
  <si>
    <t>Implantát spinální bederní sakrální iFUSE spacer 7 x 40 mm 7040</t>
  </si>
  <si>
    <t>KH331</t>
  </si>
  <si>
    <t>tyč MIS MATRIX 55mm 04.651.255</t>
  </si>
  <si>
    <t>KH330</t>
  </si>
  <si>
    <t>tyč MIS MATRIX 50mm 04.651.250</t>
  </si>
  <si>
    <t>KH314</t>
  </si>
  <si>
    <t>šroub MATRIX Polyaxial 5 x 40mm 04.606.540</t>
  </si>
  <si>
    <t>KJ034</t>
  </si>
  <si>
    <t>implantát spinální fixační systém PS konektor příčný polyaxiální M k systému TRIA PS TT-0034</t>
  </si>
  <si>
    <t>KJ042</t>
  </si>
  <si>
    <t>implantát spinální fixační systém FJR tyč  6,0 x 80 011904100</t>
  </si>
  <si>
    <t>KG665</t>
  </si>
  <si>
    <t>tyč předohnutá 40 mm 179772040</t>
  </si>
  <si>
    <t>KE835</t>
  </si>
  <si>
    <t>šroub polyaxální 179712740</t>
  </si>
  <si>
    <t>KE795</t>
  </si>
  <si>
    <t>šroub polyaxální 179712645</t>
  </si>
  <si>
    <t>KE996</t>
  </si>
  <si>
    <t>tyč předohnutá 45 mm 179772045</t>
  </si>
  <si>
    <t>KG056</t>
  </si>
  <si>
    <t>tyč kovová 35 mm 179772035</t>
  </si>
  <si>
    <t>KJ390</t>
  </si>
  <si>
    <t>implantát spinální náhrada těla obratle BIOLIGN VBR destička koncová 20 mm 0° EP2000</t>
  </si>
  <si>
    <t>KJ392</t>
  </si>
  <si>
    <t>implantát spinální náhrada těla obratle BIOLIGN VBR destička koncová 24 mm 5° EP2405</t>
  </si>
  <si>
    <t>KJ389</t>
  </si>
  <si>
    <t>implantát spinální náhrada těla obratle BIOLIGN VBR  tělo expandibilní SMALL 30 - 45 mm VT03045</t>
  </si>
  <si>
    <t>KJ391</t>
  </si>
  <si>
    <t>implantát spinální náhrada těla obratle BIOLIGN VBR tělo expandibilní SMALL 42 - 69 mm VT04269</t>
  </si>
  <si>
    <t>KJ032</t>
  </si>
  <si>
    <t>implantát spinální fixační systém PS hrud/bed zadní přístup tyč 6,0 x 400 mm TR-0400</t>
  </si>
  <si>
    <t>KJ026</t>
  </si>
  <si>
    <t>implantát spinální fixační systém PS hrud/bed zadní přístup tyč 6,0 x 70 mm TR-0070</t>
  </si>
  <si>
    <t>KH181</t>
  </si>
  <si>
    <t>konektor příčný Expedium 30 - 36 mm A3 189401303</t>
  </si>
  <si>
    <t>KD177</t>
  </si>
  <si>
    <t>pyramesh 905-133</t>
  </si>
  <si>
    <t>KD878</t>
  </si>
  <si>
    <t>X10 croslink 8115530</t>
  </si>
  <si>
    <t>KG896</t>
  </si>
  <si>
    <t>šroub RapidSorb kortikální 805.604.02S</t>
  </si>
  <si>
    <t>KH180</t>
  </si>
  <si>
    <t>konektor příčný Expedium 26 - 30 mm A2 189401302</t>
  </si>
  <si>
    <t>KE825</t>
  </si>
  <si>
    <t>šroub polyaxální 179712440</t>
  </si>
  <si>
    <t>KE824</t>
  </si>
  <si>
    <t>šroub polyaxální 179712435</t>
  </si>
  <si>
    <t>KG781</t>
  </si>
  <si>
    <t>drát vodící tupý 286705220</t>
  </si>
  <si>
    <t>KG740</t>
  </si>
  <si>
    <t>tyč předohnutá 55 mm 179772055</t>
  </si>
  <si>
    <t>KA346</t>
  </si>
  <si>
    <t>cespace b braun FJ145T</t>
  </si>
  <si>
    <t>KF155</t>
  </si>
  <si>
    <t>klip na aneurysma FE720K</t>
  </si>
  <si>
    <t>KA345</t>
  </si>
  <si>
    <t>cespace b braun FJ144T</t>
  </si>
  <si>
    <t>KF146</t>
  </si>
  <si>
    <t>klip na aneurysma FE750K</t>
  </si>
  <si>
    <t>KF164</t>
  </si>
  <si>
    <t>klip na aneurysma FE760K</t>
  </si>
  <si>
    <t>KF842</t>
  </si>
  <si>
    <t>klip na aneurysma FE786K</t>
  </si>
  <si>
    <t>KG650</t>
  </si>
  <si>
    <t>šroub bikortikalní 3,5 x 19 mm LB459T</t>
  </si>
  <si>
    <t>KJ242</t>
  </si>
  <si>
    <t>implantát spinální šroub bikortikální 3,5 x 21 mm LB461T</t>
  </si>
  <si>
    <t>KG644</t>
  </si>
  <si>
    <t>dlaha krční HWS 36 mm FG436T</t>
  </si>
  <si>
    <t>KH260</t>
  </si>
  <si>
    <t>šroub bikortikální 3,5 x 22 mm LB462T</t>
  </si>
  <si>
    <t>KI557</t>
  </si>
  <si>
    <t>katetr 8F antimikrobiální ventrikulární EVD30.012.02</t>
  </si>
  <si>
    <t>KJ056</t>
  </si>
  <si>
    <t>implantát  spinální náhrada meziobratlová klec krční fusion cage oblouková 12,5 x 15 x 6 mm 100205000</t>
  </si>
  <si>
    <t>KJ001</t>
  </si>
  <si>
    <t>implantát spinální fixační systém PS šroub mono-polyaxiální 6,5 x 35 mm TM-6535</t>
  </si>
  <si>
    <t>KJ055</t>
  </si>
  <si>
    <t>implantát  spinální náhrada meziobratlová klec krční fusion cage oblouková 12,5 x 15 x 5 mm 100203000</t>
  </si>
  <si>
    <t>KJ054</t>
  </si>
  <si>
    <t>implantát  spinální náhrada meziobratlová klec krční fusion cage oblouková 12,5 x 15 x 4 mm 100201000</t>
  </si>
  <si>
    <t>KJ010</t>
  </si>
  <si>
    <t>implantát spinální fixační systém PS šroub polyaxiální 7,5 x 45 mm TM-7545</t>
  </si>
  <si>
    <t>KE836</t>
  </si>
  <si>
    <t>šroub polyaxální 179712745</t>
  </si>
  <si>
    <t>ZN649</t>
  </si>
  <si>
    <t>Implantát spinální bederní sakrální iFUSE spacer 7 x 30 mm 7030</t>
  </si>
  <si>
    <t>ZN650</t>
  </si>
  <si>
    <t>Implantát spinální bederní sakrální iFUSE spacer 7 x 45 mm 7045</t>
  </si>
  <si>
    <t>KI391</t>
  </si>
  <si>
    <t>implantát spinální náhrada těla obratle-TI, velikost S 12x14mm, 3.5/3.5 DEG 26 - 30MME 116,109</t>
  </si>
  <si>
    <t>KI856</t>
  </si>
  <si>
    <t>implantát spinální náhrada meziobratlová SUSTAIN Titan 8 mm Lordotic 101.228</t>
  </si>
  <si>
    <t>KH327</t>
  </si>
  <si>
    <t>tyč MATRIX 500mm04.633.295</t>
  </si>
  <si>
    <t>KD181</t>
  </si>
  <si>
    <t>šroub TSLP 489.160</t>
  </si>
  <si>
    <t>KD722</t>
  </si>
  <si>
    <t>dlaha TSLP 489.440</t>
  </si>
  <si>
    <t>KE859</t>
  </si>
  <si>
    <t>dlaha vectra 04.613.022</t>
  </si>
  <si>
    <t>KI127</t>
  </si>
  <si>
    <t>klec bederní TM Ardis 11x9x30mm 06-702-03111</t>
  </si>
  <si>
    <t>KJ527</t>
  </si>
  <si>
    <t>implantát spinální náhrada těla obratle BIOLIGN VBR tělo expandibilní krční 15 - 22 mm VC01522</t>
  </si>
  <si>
    <t>KE826</t>
  </si>
  <si>
    <t>šroub polyaxální 179712445</t>
  </si>
  <si>
    <t>KJ060</t>
  </si>
  <si>
    <t>implantát  spinální náhrada meziobratlová klec ALIF titanová fusion cage 25 x 30 x 15 mm 100302000</t>
  </si>
  <si>
    <t>KF141</t>
  </si>
  <si>
    <t>tyč occipital 04.161.032</t>
  </si>
  <si>
    <t>KD352</t>
  </si>
  <si>
    <t>šroub axon 405.520</t>
  </si>
  <si>
    <t>KE684</t>
  </si>
  <si>
    <t>šroub okcipitalní 4,5 x  8 mm 04.601.108</t>
  </si>
  <si>
    <t>KH677</t>
  </si>
  <si>
    <t>dlaha occipitální 4,5 x 50 mm 04.161.011</t>
  </si>
  <si>
    <t>KA139</t>
  </si>
  <si>
    <t>šroub axon 406.104</t>
  </si>
  <si>
    <t>KH286</t>
  </si>
  <si>
    <t>tyč MIS MATRIX 70 mm 04.651.270</t>
  </si>
  <si>
    <t>KJ403</t>
  </si>
  <si>
    <t>implantát spinální náhrada meziobratlové ploténky klec Avenue - L boční H 14 mm 17 x 40 mm 0° IR6214P</t>
  </si>
  <si>
    <t>KJ405</t>
  </si>
  <si>
    <t>implantát spinální náhrada meziobratlové ploténky kotva Avenue - L velikost M IR6002T</t>
  </si>
  <si>
    <t>KJ404</t>
  </si>
  <si>
    <t>implantát spinální náhrada meziobratlové ploténky kotva Avenue - L velikost L IR6003T</t>
  </si>
  <si>
    <t>KJ419</t>
  </si>
  <si>
    <t>implantát spinální náhrada meziobratlové ploténky klec Avenue - L boční H 8 mm 17 x 40 mm 0° IR6208P</t>
  </si>
  <si>
    <t>KG651</t>
  </si>
  <si>
    <t>šroub bikortikalní 3,5 x 20 mm LB460T</t>
  </si>
  <si>
    <t>KG646</t>
  </si>
  <si>
    <t>dlaha krční HWS 44 mm FG444T</t>
  </si>
  <si>
    <t>KJ588</t>
  </si>
  <si>
    <t>Imlantát spinální S4 šroub polyaxiální pedikulární 6,0 X45 mm titan SW776T</t>
  </si>
  <si>
    <t>KH714</t>
  </si>
  <si>
    <t>matice vnitřní SW790T</t>
  </si>
  <si>
    <t>KJ589</t>
  </si>
  <si>
    <t>implantát spinální S4 tyč spojovací 5,5 x 40 mm zahnutá titan SW555T</t>
  </si>
  <si>
    <t>KJ590</t>
  </si>
  <si>
    <t>imlantát spinální S4 šroub polyaxiální pedikulární 6,0 X 50 mm SW777T</t>
  </si>
  <si>
    <t>KG911</t>
  </si>
  <si>
    <t>šroub matrix midface 3 mm 04.503.223.01C</t>
  </si>
  <si>
    <t>KG910</t>
  </si>
  <si>
    <t>dlaha matrix midface 04.503.316</t>
  </si>
  <si>
    <t>KE818</t>
  </si>
  <si>
    <t>dlaha vectra 04.613.138</t>
  </si>
  <si>
    <t>KI129</t>
  </si>
  <si>
    <t>klec bederní TM Ardis 13x9x30mm 06-702-03131</t>
  </si>
  <si>
    <t>KJ569</t>
  </si>
  <si>
    <t>implantát spinální fixační systém FJR tyč 6,0 X 90 mm rovná 011905100</t>
  </si>
  <si>
    <t>KI988</t>
  </si>
  <si>
    <t>implantát spinální fixační systém PS šroub mono- polyaxiální 4,5 x 30 mm TM-4530</t>
  </si>
  <si>
    <t>KI989</t>
  </si>
  <si>
    <t>implantát spinální fixační systém PS šroub mono- polyaxiální 4,5 x 35 mm TM-4535</t>
  </si>
  <si>
    <t>KJ591</t>
  </si>
  <si>
    <t>implantát spinální S4 tyč spojovací 5,5 X 35 mm rovná titan SW573T</t>
  </si>
  <si>
    <t>KJ061</t>
  </si>
  <si>
    <t>implantát  spinální náhrada meziobratlová klec ALIF titanová fusion cage 25 x 30 x 17 mm 100303000</t>
  </si>
  <si>
    <t>KE870</t>
  </si>
  <si>
    <t>dlaha vectra 04.613.254</t>
  </si>
  <si>
    <t>KB529</t>
  </si>
  <si>
    <t>klip na aneurysma FE752K</t>
  </si>
  <si>
    <t>KG636</t>
  </si>
  <si>
    <t>klip na aneurysma FE680K</t>
  </si>
  <si>
    <t>KI241</t>
  </si>
  <si>
    <t>implamtát spinální FACET WEDGE, velký, slitina titanu, tmavě fialový, sterilní 04.630.132S</t>
  </si>
  <si>
    <t>KI242</t>
  </si>
  <si>
    <t>šroub FACET WEDGET 3,0 x 12mm, tmavě modrý, sterilní, bal/ 2ks, 04.630.135.02S</t>
  </si>
  <si>
    <t>KI132</t>
  </si>
  <si>
    <t>klec bederní TM Ardis 10x11x26mm 06-702-04101</t>
  </si>
  <si>
    <t>KE805</t>
  </si>
  <si>
    <t>dlaha vectra 04.613.014</t>
  </si>
  <si>
    <t>KE873</t>
  </si>
  <si>
    <t>dlaha vectra 04.613.712</t>
  </si>
  <si>
    <t>KH321</t>
  </si>
  <si>
    <t>šroub MATRIX Polyaxial 7 x 45mm 04.606.745</t>
  </si>
  <si>
    <t>KH319</t>
  </si>
  <si>
    <t>šroub MATRIX Polyaxial 6 x 45mm 04.606.645</t>
  </si>
  <si>
    <t>KE867</t>
  </si>
  <si>
    <t>dlaha vectra 04.613.144</t>
  </si>
  <si>
    <t>KA146</t>
  </si>
  <si>
    <t>šroub axon 405.512</t>
  </si>
  <si>
    <t>KA138</t>
  </si>
  <si>
    <t>šroub axon 405.516</t>
  </si>
  <si>
    <t>KG654</t>
  </si>
  <si>
    <t>šroub revizní 4,5 x 18 mm LA018T</t>
  </si>
  <si>
    <t>KJ005</t>
  </si>
  <si>
    <t>implantát spinální fixační systém PS hrud/bed zadní přístup šroub polyaxiální 6,5 x 55 mm TM-6555</t>
  </si>
  <si>
    <t>KF827</t>
  </si>
  <si>
    <t>klip na aneurysma FE780K</t>
  </si>
  <si>
    <t>KI554</t>
  </si>
  <si>
    <t>systém hydrocephální  drenážní  CODMAN Bactiseal EVD Catheter set - 1.5mm 82-1745</t>
  </si>
  <si>
    <t>KJ671</t>
  </si>
  <si>
    <t>implantát spinální S4 tyč spojovací 5,5 x 60 mm zahnutá titan SW559T</t>
  </si>
  <si>
    <t>KE898</t>
  </si>
  <si>
    <t>šroub axon 405.462</t>
  </si>
  <si>
    <t>KH634</t>
  </si>
  <si>
    <t>jehla pro vertebroplastiku 10G s bočným otevřením  sada 2ks 03.702.218S</t>
  </si>
  <si>
    <t>KF065</t>
  </si>
  <si>
    <t>šroub trinica 07.00812.007</t>
  </si>
  <si>
    <t>KF303</t>
  </si>
  <si>
    <t>dlaha trinica 07.00340.003</t>
  </si>
  <si>
    <t>KH329</t>
  </si>
  <si>
    <t>tyč MIS MATRIX 45mm 04.651.245</t>
  </si>
  <si>
    <t>KH285</t>
  </si>
  <si>
    <t>šroub MATRIX Perforovaný 6 x 45 mm 04.637.645S</t>
  </si>
  <si>
    <t>KD186</t>
  </si>
  <si>
    <t>šroub na C2 405.446</t>
  </si>
  <si>
    <t>KE858</t>
  </si>
  <si>
    <t>dlaha vectra 04.613.020</t>
  </si>
  <si>
    <t>KG860</t>
  </si>
  <si>
    <t>dlaha vzpěrová stenofix 10 mm 04.630.510S</t>
  </si>
  <si>
    <t>KG642</t>
  </si>
  <si>
    <t>dlaha krční HWS 26 mm FG426T</t>
  </si>
  <si>
    <t>KJ712</t>
  </si>
  <si>
    <t>implantát spinální Secure Span laminoplastika šroub dlahy průměr 2 mm, délka 6 mm tyrkysová FG917T</t>
  </si>
  <si>
    <t>KJ711</t>
  </si>
  <si>
    <t>implantát spinální Secure Span laminoplastika dlaha jeden ohyb, mezera 6 mm tyrkysová FG907T</t>
  </si>
  <si>
    <t>KJ710</t>
  </si>
  <si>
    <t>implantát spinální Secure Span laminoplastika dlaha jeden ohyb, mezera 4 mm hnědá FG906T</t>
  </si>
  <si>
    <t>KJ713</t>
  </si>
  <si>
    <t>implantát spinální Secure Span laminoplastika šroub dlahy průměr 2 mm, délka 8 mm žlutá FG918T</t>
  </si>
  <si>
    <t>ZD213</t>
  </si>
  <si>
    <t>Šroub distrakční 14 mm FF904SB</t>
  </si>
  <si>
    <t>ZO385</t>
  </si>
  <si>
    <t>Implantát spinální bederní  matice šroubu expand. 6,5 mm 22015</t>
  </si>
  <si>
    <t>ZO384</t>
  </si>
  <si>
    <t>Implantát spinální bederní šroub expand. 6,5 x 40 mm 53065-40</t>
  </si>
  <si>
    <t>ZO383</t>
  </si>
  <si>
    <t>Implantát spinální fixační Zodiac hrudˇ/bederní tyč rovná 5,5 x 80 mm 62002-08</t>
  </si>
  <si>
    <t>KJ719</t>
  </si>
  <si>
    <t>implantát spinální S4 tyč spojovací 5,5 X 35 mm zahnutá titan SW554T</t>
  </si>
  <si>
    <t>KI810</t>
  </si>
  <si>
    <t>systém Hydrocephální drenážní Shunt PRO-GAV SYST. SA 20 S PÉR.REZ dětský FX427T</t>
  </si>
  <si>
    <t>KF147</t>
  </si>
  <si>
    <t>Klip na aneurysma FE740K</t>
  </si>
  <si>
    <t>KJ036</t>
  </si>
  <si>
    <t>implantát spinální fixační systém FJR šroub schanzův frakturní dvojzávitový  5,0 x 35 040207000</t>
  </si>
  <si>
    <t>KA137</t>
  </si>
  <si>
    <t>šroub axon 404.530</t>
  </si>
  <si>
    <t>KH334</t>
  </si>
  <si>
    <t>tyč MIS MATRIX 85mm 04.651.285</t>
  </si>
  <si>
    <t>KH335</t>
  </si>
  <si>
    <t>tyč MIS MATRIX 90mm 04.651.290</t>
  </si>
  <si>
    <t>KE820</t>
  </si>
  <si>
    <t>šroub vectra 04.613.768</t>
  </si>
  <si>
    <t>KD523</t>
  </si>
  <si>
    <t>dlaha vectra 04.613.136</t>
  </si>
  <si>
    <t>KH182</t>
  </si>
  <si>
    <t>konektor příčný Expedium 35 - 40 mm A4 189401404</t>
  </si>
  <si>
    <t>KG853</t>
  </si>
  <si>
    <t>šroub kanulovaný expedium 5 x 40 186715540</t>
  </si>
  <si>
    <t>KH161</t>
  </si>
  <si>
    <t>šroub kanulovaný Expedium 5 x 35mm 186715535</t>
  </si>
  <si>
    <t>KJ835</t>
  </si>
  <si>
    <t>implantát spinální náhrada těla obratle BIOLIGN VBR destička koncová 20 mm 5° EP2005</t>
  </si>
  <si>
    <t>KJ831</t>
  </si>
  <si>
    <t>implantát spinální S4 šroub polyaxiální pedikulární 6,0 x 40 mm titan SW774T</t>
  </si>
  <si>
    <t>KD730</t>
  </si>
  <si>
    <t>Klip na aneurysma FE700K</t>
  </si>
  <si>
    <t>KF186</t>
  </si>
  <si>
    <t>šroub kanulovaný expedium 6 x 45 186715645</t>
  </si>
  <si>
    <t>KF210</t>
  </si>
  <si>
    <t>šroub kanulovaný expedium 6 x 40 186715640</t>
  </si>
  <si>
    <t>ZD700</t>
  </si>
  <si>
    <t>Elektroda neurostimulační čtyřpólová pro DBS model 3389-40</t>
  </si>
  <si>
    <t>ZE224</t>
  </si>
  <si>
    <t>Kabel pro mikroelektrody bal. á 1 ks FC1020</t>
  </si>
  <si>
    <t>ZE752</t>
  </si>
  <si>
    <t>Systém neurostimulační Activia PC 37601</t>
  </si>
  <si>
    <t>ZE753</t>
  </si>
  <si>
    <t>Kabel spojovací PC, RC 40 cm BN3708640D</t>
  </si>
  <si>
    <t>ZE754</t>
  </si>
  <si>
    <t>Programátor pacientský k PC, RC,SC 37642</t>
  </si>
  <si>
    <t>ZE991</t>
  </si>
  <si>
    <t>Tunneling tool 3755-40</t>
  </si>
  <si>
    <t>Tunelizátor podkoží Tunneling tool 3755-40</t>
  </si>
  <si>
    <t>ZL648</t>
  </si>
  <si>
    <t>Stimloc 924256</t>
  </si>
  <si>
    <t>ZM005</t>
  </si>
  <si>
    <t>Set NEXFRAME - jednorázový materiál k operaci NL NEXFRAME</t>
  </si>
  <si>
    <t>ZK774</t>
  </si>
  <si>
    <t>Adaptér pocket adaptor DBS 64002</t>
  </si>
  <si>
    <t>ZH730</t>
  </si>
  <si>
    <t>Systém neurostimulační Activa RC B37612</t>
  </si>
  <si>
    <t>ZE466</t>
  </si>
  <si>
    <t>Stimloc M924256A003</t>
  </si>
  <si>
    <t>ZN134</t>
  </si>
  <si>
    <t>Kabel pro mikroelektrody bal. á 1 ks FC102066</t>
  </si>
  <si>
    <t>ZH731</t>
  </si>
  <si>
    <t>Modul nabíjecí k Activa RC B37651</t>
  </si>
  <si>
    <t>ZD618</t>
  </si>
  <si>
    <t>Katetr drenážní komorový se sběrným vakem Exakta 27581</t>
  </si>
  <si>
    <t>KF148</t>
  </si>
  <si>
    <t>shunt VP FX428T ( FV428T)</t>
  </si>
  <si>
    <t>KF242</t>
  </si>
  <si>
    <t>shunt VP FX441T  ( FV441T)</t>
  </si>
  <si>
    <t>KF843</t>
  </si>
  <si>
    <t>shunt SA 25 FX414T  (FV414T)</t>
  </si>
  <si>
    <t>ZA217</t>
  </si>
  <si>
    <t>Katetr drenážní lumbální EDM 80 cm W/Tip 46419</t>
  </si>
  <si>
    <t>KG859</t>
  </si>
  <si>
    <t>shunt VP 250 mm FV078P</t>
  </si>
  <si>
    <t>ZD404</t>
  </si>
  <si>
    <t>Katetr drenážní lumbální Codman s mandrenem 82-1707</t>
  </si>
  <si>
    <t>KH224</t>
  </si>
  <si>
    <t>katetr antibakteriální perit. a komorový (kompl. set) IVD30.401.02</t>
  </si>
  <si>
    <t>KF220</t>
  </si>
  <si>
    <t>shunt VP FV033T</t>
  </si>
  <si>
    <t>KF150</t>
  </si>
  <si>
    <t>shunt VP FV072P</t>
  </si>
  <si>
    <t>ZJ682</t>
  </si>
  <si>
    <t>Klip titanový LigaClip Extra á 36 ks LT200</t>
  </si>
  <si>
    <t>ZB033</t>
  </si>
  <si>
    <t>Šití dafilon modrý 3/0 (2) bal. á 36 ks C0935468</t>
  </si>
  <si>
    <t>ZB175</t>
  </si>
  <si>
    <t>Šití maxon zelený 1 bal. á 12 ks GMM873L</t>
  </si>
  <si>
    <t>ZB593</t>
  </si>
  <si>
    <t>Šití prolene bl 6-0 bal. á 36 ks 8711H</t>
  </si>
  <si>
    <t>ZC076</t>
  </si>
  <si>
    <t>Šití silon pletený bílý 3EP bal. á 20 ks SB2057</t>
  </si>
  <si>
    <t>ZC295</t>
  </si>
  <si>
    <t>Šití silon pletený bílý 4EP bal. á 20 ks SB2059</t>
  </si>
  <si>
    <t>ZD222</t>
  </si>
  <si>
    <t>Šití dafilon modrý 3/0 (2) bal. á 36 ks C0932469</t>
  </si>
  <si>
    <t>ZE802</t>
  </si>
  <si>
    <t>Šití vicryl plus vi 2-0 bal. á 36 ks VCP9360H</t>
  </si>
  <si>
    <t>ZA917</t>
  </si>
  <si>
    <t>Šití silon pletený bílý 3EP bal. á 20 ks SB2056</t>
  </si>
  <si>
    <t>ZB287</t>
  </si>
  <si>
    <t>Šití prolene bl 8-0 bal. á 12 ks W2777</t>
  </si>
  <si>
    <t>ZA506</t>
  </si>
  <si>
    <t>Šití silikon modrý 1,5 bal. á 12 ks SL17</t>
  </si>
  <si>
    <t>ZN501</t>
  </si>
  <si>
    <t>Šítí trelon černý 4/0 (1,5) 8 x 45 cm HR17 bal. á 6 ks M0790165</t>
  </si>
  <si>
    <t>ZC679</t>
  </si>
  <si>
    <t>Šití vicryl plus vi 2-0 bal. á 36 ks VCP9900H</t>
  </si>
  <si>
    <t>ZF429</t>
  </si>
  <si>
    <t>Šití prolene bl 5-0 bal. á 12 ks W8710</t>
  </si>
  <si>
    <t>ZB604</t>
  </si>
  <si>
    <t>Šití prolene bl 6-0 bal. á 12 ks W8707</t>
  </si>
  <si>
    <t>ZJ120</t>
  </si>
  <si>
    <t>Šití ethilon bk 10-0 bal. á 12 ks W2860</t>
  </si>
  <si>
    <t>ZC763</t>
  </si>
  <si>
    <t>Šití ethilon bk 8-0 bal. á 12 ks W8170</t>
  </si>
  <si>
    <t>ZG882</t>
  </si>
  <si>
    <t>Šití ethilon bk 10-0 bal. á 12 ks W2870</t>
  </si>
  <si>
    <t>ZA836</t>
  </si>
  <si>
    <t>Jehla injekční 0,9 x 70 mm žlutá 4665791</t>
  </si>
  <si>
    <t>ZB204</t>
  </si>
  <si>
    <t>Jehla chirurgická G11</t>
  </si>
  <si>
    <t>ZB248</t>
  </si>
  <si>
    <t>Jehla chirurgická G7</t>
  </si>
  <si>
    <t>ZB460</t>
  </si>
  <si>
    <t>Jehla chirurgicka 1,0 x 45 G8</t>
  </si>
  <si>
    <t>ZB468</t>
  </si>
  <si>
    <t>Jehla chirurgická G14</t>
  </si>
  <si>
    <t>ZB480</t>
  </si>
  <si>
    <t>Jehla chirurgická 0,7 x 28 G10</t>
  </si>
  <si>
    <t>ZB133</t>
  </si>
  <si>
    <t>Jehla chirurgická 0,9 x 40 G9</t>
  </si>
  <si>
    <t>ZI747</t>
  </si>
  <si>
    <t>Jehla bioptická navigační 9733068</t>
  </si>
  <si>
    <t>ZL426</t>
  </si>
  <si>
    <t>Rukavice operační ansell sensi - touch vel. 7,5 bal. á 40 párů 8050194(8050154)</t>
  </si>
  <si>
    <t>ZL427</t>
  </si>
  <si>
    <t>Rukavice operační ansell sensi - touch vel. 8,0 bal. á 40 párů (8050155) 8050195</t>
  </si>
  <si>
    <t>ZN130</t>
  </si>
  <si>
    <t>Rukavice operační gammex latex PF bez pudru 6,0 330048060</t>
  </si>
  <si>
    <t>ZL932</t>
  </si>
  <si>
    <t>Systém neurostimulační PrimeAdvanced - SureScan 97702</t>
  </si>
  <si>
    <t>ZL934</t>
  </si>
  <si>
    <t>Kotvička dvoukřídlá Injex 97792</t>
  </si>
  <si>
    <t>ZL936</t>
  </si>
  <si>
    <t>Antena 37092</t>
  </si>
  <si>
    <t>ZF815</t>
  </si>
  <si>
    <t>Elektroda neurostimulační Quard plus 3888-45</t>
  </si>
  <si>
    <t>ZJ629</t>
  </si>
  <si>
    <t>Záslepka k neurostimulačnímu systému 3550-29</t>
  </si>
  <si>
    <t>ZF698</t>
  </si>
  <si>
    <t>Kabel testovací Snap-lid conector cable 355531</t>
  </si>
  <si>
    <t>ZL933</t>
  </si>
  <si>
    <t>Elektroda osmipólová Verctris 977A290</t>
  </si>
  <si>
    <t>ZL698</t>
  </si>
  <si>
    <t>Programátor pacientský L633 97740</t>
  </si>
  <si>
    <t>ZN063</t>
  </si>
  <si>
    <t>Prodlužka elektrody stimulační Prime advanced SureScan 20 cm 37081-20</t>
  </si>
  <si>
    <t>ZN567</t>
  </si>
  <si>
    <t>Prodlužka elektrody k systému neurostimulačnímu RESTORE ADVANCED 37082-40</t>
  </si>
  <si>
    <t>ZL935</t>
  </si>
  <si>
    <t>KJ106</t>
  </si>
  <si>
    <t>katetr Ascenda 66 cm 8780</t>
  </si>
  <si>
    <t>ZM009</t>
  </si>
  <si>
    <t>Kabel spojovací RC, PC 37081-40</t>
  </si>
  <si>
    <t>ZO305</t>
  </si>
  <si>
    <t>Elektroda VECTRIS COMPACT 60 cm 977A260</t>
  </si>
  <si>
    <t>ZO307</t>
  </si>
  <si>
    <t>Tunelizátor k prime adv.surescan 3550-60</t>
  </si>
  <si>
    <t>ZO306</t>
  </si>
  <si>
    <t>Elektroda SURGICAL 5-6-5 30 cm 39565-30</t>
  </si>
  <si>
    <t>ZF814</t>
  </si>
  <si>
    <t>Prodlužka elektrody rozdvojená Prime advanced 37082-60</t>
  </si>
  <si>
    <t>ZI266</t>
  </si>
  <si>
    <t>Systém neurostimulační Prime Advanced 37702</t>
  </si>
  <si>
    <t>ZN566</t>
  </si>
  <si>
    <t>Systém neurostimulační RESTORE ADVANCED 97713</t>
  </si>
  <si>
    <t>ZN568</t>
  </si>
  <si>
    <t>Modul nabíjecí k systému neurostimulačnímu RESTORE ADVANCED 97754</t>
  </si>
  <si>
    <t>ZO411</t>
  </si>
  <si>
    <t>Tunelizátor podkoží Tunneling tool 38/60 3655-38</t>
  </si>
  <si>
    <t>DE674</t>
  </si>
  <si>
    <t>Pyocyanin 5mg</t>
  </si>
  <si>
    <t>ZA275</t>
  </si>
  <si>
    <t>Neuro-patch 6 x   8 cm 1064029</t>
  </si>
  <si>
    <t>Neuro-patch 6 x 8 cm 1064029</t>
  </si>
  <si>
    <t>ZB153</t>
  </si>
  <si>
    <t>Vosk kostní Knochenwasch 2,5 G 1029754</t>
  </si>
  <si>
    <t>KA327</t>
  </si>
  <si>
    <t>diam   8 9492208</t>
  </si>
  <si>
    <t>ZM627</t>
  </si>
  <si>
    <t>Implantát kostní - umělá náhrada tkáně Actifuse ABX Putty 2,5 ml s aplikátorem 506005078047</t>
  </si>
  <si>
    <t>ZM626</t>
  </si>
  <si>
    <t>Implantát kostní - umělá náhrada tkáně Actifuse ABX Putty 1,5 ml s aplikátorem 506005078059</t>
  </si>
  <si>
    <t>ZB021</t>
  </si>
  <si>
    <t>Síťka vicrylová mesh 8,5 x 10,5 cm VM96</t>
  </si>
  <si>
    <t>ZA276</t>
  </si>
  <si>
    <t>Neuro-patch 4 x   5 cm á 2 ks 1064045</t>
  </si>
  <si>
    <t>Neuro-patch 4 x 5 cm á 2 ks 1064045</t>
  </si>
  <si>
    <t>ZJ684</t>
  </si>
  <si>
    <t>Implantát lebky PSI 140 x 120 x 40 mm SD800.440</t>
  </si>
  <si>
    <t>ZN887</t>
  </si>
  <si>
    <t>Implantát lebky PSI 120 x 100 x 40 mm SD800.434</t>
  </si>
  <si>
    <t>KE493</t>
  </si>
  <si>
    <t>inspace 10 mm 04.630.010S</t>
  </si>
  <si>
    <t>KI276</t>
  </si>
  <si>
    <t>implantát kostní pro vertebroplastiku perkutánní, sada 07.702.016S</t>
  </si>
  <si>
    <t>KI277</t>
  </si>
  <si>
    <t>Sada viscosafe pro injekční aplikaci 03.702.215S</t>
  </si>
  <si>
    <t>ZA243</t>
  </si>
  <si>
    <t>Záplata kardiovaskulární gore-tex 0,5 mm N-1CVX101</t>
  </si>
  <si>
    <t>KE629</t>
  </si>
  <si>
    <t>inspace   8 mm 04.630.008S</t>
  </si>
  <si>
    <t>KD201</t>
  </si>
  <si>
    <t>diam 12 9492212</t>
  </si>
  <si>
    <t>ZE191</t>
  </si>
  <si>
    <t>Náhrada dury 5 x 5 cm 61100</t>
  </si>
  <si>
    <t>ZA100</t>
  </si>
  <si>
    <t>Neuro-patch 12 x 14 cm 1064002</t>
  </si>
  <si>
    <t>ZH925</t>
  </si>
  <si>
    <t>Hadice silikon 2 x 4 mm á 25 m 34.000.00.102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</si>
  <si>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</si>
  <si>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</si>
  <si>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</si>
  <si>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</si>
  <si>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</si>
  <si>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</si>
  <si>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</si>
  <si>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</si>
  <si>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</si>
  <si>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</si>
  <si>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50115063</t>
  </si>
  <si>
    <t>528 SZM sety (112 02 105)</t>
  </si>
  <si>
    <t>50115070</t>
  </si>
  <si>
    <t>513 SZM katetry (112 02 101)</t>
  </si>
  <si>
    <t>50115020</t>
  </si>
  <si>
    <t>Diagnostika (112 04 004, 132 01 004)</t>
  </si>
  <si>
    <t>50115068</t>
  </si>
  <si>
    <t>522 SZM čidla ICP (112 02 100)</t>
  </si>
  <si>
    <t>50115004</t>
  </si>
  <si>
    <t>506 SZM umělé tělní náhrady kovové (112 02 030)</t>
  </si>
  <si>
    <t>50115006</t>
  </si>
  <si>
    <t>508 SZM DBS (112 02 006)</t>
  </si>
  <si>
    <t>50115080</t>
  </si>
  <si>
    <t>523 SZM staplery, endosk., optika, extraktory (112 02 102)</t>
  </si>
  <si>
    <t>50115064</t>
  </si>
  <si>
    <t>529 SZM šicí materiál (112 02 106)</t>
  </si>
  <si>
    <t>50115005</t>
  </si>
  <si>
    <t>511 SZM neurostimulace (112 02 005)</t>
  </si>
  <si>
    <t>50115011</t>
  </si>
  <si>
    <t>515 SZM umělé tělní náhrady ostatní (112 02 030)</t>
  </si>
  <si>
    <t>Spotřeba zdravotnického materiálu - orientační přehled</t>
  </si>
  <si>
    <t>ON Data</t>
  </si>
  <si>
    <t>506 - Pracoviště neurochirurgie</t>
  </si>
  <si>
    <t>5T6 - Pracov. resusc. a intenz. úst. lůž. péče neurochir</t>
  </si>
  <si>
    <t>708 - Pracoviště anesteziologicko - resuscitační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</si>
  <si>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</si>
  <si>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</si>
  <si>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</si>
  <si>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Svačková Andrea</t>
  </si>
  <si>
    <t>Šoustal Stanislav</t>
  </si>
  <si>
    <t>Vaverka Miroslav</t>
  </si>
  <si>
    <t>Žárská Petra</t>
  </si>
  <si>
    <t>Zdravotní výkony vykázané na pracovišti v rámci ambulantní péče dle lékařů *</t>
  </si>
  <si>
    <t>506</t>
  </si>
  <si>
    <t>1</t>
  </si>
  <si>
    <t>0000502</t>
  </si>
  <si>
    <t>MESOCAIN 1%</t>
  </si>
  <si>
    <t>0000527</t>
  </si>
  <si>
    <t>0002439</t>
  </si>
  <si>
    <t>MARCAINE 0,5%</t>
  </si>
  <si>
    <t>0007981</t>
  </si>
  <si>
    <t>NOVALGIN INJEKCE</t>
  </si>
  <si>
    <t>0058249</t>
  </si>
  <si>
    <t>GUAJACURAN 5%</t>
  </si>
  <si>
    <t>0089212</t>
  </si>
  <si>
    <t>INJECTIO PROCAINII CHLORATI 0,2% ARDEAPHARMA</t>
  </si>
  <si>
    <t>0192143</t>
  </si>
  <si>
    <t>9999990</t>
  </si>
  <si>
    <t>Nespecifikovany LEK</t>
  </si>
  <si>
    <t>V</t>
  </si>
  <si>
    <t>09237</t>
  </si>
  <si>
    <t>OŠETŘENÍ A PŘEVAZ RÁNY VČETNĚ OŠETŘENÍ KOŽNÍCH A P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</si>
  <si>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</si>
  <si>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</si>
  <si>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</si>
  <si>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</si>
  <si>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</si>
  <si>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</si>
  <si>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10156</t>
  </si>
  <si>
    <t>Uvolneni karpalniho tunelu</t>
  </si>
  <si>
    <t>29510</t>
  </si>
  <si>
    <t>OBSTŘIK PERIFERNÍHO NERVU</t>
  </si>
  <si>
    <t>29520</t>
  </si>
  <si>
    <t>KOŘENOVÝ OBSTŘIK</t>
  </si>
  <si>
    <t>56023</t>
  </si>
  <si>
    <t>KONTROLNÍ VYŠETŘENÍ NEUROCHIRURGEM</t>
  </si>
  <si>
    <t>61113</t>
  </si>
  <si>
    <t xml:space="preserve">REVIZE, EXCIZE A SUTURA PORANĚNÍ KŮŽE A PODKOŽÍ A </t>
  </si>
  <si>
    <t>61227</t>
  </si>
  <si>
    <t>CHIRURGICKÉ OŠETŘENÍ NEUROMU</t>
  </si>
  <si>
    <t>61247</t>
  </si>
  <si>
    <t>OPERACE KARPÁLNÍHO TUNELU</t>
  </si>
  <si>
    <t>80111</t>
  </si>
  <si>
    <t>APLIKACE ANALGETICKÝCH SMĚSÍ DO KONTINUÁLNÍCH KATÉ</t>
  </si>
  <si>
    <t>09547</t>
  </si>
  <si>
    <t>REGULAČNÍ POPLATEK -- POJIŠTĚNEC OD ÚHRADY POPLATK</t>
  </si>
  <si>
    <t>09567</t>
  </si>
  <si>
    <t>(VZP) ZÁKROK NA LEVÉ STRANĚ</t>
  </si>
  <si>
    <t>09543</t>
  </si>
  <si>
    <t>Signalni kod</t>
  </si>
  <si>
    <t>56022</t>
  </si>
  <si>
    <t>CÍLENÉ VYŠETŘENÍ NEUROCHIRURGEM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</si>
  <si>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</si>
  <si>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</si>
  <si>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</si>
  <si>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</si>
  <si>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</si>
  <si>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</si>
  <si>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</si>
  <si>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</si>
  <si>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</si>
  <si>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</si>
  <si>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</si>
  <si>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</si>
  <si>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61115</t>
  </si>
  <si>
    <t>51825</t>
  </si>
  <si>
    <t>SEKUNDÁRNÍ SUTURA RÁNY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</si>
  <si>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</si>
  <si>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</si>
  <si>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</si>
  <si>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</si>
  <si>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</si>
  <si>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</si>
  <si>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51821</t>
  </si>
  <si>
    <t>CHIRURGICKÉ ODSTRANĚNÍ CIZÍHO TĚLESA</t>
  </si>
  <si>
    <t>56021</t>
  </si>
  <si>
    <t>KOMPLEXNÍ VYŠETŘENÍ NEUROCHIRURGEM</t>
  </si>
  <si>
    <t>80023</t>
  </si>
  <si>
    <t>KONTROLNÍ VYŠETŘENÍ ALGEZIOLOGEM</t>
  </si>
  <si>
    <t>09569</t>
  </si>
  <si>
    <t>(VZP) ZÁKROK NA PRAVÉ STRANĚ</t>
  </si>
  <si>
    <t>56162</t>
  </si>
  <si>
    <t>NEOPERAČNÍ REVIZE DRENÁŽE MOZKOMÍŠNÍHO MOKU</t>
  </si>
  <si>
    <t>5T6</t>
  </si>
  <si>
    <t>78890</t>
  </si>
  <si>
    <t xml:space="preserve">SIGNÁLNÍ VÝKON INDIKACE ODBĚRU ORGÁNU NEBO ORGÁNŮ </t>
  </si>
  <si>
    <t>708</t>
  </si>
  <si>
    <t>78022</t>
  </si>
  <si>
    <t>CÍLENÉ VYŠETŘENÍ ANESTEZIOLOGEM</t>
  </si>
  <si>
    <t>78023</t>
  </si>
  <si>
    <t>KONTROLNÍ VYŠETŘENÍ ANESTEZIOLOGEM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</si>
  <si>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</si>
  <si>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</si>
  <si>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</si>
  <si>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</si>
  <si>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</si>
  <si>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</si>
  <si>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</si>
  <si>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</si>
  <si>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</si>
  <si>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</si>
  <si>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</si>
  <si>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</si>
  <si>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</si>
  <si>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</si>
  <si>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</si>
  <si>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</si>
  <si>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</si>
  <si>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</si>
  <si>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</si>
  <si>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</si>
  <si>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</si>
  <si>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</si>
  <si>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</si>
  <si>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</si>
  <si>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</si>
  <si>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</si>
  <si>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</si>
  <si>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</si>
  <si>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</si>
  <si>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</si>
  <si>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</si>
  <si>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5F1</t>
  </si>
  <si>
    <t>51353</t>
  </si>
  <si>
    <t>PUNKCE, ODSÁTÍ TENKÉHO STŘEVA, MANIPULACE SE STŘEV</t>
  </si>
  <si>
    <t>66829</t>
  </si>
  <si>
    <t>ZAVEDENÍ PROPLACHOVÉ LAVÁŽE</t>
  </si>
  <si>
    <t>07546</t>
  </si>
  <si>
    <t>(DRG) OTEVŘENÝ PŘÍSTUP</t>
  </si>
  <si>
    <t>07542</t>
  </si>
  <si>
    <t>(VZP) CÉVNÍ VÝKON JINDE NEZAŘAZENÝ</t>
  </si>
  <si>
    <t>07543</t>
  </si>
  <si>
    <t>(DRG) PRIMOOPERACE</t>
  </si>
  <si>
    <t>54190</t>
  </si>
  <si>
    <t>OSTATNÍ REKONSTRUKCE TEPEN A BY-PASSY</t>
  </si>
  <si>
    <t>51111</t>
  </si>
  <si>
    <t>OPERACE CYSTY NEBO HEMANGIOMU NEBO LIPOMU NEBO PIL</t>
  </si>
  <si>
    <t>51827</t>
  </si>
  <si>
    <t>MULTIORGÁNOVÝ ODBĚR</t>
  </si>
  <si>
    <t>54320</t>
  </si>
  <si>
    <t xml:space="preserve">ENDARTEREKTOMIE KAROTICKÁ A OSTATNÍCH PERIFERNÍCH </t>
  </si>
  <si>
    <t>07552</t>
  </si>
  <si>
    <t>(DRG) OPERAČNÍ VÝKON BEZ MIMOTĚLNÍHO OBĚHU</t>
  </si>
  <si>
    <t>57215</t>
  </si>
  <si>
    <t>RESEKCE HRUDNÍ STĚNY</t>
  </si>
  <si>
    <t>51357</t>
  </si>
  <si>
    <t>JEJUNOSTOMIE, ILEOSTOMIE NEBO KOLOSTOMIE, ANTEPOZI</t>
  </si>
  <si>
    <t>07563</t>
  </si>
  <si>
    <t>(DRG) URGENTNÍ OPERACE KVCH</t>
  </si>
  <si>
    <t>57247</t>
  </si>
  <si>
    <t>PNEUMONEKTOMIE, NEBO LOBEKTOMIE, NEBO BILOBEKTOMIE</t>
  </si>
  <si>
    <t>57235</t>
  </si>
  <si>
    <t>TORAKOTOMIE PROSTÁ NEBO S BIOPSIÍ, EVAKUACÍ HEMATO</t>
  </si>
  <si>
    <t>5F3</t>
  </si>
  <si>
    <t>51819</t>
  </si>
  <si>
    <t>OŠETŘENÍ A OBVAZ ROZSÁHLÉ RÁNY V CELKOVÉ ANESTEZII</t>
  </si>
  <si>
    <t>51853</t>
  </si>
  <si>
    <t>CIRKULÁRNÍ SÁDROVÝ OBVAZ - PRSTY, RUKA, PŘEDLOKTÍ</t>
  </si>
  <si>
    <t>53159</t>
  </si>
  <si>
    <t>OTEVŘENÁ REPOZICE A OSTEOSYNTÉZA ZLOMENIN OBOU KOS</t>
  </si>
  <si>
    <t>53413</t>
  </si>
  <si>
    <t>ZAVŘENÁ REPOZICE ZLOMENINY BÉRCE VČETNĚ NITROKLOUB</t>
  </si>
  <si>
    <t>53459</t>
  </si>
  <si>
    <t>OTEVŘENÁ REPOZICE NITROKLOUBNÍCH LUXAČNÍCH ZLOMENI</t>
  </si>
  <si>
    <t>61137</t>
  </si>
  <si>
    <t>ODBĚR FASCIÁLNÍHO ŠTĚPU Z FASCIA LATA</t>
  </si>
  <si>
    <t>66819</t>
  </si>
  <si>
    <t>APLIKACE ZEVNÍHO FIXATÉRU</t>
  </si>
  <si>
    <t>53490</t>
  </si>
  <si>
    <t>ROZSÁHLÉ DEBRIDEMENT SLOŽITÝCH OTEVŘENÝCH ZLOMENIN</t>
  </si>
  <si>
    <t>51850</t>
  </si>
  <si>
    <t>PŘEVAZ RÁNY METODOU V. A. C. (VACUUM ASISTED CLOSU</t>
  </si>
  <si>
    <t>66127</t>
  </si>
  <si>
    <t>MANIPULACE V CELKOVÉ NEBO LOKÁLNÍ ANESTÉZII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</si>
  <si>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</si>
  <si>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</si>
  <si>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</si>
  <si>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</si>
  <si>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</si>
  <si>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</si>
  <si>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</si>
  <si>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</si>
  <si>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</si>
  <si>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</si>
  <si>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5F6</t>
  </si>
  <si>
    <t>0004234</t>
  </si>
  <si>
    <t>0008807</t>
  </si>
  <si>
    <t>0008808</t>
  </si>
  <si>
    <t>0011592</t>
  </si>
  <si>
    <t>METRONIDAZOL B. BRAUN 5 MG/ML</t>
  </si>
  <si>
    <t>0011785</t>
  </si>
  <si>
    <t>AMIKIN 1 G</t>
  </si>
  <si>
    <t>0016600</t>
  </si>
  <si>
    <t>0020605</t>
  </si>
  <si>
    <t>0046475</t>
  </si>
  <si>
    <t>0053922</t>
  </si>
  <si>
    <t>CIPHIN PRO INFUSIONE 200 MG/100 ML</t>
  </si>
  <si>
    <t>0058092</t>
  </si>
  <si>
    <t>CEFAZOLIN SANDOZ 1 G</t>
  </si>
  <si>
    <t>0062464</t>
  </si>
  <si>
    <t>HAEMOCOMPLETTAN P</t>
  </si>
  <si>
    <t>0064831</t>
  </si>
  <si>
    <t>AXETINE 1,5 G</t>
  </si>
  <si>
    <t>0065989</t>
  </si>
  <si>
    <t>MYCOMAX INF</t>
  </si>
  <si>
    <t>0066137</t>
  </si>
  <si>
    <t>0072972</t>
  </si>
  <si>
    <t>0076360</t>
  </si>
  <si>
    <t>ZINACEF 1,5 G</t>
  </si>
  <si>
    <t>0083050</t>
  </si>
  <si>
    <t>0083417</t>
  </si>
  <si>
    <t>MERONEM 1 G</t>
  </si>
  <si>
    <t>0092290</t>
  </si>
  <si>
    <t>EDICIN 1 G</t>
  </si>
  <si>
    <t>0094176</t>
  </si>
  <si>
    <t>0096413</t>
  </si>
  <si>
    <t>0096414</t>
  </si>
  <si>
    <t>0097000</t>
  </si>
  <si>
    <t>METRONIDAZOLE 0.5%-POLPHARMA</t>
  </si>
  <si>
    <t>0121240</t>
  </si>
  <si>
    <t>CEFTRIAXON KABI 2 G</t>
  </si>
  <si>
    <t>0131656</t>
  </si>
  <si>
    <t>0137499</t>
  </si>
  <si>
    <t>0151458</t>
  </si>
  <si>
    <t>0156259</t>
  </si>
  <si>
    <t>VANCOMYCIN KABI 1000 MG</t>
  </si>
  <si>
    <t>0162187</t>
  </si>
  <si>
    <t>0164247</t>
  </si>
  <si>
    <t>0164350</t>
  </si>
  <si>
    <t>TAZOCIN 4 G/0,5 G</t>
  </si>
  <si>
    <t>0164401</t>
  </si>
  <si>
    <t>0164407</t>
  </si>
  <si>
    <t>0201030</t>
  </si>
  <si>
    <t>0134595</t>
  </si>
  <si>
    <t>MEDOCLAV 1000 MG/200 MG</t>
  </si>
  <si>
    <t>0113453</t>
  </si>
  <si>
    <t>0129834</t>
  </si>
  <si>
    <t>0129836</t>
  </si>
  <si>
    <t>0064630</t>
  </si>
  <si>
    <t>KLIMICIN</t>
  </si>
  <si>
    <t>0183812</t>
  </si>
  <si>
    <t>ARCHIFAR 500 MG</t>
  </si>
  <si>
    <t>0049842</t>
  </si>
  <si>
    <t>2</t>
  </si>
  <si>
    <t>0007917</t>
  </si>
  <si>
    <t>0007955</t>
  </si>
  <si>
    <t>0007963</t>
  </si>
  <si>
    <t>0107936</t>
  </si>
  <si>
    <t>0107959</t>
  </si>
  <si>
    <t>0207921</t>
  </si>
  <si>
    <t>0407942</t>
  </si>
  <si>
    <t>3</t>
  </si>
  <si>
    <t>0005606</t>
  </si>
  <si>
    <t>NÁVLEK NA OPMI, TYP 71                      306071</t>
  </si>
  <si>
    <t>0012683</t>
  </si>
  <si>
    <t>IMPLANTÁT MAXILLOFACIÁLNÍ</t>
  </si>
  <si>
    <t>0012684</t>
  </si>
  <si>
    <t>0012715</t>
  </si>
  <si>
    <t>0018678</t>
  </si>
  <si>
    <t>CEMENT KOSTNÍ PALACOS R - 40 + GENTAMICINUM  2X40G</t>
  </si>
  <si>
    <t>0048898</t>
  </si>
  <si>
    <t>EXTRAKTOR - KOŠÍČEK NITINOL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</si>
  <si>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</si>
  <si>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</si>
  <si>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</si>
  <si>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</si>
  <si>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</si>
  <si>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</si>
  <si>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0050306</t>
  </si>
  <si>
    <t>ČIDLO PRO MĚŘENÍ NITROLEBNÍHO TLAKU CODMAN</t>
  </si>
  <si>
    <t>0053529</t>
  </si>
  <si>
    <t>SÍŤKA SURGIPRO MESH</t>
  </si>
  <si>
    <t>0054512</t>
  </si>
  <si>
    <t>SYSTÉM ZEVNÍ DRENÁŽNÍ A MONITOROVACÍ LIKVOROVÝ DOČ</t>
  </si>
  <si>
    <t>0054514</t>
  </si>
  <si>
    <t>0054518</t>
  </si>
  <si>
    <t>SYSTÉM ZEVNÍ DRENÁŽNÍ A MONITOROVACÍ LIKVOROVÝ</t>
  </si>
  <si>
    <t>0059072</t>
  </si>
  <si>
    <t>KLIP PERM.MOZK.ANEURY.FE680K.90.700.10.20</t>
  </si>
  <si>
    <t>0059073</t>
  </si>
  <si>
    <t>KLIP DOČASNÝ MOZK.ANEURYSM.FE681K..691..721..51</t>
  </si>
  <si>
    <t>0059074</t>
  </si>
  <si>
    <t>KLIP PERM.MOZK.ANEURY.FE682K.92.711.12.22.42.52</t>
  </si>
  <si>
    <t>0059080</t>
  </si>
  <si>
    <t>KLIP PERM.MOZK.ANEURY.FE694K.713.14.16.17.24.26.44</t>
  </si>
  <si>
    <t>0059098</t>
  </si>
  <si>
    <t>KLIP PERM.MOZK.ANEURY.FE740K.50.60</t>
  </si>
  <si>
    <t>0059128</t>
  </si>
  <si>
    <t>KLIP PERMANENTNÍ MOZKOVÝ ANEURYSMATICKÝ FE780K</t>
  </si>
  <si>
    <t>0064470</t>
  </si>
  <si>
    <t xml:space="preserve">IMPLANTÁT SPINÁLNÍ SYSTÉM MIS VIPER SATABILIZAČNÍ </t>
  </si>
  <si>
    <t>0066963</t>
  </si>
  <si>
    <t>IMPLANTÁT SPINÁLNÍ SYSTÉM USS UNIVERZÁLNÍ HRUDNÍ B</t>
  </si>
  <si>
    <t>0066965</t>
  </si>
  <si>
    <t>0067006</t>
  </si>
  <si>
    <t xml:space="preserve">IMPLANTÁT SPINÁLNÍ SYSTÉM DENS ACCESS             </t>
  </si>
  <si>
    <t>0067017</t>
  </si>
  <si>
    <t xml:space="preserve">IMPLANTÁT SPINÁLNÍ SYSTÉM CERVIFIX                </t>
  </si>
  <si>
    <t>0067366</t>
  </si>
  <si>
    <t>IMPLANTÁT SPINÁL.NÁHRADA MEZIOBRATLOVÁ    BEDERNÍ/</t>
  </si>
  <si>
    <t>0067415</t>
  </si>
  <si>
    <t xml:space="preserve">IMPLANTÁT SPINÁLNÍ SYSTÉM CASPAR                  </t>
  </si>
  <si>
    <t>0067416</t>
  </si>
  <si>
    <t>0067417</t>
  </si>
  <si>
    <t>0067537</t>
  </si>
  <si>
    <t>IMPLANTÁT SPINÁLNÍ SYSTÉM CASPAR,KRČNÍ,PŘEDNÍ PŘÍS</t>
  </si>
  <si>
    <t>0067884</t>
  </si>
  <si>
    <t>IMPLANTÁT KOSTNÍ UMĚLÁ NÁHRADA DURÁLNÍ TVRDÉ PLENY</t>
  </si>
  <si>
    <t>0067887</t>
  </si>
  <si>
    <t>0067891</t>
  </si>
  <si>
    <t>IMPLANTÁT SPINÁL.NÁHRADA MEZIOBRATLOVÁ FUSION    K</t>
  </si>
  <si>
    <t>0068128</t>
  </si>
  <si>
    <t>IMPLANTÁT SPINÁL.SYSTÉM USS UNIVERZÁLNÍ   HRUDNÍ B</t>
  </si>
  <si>
    <t>0068353</t>
  </si>
  <si>
    <t>0068662</t>
  </si>
  <si>
    <t>IMPLANTÁT SPINÁLNÍ SYSTÉM TSLP           HRUDNÍ BE</t>
  </si>
  <si>
    <t>0068664</t>
  </si>
  <si>
    <t>0068665</t>
  </si>
  <si>
    <t>0068666</t>
  </si>
  <si>
    <t>IMPLANTÁT SPINÁLNÍ SYSTÉM VECTRA                 K</t>
  </si>
  <si>
    <t>0068667</t>
  </si>
  <si>
    <t>0068670</t>
  </si>
  <si>
    <t>0069080</t>
  </si>
  <si>
    <t>IMPLANTÁT KOSTNÍ UMĚLÁ NÁHRADA TKÁNĚ  CHRONOS</t>
  </si>
  <si>
    <t>0069212</t>
  </si>
  <si>
    <t>IMPLANTÁT SPINÁLNÍ SYSTÉM EXPEDIUM FIXAČNÍ ANTERIO</t>
  </si>
  <si>
    <t>0069213</t>
  </si>
  <si>
    <t xml:space="preserve">IMPLANTÁT SPINÁLNÍ SYSTÉM EXPEDIUM FIXAČNÍ        </t>
  </si>
  <si>
    <t>0069215</t>
  </si>
  <si>
    <t>0069216</t>
  </si>
  <si>
    <t>0069282</t>
  </si>
  <si>
    <t xml:space="preserve">IMPLANTÁT SPINÁLNÍ SYSTÉM AXON                    </t>
  </si>
  <si>
    <t>0069283</t>
  </si>
  <si>
    <t>0069284</t>
  </si>
  <si>
    <t>0069527</t>
  </si>
  <si>
    <t>IMPLANTÁT SPINÁL.NÁHRADA MEZIOBRATLOVÁ           B</t>
  </si>
  <si>
    <t>0069597</t>
  </si>
  <si>
    <t>SYSTÉM HYDROCEPHALNÍ DRENÁŽNÍ-SHUNT</t>
  </si>
  <si>
    <t>0069787</t>
  </si>
  <si>
    <t>0069861</t>
  </si>
  <si>
    <t>IMPLANTÁT SPINÁL.NÁHRADA MEZIOBRAT.PYRAMESH TI KRK</t>
  </si>
  <si>
    <t>0069872</t>
  </si>
  <si>
    <t>NÁHR. KYČ.KL., VLOŽKA CHIRUL.PŘEVÝŠ.JAMKY SFÉR.</t>
  </si>
  <si>
    <t>0091802</t>
  </si>
  <si>
    <t>IMPLANTÁT KOSTNÍ UMĚLÁ NÁHRADA ŠTĚPU  CHRONOS STRI</t>
  </si>
  <si>
    <t>0091804</t>
  </si>
  <si>
    <t>0095636</t>
  </si>
  <si>
    <t>SYSTÉM HYDROCEPHALNÍ DRENÁŽNÍ - SHUNT HAKIM BACTIS</t>
  </si>
  <si>
    <t>0095660</t>
  </si>
  <si>
    <t>SYSTÉM ZEVNÍ DRENÁŽNÍ LIKVOROVÝ DOČASNÝ CODMAN</t>
  </si>
  <si>
    <t>0095661</t>
  </si>
  <si>
    <t>0095664</t>
  </si>
  <si>
    <t>0095861</t>
  </si>
  <si>
    <t>IMPLANTÁT SPINÁLNÍ SYSTÉM PANGEA         HRUDNÍ/BE</t>
  </si>
  <si>
    <t>0096060</t>
  </si>
  <si>
    <t>IMPLANTÁT SPINÁLNÍ SYSTÉM TRINICA SELECT STABILIZA</t>
  </si>
  <si>
    <t>0096062</t>
  </si>
  <si>
    <t>0096268</t>
  </si>
  <si>
    <t>IMPLANTÁT SPINÁL.SYSTÉM IN-SPACE INTERSPINÓZNÍ   B</t>
  </si>
  <si>
    <t>0096269</t>
  </si>
  <si>
    <t xml:space="preserve">IMPLANTÁT SPINÁLNÍ OC-FUSION FUZE.OKCIPIT/OBRATEL </t>
  </si>
  <si>
    <t>0096271</t>
  </si>
  <si>
    <t>0096272</t>
  </si>
  <si>
    <t>0096274</t>
  </si>
  <si>
    <t>0096309</t>
  </si>
  <si>
    <t xml:space="preserve">IMPLANTÁT SPINÁLNÍ SYSTÉM EXPEDIUM                </t>
  </si>
  <si>
    <t>0096317</t>
  </si>
  <si>
    <t>IMPLANTÁT KOSTNÍ UMĚLÁ NÁHRADA DURÁLNÍ S KOLAGENEM</t>
  </si>
  <si>
    <t>0096462</t>
  </si>
  <si>
    <t>SYSTÉM NEUROSTIMULAČNÍ - SCS - PRIME ADVANCED 3770</t>
  </si>
  <si>
    <t>0096893</t>
  </si>
  <si>
    <t>IMPLANTÁT SPINÁLNÍ SYSTÉM SPIRIT         HRUDNÍ/BE</t>
  </si>
  <si>
    <t>0096970</t>
  </si>
  <si>
    <t>IMPLANTÁT KOSTNÍ PRO VERTEBROPLASTIKU PERKUTÁNNÍ</t>
  </si>
  <si>
    <t>SYSTÉM DRENÁŽNÍ HRUDNÍ, TŘÍKOMOROVÝ</t>
  </si>
  <si>
    <t>0161607</t>
  </si>
  <si>
    <t>IMPLANTÁT SPINÁL.NÁHRADA MEZIOBRATLOVÁ     HRUDNÍ/</t>
  </si>
  <si>
    <t>0161676</t>
  </si>
  <si>
    <t>IMPLANTÁT SPINÁLNÍ SYSTÉM MIS VIPER STABILIZAČNÍ B</t>
  </si>
  <si>
    <t>0161944</t>
  </si>
  <si>
    <t>IMPLANTÁT SPINÁLNÍ FIXAČNÍ SYSTÉM MATRIX 5.5 HRUD/</t>
  </si>
  <si>
    <t>0161946</t>
  </si>
  <si>
    <t>0161951</t>
  </si>
  <si>
    <t>0161952</t>
  </si>
  <si>
    <t>0161954</t>
  </si>
  <si>
    <t>0163059</t>
  </si>
  <si>
    <t xml:space="preserve">IMPLANTÁT MAXILLOFACIÁLNÍ STŘEDNÍ OBLIČEJOVÁ ETÁŽ </t>
  </si>
  <si>
    <t>0163075</t>
  </si>
  <si>
    <t>0163243</t>
  </si>
  <si>
    <t>0163251</t>
  </si>
  <si>
    <t>0165001</t>
  </si>
  <si>
    <t>SYSTÉM NEUROSTIMULAČNÍ - DBS /OBĚ HEMISFÉRY/ - ACT</t>
  </si>
  <si>
    <t>0192491</t>
  </si>
  <si>
    <t>IMPLANTÁT SPINÁLNÍ FIXAČNÍ SYSTÉM REVERE HRUDNÍ BE</t>
  </si>
  <si>
    <t>0192493</t>
  </si>
  <si>
    <t>0192495</t>
  </si>
  <si>
    <t>0193258</t>
  </si>
  <si>
    <t>IMPLANTÁT SPINÁLNÍ NÁHRADA MEZIOBRATLOVÁ TM BEDERN</t>
  </si>
  <si>
    <t>Nespecificky kod</t>
  </si>
  <si>
    <t>0068668</t>
  </si>
  <si>
    <t>0192522</t>
  </si>
  <si>
    <t>IMPLANTÁT SPINÁLNÍ NÁHR.MEZIOBR.INTERCONTINENTAL B</t>
  </si>
  <si>
    <t>0192523</t>
  </si>
  <si>
    <t>0083612</t>
  </si>
  <si>
    <t>IMPLANTÁT KRANIÁLNÍ FIXAČNÍ CRANIOFIX2</t>
  </si>
  <si>
    <t>0069591</t>
  </si>
  <si>
    <t>IMPLANTÁT SPINÁL.SYSTÉM USS II UNIVERZÁL.   HRUDNÍ</t>
  </si>
  <si>
    <t>0013054</t>
  </si>
  <si>
    <t>STAPLER KOŽNÍ, 35 NEREZ.OCEL. NÁPLNÍ PMW35,PMR35</t>
  </si>
  <si>
    <t>0165075</t>
  </si>
  <si>
    <t>SYSTÉM NEUROSTIMULAČNÍ - SCS - ELEKTRODA, MÍŠNÍ ST</t>
  </si>
  <si>
    <t>0091800</t>
  </si>
  <si>
    <t>IMPLANTÁT KOSTNÍ UMĚLÁ NÁHRADA TKÁNĚ  NANOSTIM</t>
  </si>
  <si>
    <t>0193607</t>
  </si>
  <si>
    <t>SYSTÉM NEUROSTIMULAČNÍ - ELEKTRODA PRO DBS - VECTR</t>
  </si>
  <si>
    <t>SYSTÉM NEUROSTIMULAČNÍ - ELEKTRODA PRO SCS - VECTR</t>
  </si>
  <si>
    <t>0193604</t>
  </si>
  <si>
    <t>SYSTÉM NEUROSTIMULAČNÍ - SCS - PRIME ADVANCED SURE</t>
  </si>
  <si>
    <t>0192516</t>
  </si>
  <si>
    <t>IMPLANTÁT SPINÁLNÍ NÁHR.MEZIOBR.SUSTAIN BEDERNÍ PŘ</t>
  </si>
  <si>
    <t>0192525</t>
  </si>
  <si>
    <t>IMPLANTÁT SPINÁLNÍ NÁHR.TĚLA OBRAT.XPAND HRUD.BED.</t>
  </si>
  <si>
    <t>0096913</t>
  </si>
  <si>
    <t>IMPLANTÁT SPINÁL.NÁHRADA OBRATLOVÁ HYDROLIFT 2   H</t>
  </si>
  <si>
    <t>0151883</t>
  </si>
  <si>
    <t>SÍŤKA KÝLNÍ  SMH2 2030 S</t>
  </si>
  <si>
    <t>0151832</t>
  </si>
  <si>
    <t>IMPLANTÁT SPINÁLNÍ AVENUE-L,NÁHRADA MEZIOBRAT.,KLE</t>
  </si>
  <si>
    <t>0191946</t>
  </si>
  <si>
    <t>DRÁT VODÍCÍ PRO PTCA, PRO VIA</t>
  </si>
  <si>
    <t>0096719</t>
  </si>
  <si>
    <t>0166185</t>
  </si>
  <si>
    <t>IMPLANTÁT PRO KYFOPLASTIKU PERKUTÁNNÍ VBS S/M/L 2B</t>
  </si>
  <si>
    <t>0113361</t>
  </si>
  <si>
    <t>IMPLANTÁT SPINÁLNÍ SYSTÉM FACET WEDGE BEDERNÍ PÁTE</t>
  </si>
  <si>
    <t>0113362</t>
  </si>
  <si>
    <t>IMPLANTÁT SPINÁLNÍ SYSTÉM FACET WEDGE BEDERNÍ ZADN</t>
  </si>
  <si>
    <t>0068200</t>
  </si>
  <si>
    <t>SYSTÉM HYDROCEPHALNÍ DRENÁŽNÍ</t>
  </si>
  <si>
    <t>0069219</t>
  </si>
  <si>
    <t>0067885</t>
  </si>
  <si>
    <t>0161703</t>
  </si>
  <si>
    <t>IMPLANTÁT SPINÁLNÍ SYSTÉM STENOFIX INTERSPINÓZNÍ B</t>
  </si>
  <si>
    <t>0166233</t>
  </si>
  <si>
    <t>IMPLANTÁT KOSTNÍ UMĚLÁ NÁHRADA TKÁNĚ NOVABONE PUTT</t>
  </si>
  <si>
    <t>0059115</t>
  </si>
  <si>
    <t>KLIP PERMANENTNÍ MOZKOVÝ ANEURYSMATICKÝ FE762K</t>
  </si>
  <si>
    <t>0068354</t>
  </si>
  <si>
    <t>0069961</t>
  </si>
  <si>
    <t>IMPLANTÁT SPINÁLNÍ SYSTÉM CDH X10 CROSSLINK TI HRU</t>
  </si>
  <si>
    <t>0193603</t>
  </si>
  <si>
    <t>SYSTÉM NEUROSTIMULAČNÍ - SCS - ITREL 4</t>
  </si>
  <si>
    <t>0059130</t>
  </si>
  <si>
    <t>KLIP PERM.MOZK.ANEURY.FE782K.86.90.92.840</t>
  </si>
  <si>
    <t>0068204</t>
  </si>
  <si>
    <t>0049999</t>
  </si>
  <si>
    <t>EXTRAKTOR SVOREK PROXIMATE</t>
  </si>
  <si>
    <t>0059110</t>
  </si>
  <si>
    <t>KLIP DOČASNÝ MOZKOVÝ ANEURYSMATICKÝ FE756K.61.63</t>
  </si>
  <si>
    <t>0056063</t>
  </si>
  <si>
    <t>PROTÉZA CÉVNÍ PTFE VASCUGRAFT 01103087-88 0110</t>
  </si>
  <si>
    <t>0091648</t>
  </si>
  <si>
    <t>IMPLANTÁT KOSTNÍ UMĚLÁ NÁHRADA TKÁNĚ  ACTIFUSE  BI</t>
  </si>
  <si>
    <t>0068306</t>
  </si>
  <si>
    <t>SYSTÉM NEUROSTIMULAČNÍ - SCS - ELEKTRODA</t>
  </si>
  <si>
    <t>0056056</t>
  </si>
  <si>
    <t>PROTÉZA CÉVNÍ PTFE VASCUGRAFT 01103182-011031</t>
  </si>
  <si>
    <t>0161791</t>
  </si>
  <si>
    <t>IMPLANTÁT SPINÁLNÍ SYSTÉM CD HORIZON UNIVERZÁLNÍ H</t>
  </si>
  <si>
    <t>0161793</t>
  </si>
  <si>
    <t>0151833</t>
  </si>
  <si>
    <t>IMPLANTÁT SPINÁLNÍ AVENUE-L,NÁHRADA MEZIOBRAT.,KOT</t>
  </si>
  <si>
    <t>0161794</t>
  </si>
  <si>
    <t>0114293</t>
  </si>
  <si>
    <t>IMPLANTÁT SPINÁL.NÁHRAD.MEZIOBRATL. FUSION CAGE BE</t>
  </si>
  <si>
    <t>0114253</t>
  </si>
  <si>
    <t>IMPLANTÁT SPINÁLNÍ FIXAČNÍ SYSTÉM PS HRUD/BED.ZADN</t>
  </si>
  <si>
    <t>0114256</t>
  </si>
  <si>
    <t>0114292</t>
  </si>
  <si>
    <t>IMPLANTÁT SPINÁL.NÁHRADA MEZIOBRATL. FUSION CAGE K</t>
  </si>
  <si>
    <t>0114255</t>
  </si>
  <si>
    <t>0114257</t>
  </si>
  <si>
    <t>0114260</t>
  </si>
  <si>
    <t>IMPLANTÁT SPINÁLNÍ FIXAČNÍ SYSTÉM FJR HRUD/BED.ZAD</t>
  </si>
  <si>
    <t>0114261</t>
  </si>
  <si>
    <t>0114263</t>
  </si>
  <si>
    <t>0114295</t>
  </si>
  <si>
    <t>IMPLANTÁT SPINÁL.NÁHRADA MEZIOBRATL. FUSION CAGE B</t>
  </si>
  <si>
    <t>0069857</t>
  </si>
  <si>
    <t>0096802</t>
  </si>
  <si>
    <t>IMPLANTÁT SPINÁLNÍ NÁHRADA MEZIOBRATLOVÁ PCB KRČNÍ</t>
  </si>
  <si>
    <t>0068570</t>
  </si>
  <si>
    <t xml:space="preserve">IMPLANTÁT SPINÁLNÍ SYSTÉM REFLEX HYBRID           </t>
  </si>
  <si>
    <t>0193602</t>
  </si>
  <si>
    <t>SYSTÉM PUMPOVÝ - ASCENDA KATÉTR SET 66/86 CM - VÝM</t>
  </si>
  <si>
    <t>0161916</t>
  </si>
  <si>
    <t>IMPLANTÁT SPINÁLNÍ FIXAČNÍ SYSTÉM QUINTEX KRČNÍ  P</t>
  </si>
  <si>
    <t>0113876</t>
  </si>
  <si>
    <t>IMPLANTÁT PÁTEŘNÍ,BEDERNÍ,SAKRÁLNÍ,IFUSE</t>
  </si>
  <si>
    <t>0069205</t>
  </si>
  <si>
    <t>SYSTÉM IMPLANTABILNÍ PUMPOVÝ PROGRAMOVATELNÝ SYNCH</t>
  </si>
  <si>
    <t>0161956</t>
  </si>
  <si>
    <t>0114661</t>
  </si>
  <si>
    <t>IMPLANTÁT SPINÁL.NÁHRADA OBRATLOVÁ BIOLIGN HRUD/BE</t>
  </si>
  <si>
    <t>0068202</t>
  </si>
  <si>
    <t>0114660</t>
  </si>
  <si>
    <t>0096713</t>
  </si>
  <si>
    <t>IMPLANTÁT SPINÁLNÍ SYSTÉM S4 TRAUMA FIXAČNÍ BEDERN</t>
  </si>
  <si>
    <t>0069202</t>
  </si>
  <si>
    <t>IMPLANTÁT SPINÁLNÍ SYSTÉM S4                    BE</t>
  </si>
  <si>
    <t>0069209</t>
  </si>
  <si>
    <t>IMPLANTÁT SPINÁLNÍ SYSTÉM S4 BEDERNÍ  ZADNÍ PŘÍSTU</t>
  </si>
  <si>
    <t>0069201</t>
  </si>
  <si>
    <t>0191954</t>
  </si>
  <si>
    <t>KARDIOSTIMULÁTOR DVOUDUTINOVÝ G70 DR, G70DRA1</t>
  </si>
  <si>
    <t>0114258</t>
  </si>
  <si>
    <t>0069862</t>
  </si>
  <si>
    <t>0096461</t>
  </si>
  <si>
    <t>SYSTÉM NEUROSTIMULAČNÍ - SCS - RESTORE DOBÍJITELNÝ</t>
  </si>
  <si>
    <t>0165059</t>
  </si>
  <si>
    <t>SYSTÉM NEUROSTIMULAČNÍ - SCS - ELEKTRODA PRO STIMU</t>
  </si>
  <si>
    <t>0069873</t>
  </si>
  <si>
    <t>0161825</t>
  </si>
  <si>
    <t>IMPLANTÁT SPINÁLNÍ SECURESPAN   KRČNÍ/HRUDNÍ  ZADN</t>
  </si>
  <si>
    <t>0161823</t>
  </si>
  <si>
    <t>0161945</t>
  </si>
  <si>
    <t>29410</t>
  </si>
  <si>
    <t>ODBĚR MOZKOMÍŠNÍHO MOKU LUMBÁLNÍ NEBO SUBOKCIPITÁL</t>
  </si>
  <si>
    <t>56113</t>
  </si>
  <si>
    <t>INTRAKRANIÁLNÍ DURÁLNÍ REKONSTRUKCE</t>
  </si>
  <si>
    <t>56119</t>
  </si>
  <si>
    <t>DEKOMPRESIVNÍ KRANIEKTOMIE</t>
  </si>
  <si>
    <t>56133</t>
  </si>
  <si>
    <t>VENTRIKULOSTOMIE III. - STOOCKEY- SCARFF</t>
  </si>
  <si>
    <t>56149</t>
  </si>
  <si>
    <t>NEUROLÝZA SUBARACHNOIDÁLNÍ, LUMBÁLNÍ SUBARACHNOIDÁ</t>
  </si>
  <si>
    <t>56153</t>
  </si>
  <si>
    <t>EXTRA - INTRAKRANIÁLNÍ ANASTOMÓZA</t>
  </si>
  <si>
    <t>56159</t>
  </si>
  <si>
    <t>KRANIOTOMIE PRO INFRATENTORIÁLNÍ SPONTÁNNÍ INTRACE</t>
  </si>
  <si>
    <t>56163</t>
  </si>
  <si>
    <t>ZEVNÍ KOMOROVÁ DRENÁŽ NEBO ZAVEDENÍ ČIDLA NA MĚŘEN</t>
  </si>
  <si>
    <t>56169</t>
  </si>
  <si>
    <t>VENTRIKULOSKOPIE</t>
  </si>
  <si>
    <t>56173</t>
  </si>
  <si>
    <t xml:space="preserve">NEURINOM AKUSTIKU, NEURINOM TRIGEMINU, EXPANZE NA </t>
  </si>
  <si>
    <t>56174</t>
  </si>
  <si>
    <t>ODSTRANĚNÍ TUMORU OČNICE Z KRANIOTOMIE NEBO DEKOMP</t>
  </si>
  <si>
    <t>56239</t>
  </si>
  <si>
    <t>ODSTRANĚNÍ STIMULAČNÍ MÍŠNÍ ELEKTRODY</t>
  </si>
  <si>
    <t>56244</t>
  </si>
  <si>
    <t>DEKOMPRESE NEBO BIOPSIE INTRAMEDULÁRNÍHO TUMORU MÍ</t>
  </si>
  <si>
    <t>56249</t>
  </si>
  <si>
    <t>ODSTRANĚNÍ EXTRADURÁLNÍHO TUMORU MÍCHY PŘEDNÍM NEB</t>
  </si>
  <si>
    <t>56324</t>
  </si>
  <si>
    <t>DEKOMPRESE OSTATNÍCH VELKÝCH A STŘEDNÍCH NERVŮ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</si>
  <si>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</si>
  <si>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</si>
  <si>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</si>
  <si>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</si>
  <si>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</si>
  <si>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</si>
  <si>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</si>
  <si>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</si>
  <si>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</si>
  <si>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</si>
  <si>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</si>
  <si>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</si>
  <si>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</si>
  <si>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</si>
  <si>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</si>
  <si>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</si>
  <si>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</si>
  <si>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</si>
  <si>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</si>
  <si>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</si>
  <si>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66343</t>
  </si>
  <si>
    <t>TRANSKUTÁNNÍ VÝKON NA PÁTEŘI - VELKÝ</t>
  </si>
  <si>
    <t>71717</t>
  </si>
  <si>
    <t>TRACHEOTOMIE</t>
  </si>
  <si>
    <t>80117</t>
  </si>
  <si>
    <t>IMPLANTACE PODKOŽNÍHO REZERVOÁRU - PROGRAMOVATELNÉ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</si>
  <si>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</si>
  <si>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</si>
  <si>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</si>
  <si>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</si>
  <si>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</si>
  <si>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</si>
  <si>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56253</t>
  </si>
  <si>
    <t>ČÁSTEČNÉ NEBO TOTÁLNÍ ODSTRANĚNÍ INTRADURÁLNÍHO TU</t>
  </si>
  <si>
    <t>66335</t>
  </si>
  <si>
    <t xml:space="preserve">OPERAČNÍ PŘÍSTUP NA PÁTEŘ - STANDARDNÍ - PŘEDNÍ - </t>
  </si>
  <si>
    <t>00602</t>
  </si>
  <si>
    <t>OD TYPU 02 - PRO NEMOCNICE TYPU 3, (KATEGORIE 6)</t>
  </si>
  <si>
    <t>66315</t>
  </si>
  <si>
    <t xml:space="preserve">INSTRUMENTACE C, T, L, S PÁTEŘE - PŘEDNÍ I ZADNÍ, </t>
  </si>
  <si>
    <t>99999</t>
  </si>
  <si>
    <t>Nespecifikovany vykon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</si>
  <si>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</si>
  <si>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</si>
  <si>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</si>
  <si>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</si>
  <si>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</si>
  <si>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</si>
  <si>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56165</t>
  </si>
  <si>
    <t>STEREOTAXE</t>
  </si>
  <si>
    <t>66341</t>
  </si>
  <si>
    <t>OPERAČNÍ PŘÍSTUP K PÁTEŘI - STANDARDNÍ - ZADNÍ TZV</t>
  </si>
  <si>
    <t>56131</t>
  </si>
  <si>
    <t xml:space="preserve">OPAKOVANÁ KRANIOTOMIE PRO POOPERAČNÍ HEMATOM NEBO </t>
  </si>
  <si>
    <t>56435</t>
  </si>
  <si>
    <t>SPINÁLNÍ A KRANIÁLNÍ NAVIGACE Á 15 MIN.</t>
  </si>
  <si>
    <t>56142</t>
  </si>
  <si>
    <t>MIKROVASKULÁRNÍ DEKOMPRESE HLAVOVÝCH NERVŮ V ZADNÍ</t>
  </si>
  <si>
    <t>56145</t>
  </si>
  <si>
    <t>OŠETŘENÍ JEDNODUCHÉ - VPÁČENÉ ZLOMENINY LEBKY</t>
  </si>
  <si>
    <t>56177</t>
  </si>
  <si>
    <t xml:space="preserve"> KRANIOTOMIE A RESEKCE, PŘÍPADNĚ LOBEKTOMIE PRO TU</t>
  </si>
  <si>
    <t>66325</t>
  </si>
  <si>
    <t>RESEKCE OBRATLE - ZADNÍ - LAMINEKTOMIE KOMPLETNÍ J</t>
  </si>
  <si>
    <t>56325</t>
  </si>
  <si>
    <t>ODSTRANĚNÍ TUMORU VELKÝCH NERVŮ</t>
  </si>
  <si>
    <t>66331</t>
  </si>
  <si>
    <t>FŮZE PÁTEŘE - STANDARDNÍ ZADNÍ - 1 SEGMENT</t>
  </si>
  <si>
    <t>80099</t>
  </si>
  <si>
    <t>signalni  kod misni stimulace se dvema elektrodami</t>
  </si>
  <si>
    <t>99980</t>
  </si>
  <si>
    <t>(VZP) PACIENT S DIAGNOSTIKOVANÝM POLYTRAUMATEM S I</t>
  </si>
  <si>
    <t>66327</t>
  </si>
  <si>
    <t>RESEKCE OBRATLE - ZADNÍ - LAMINEKTOMIE INKOMPLETNÍ</t>
  </si>
  <si>
    <t>56135</t>
  </si>
  <si>
    <t>KRANIOPLASTIKA AKRYLÁTOVÁ, PLEXISKLOVÁ, KOVOVÁ NEB</t>
  </si>
  <si>
    <t>56175</t>
  </si>
  <si>
    <t>ODSTRANĚNÍ TUMORU HYPOFÝZY TRANSSFENOIDÁLNÍM PŘÍST</t>
  </si>
  <si>
    <t>66317</t>
  </si>
  <si>
    <t>REVIZNÍ OPERACE PÁTEŘE - PŘEDNÍ - ZADNÍ - ODSTRANĚ</t>
  </si>
  <si>
    <t>56411</t>
  </si>
  <si>
    <t>BIOPSIE NEBO ODBĚR NERVU, EXHAIRESA VĚTVÍ N. V.</t>
  </si>
  <si>
    <t>56247</t>
  </si>
  <si>
    <t>ČÁSTEČNÉ NEBO TOTÁLNÍ ODSTRANĚNÍ EXTRADURÁLNÍHO TU</t>
  </si>
  <si>
    <t>56251</t>
  </si>
  <si>
    <t>56117</t>
  </si>
  <si>
    <t>INTRAKRANIÁLNÍ REKONSTRUKČNÍ OPERACE PŘI LIKVOREI</t>
  </si>
  <si>
    <t>66321</t>
  </si>
  <si>
    <t>RESEKCE OBRATLOVÉHO TĚLA - SOMATEKTONIE - KOMPLETN</t>
  </si>
  <si>
    <t>61131</t>
  </si>
  <si>
    <t>EXCIZE KOŽNÍ LÉZE, SUTURA VÍCE NEŽ 10 CM</t>
  </si>
  <si>
    <t>56167</t>
  </si>
  <si>
    <t>VENTRIKULÁRNÍ PUNKCE</t>
  </si>
  <si>
    <t>61141</t>
  </si>
  <si>
    <t>ODBĚR NERVOVÉHO ŠTĚPU PRO MIKROCHIRURGICKÉ VÝKONY</t>
  </si>
  <si>
    <t>80115</t>
  </si>
  <si>
    <t>IMPLANTACE NEUROSTIMULAČNÍHO ZAŘÍZENÍ (SYSTÉMU) PR</t>
  </si>
  <si>
    <t>56157</t>
  </si>
  <si>
    <t>KRANIOTOMIE PRO SUPRATENTORIÁLNÍ SPONTÁNNÍ INTRACE</t>
  </si>
  <si>
    <t>56125</t>
  </si>
  <si>
    <t>OPERAČNÍ REVIZE NEBO ZAVEDENÍ DRENÁŽE MOZKOMÍŠNÍHO</t>
  </si>
  <si>
    <t>56221</t>
  </si>
  <si>
    <t>LAMINEKTOMIE PRO INTRADURÁLNÍ NEUROLÝZU NEBO NEOBV</t>
  </si>
  <si>
    <t>56147</t>
  </si>
  <si>
    <t>OŠETŘENÍ KOMPLIKOVANÉ ZLOMENINY LEBKY S (BEZ) REPA</t>
  </si>
  <si>
    <t>80113</t>
  </si>
  <si>
    <t>IMPLANTACE NEUROSTIMULAČNÍHO ZAŘÍZENÍ PRO STIMULAC</t>
  </si>
  <si>
    <t>56227</t>
  </si>
  <si>
    <t>DEKOMPRESIVNÍ OPERACE V OBLASTI KRANIOCERVIKÁLNÍHO</t>
  </si>
  <si>
    <t>66537</t>
  </si>
  <si>
    <t>RESEKCE KOSTRČE</t>
  </si>
  <si>
    <t>56246</t>
  </si>
  <si>
    <t>ODSTRANĚNÍ INTRAMEDULÁRNÍHO TUMORU NEBO EXCIZE NEB</t>
  </si>
  <si>
    <t>56237</t>
  </si>
  <si>
    <t>IMPLANTACE MÍŠNÍ STIMULAČNÍ ELEKTRODY</t>
  </si>
  <si>
    <t>56437</t>
  </si>
  <si>
    <t>ULTRAZVUKOVÝ ASPIRAČNÍ SYSTÉM Á 15 MIN.</t>
  </si>
  <si>
    <t>56161</t>
  </si>
  <si>
    <t>NÁVRT A EVAKUACE PRO SPONTÁNNÍ INTRACEREBRÁLNÍ KRV</t>
  </si>
  <si>
    <t>56245</t>
  </si>
  <si>
    <t>56315</t>
  </si>
  <si>
    <t>EXPLORACE BRACHIÁLNÍHO PLEXU - KOMBINOVANÉ PŘÍSTUP</t>
  </si>
  <si>
    <t>66235</t>
  </si>
  <si>
    <t>TORAKOLUMBÁLNÍ KORZET - PROVEDENÝ LÉKAŘEM</t>
  </si>
  <si>
    <t>0003952</t>
  </si>
  <si>
    <t>AMIKIN 500 MG</t>
  </si>
  <si>
    <t>0005113</t>
  </si>
  <si>
    <t>TARGOCID 400 MG</t>
  </si>
  <si>
    <t>0016547</t>
  </si>
  <si>
    <t>CYMEVENE</t>
  </si>
  <si>
    <t>0026127</t>
  </si>
  <si>
    <t>0026902</t>
  </si>
  <si>
    <t>VFEND 200 MG</t>
  </si>
  <si>
    <t>0049193</t>
  </si>
  <si>
    <t>0076353</t>
  </si>
  <si>
    <t>FORTUM 1 G</t>
  </si>
  <si>
    <t>0076354</t>
  </si>
  <si>
    <t>FORTUM 2 G</t>
  </si>
  <si>
    <t>0131654</t>
  </si>
  <si>
    <t>CEFTAZIDIM KABI 1 G</t>
  </si>
  <si>
    <t>0142077</t>
  </si>
  <si>
    <t>0162180</t>
  </si>
  <si>
    <t>0166269</t>
  </si>
  <si>
    <t>0198192</t>
  </si>
  <si>
    <t>0136083</t>
  </si>
  <si>
    <t>0016982</t>
  </si>
  <si>
    <t>0156835</t>
  </si>
  <si>
    <t>MEROPENEM KABI 1 G</t>
  </si>
  <si>
    <t>0147977</t>
  </si>
  <si>
    <t>MEROPENEM HOSPIRA 1 G</t>
  </si>
  <si>
    <t>0113424</t>
  </si>
  <si>
    <t>PIPERACILLIN/TAZOBACTAM IBIGEN 4 G/0,5 G PRÁŠEK PR</t>
  </si>
  <si>
    <t>0203285</t>
  </si>
  <si>
    <t>MEROPENEM ZENTIVA 1000 MG</t>
  </si>
  <si>
    <t>0203283</t>
  </si>
  <si>
    <t>MEROPENEM ZENTIVA 500 MG</t>
  </si>
  <si>
    <t>0183817</t>
  </si>
  <si>
    <t>0007905</t>
  </si>
  <si>
    <t>0107931</t>
  </si>
  <si>
    <t>0001018</t>
  </si>
  <si>
    <t>ŠROUB SAMOŘEZNÝ KORTIKÁLNÍ MALÝ FRAGMENTY OCEL</t>
  </si>
  <si>
    <t>0001052</t>
  </si>
  <si>
    <t>DLAHA LC-DCP ROVNÁ MALÉ FRAGMENT OCEL</t>
  </si>
  <si>
    <t>0002264</t>
  </si>
  <si>
    <t>0002425</t>
  </si>
  <si>
    <t>FIXÁTOR ZEVNÍ TRUBKOVÝ, SYNTHES</t>
  </si>
  <si>
    <t>0026140</t>
  </si>
  <si>
    <t>KANYLA TRACHEOSTOMICKÁ S NÍZKOTLAKOU MANŽETOU</t>
  </si>
  <si>
    <t>0030617</t>
  </si>
  <si>
    <t>STAPLER KOŽNÍ ROYAL - 35W</t>
  </si>
  <si>
    <t>0043979</t>
  </si>
  <si>
    <t>ČIDLO PRO MĚŘENÍ NITROLEBNÍHO TLAKU NEUROVENT</t>
  </si>
  <si>
    <t>0043984</t>
  </si>
  <si>
    <t>0054513</t>
  </si>
  <si>
    <t>0054517</t>
  </si>
  <si>
    <t>0054553</t>
  </si>
  <si>
    <t>0059046</t>
  </si>
  <si>
    <t>KLIP PER.MOZK.ANE.FE602K.04.12.13.22.24.42.44.52..</t>
  </si>
  <si>
    <t>0059587</t>
  </si>
  <si>
    <t>PROSTŘEDEK HEMOSTATICKÝ - FLOSEAL</t>
  </si>
  <si>
    <t>0067160</t>
  </si>
  <si>
    <t>IMPLANTÁT ORBITÁLNÍ PDS ZX3,ZX4,ZX7 VSTŘEBATELNÝ</t>
  </si>
  <si>
    <t>0069500</t>
  </si>
  <si>
    <t>KANYLA TRACHEOSTOMICKÁ  S NÍZKOTLAKOU  MANŽETOU</t>
  </si>
  <si>
    <t>0069596</t>
  </si>
  <si>
    <t>0071602</t>
  </si>
  <si>
    <t>0073679</t>
  </si>
  <si>
    <t>0081999</t>
  </si>
  <si>
    <t>NPWT-V.A.C. GRANUFOAM (PU PĚNA) VELIKOST S</t>
  </si>
  <si>
    <t>0082000</t>
  </si>
  <si>
    <t>NPWT-V.A.C. GRANUFOAM (PU PĚNA) VELIKOST M</t>
  </si>
  <si>
    <t>0082077</t>
  </si>
  <si>
    <t>KRYTÍ COM 30 OBVAZOVÁ TEXTÍLIE KOMBINOVANÁ</t>
  </si>
  <si>
    <t>0082079</t>
  </si>
  <si>
    <t>0091803</t>
  </si>
  <si>
    <t>0095663</t>
  </si>
  <si>
    <t>SYSTÉM HYDROCEPHALNÍ DRENÁŽNÍ - SHUNT CSF-NEPROGRA</t>
  </si>
  <si>
    <t>0162666</t>
  </si>
  <si>
    <t>SYSTÉM HYDROCEPHALNÍ DRENÁŽNÍ - SHUNT SILVERLINE</t>
  </si>
  <si>
    <t>0162667</t>
  </si>
  <si>
    <t>0163200</t>
  </si>
  <si>
    <t>IMPLANTÁT KRANIOFACIÁLNÍ LA FÓRTE SYSTÉM</t>
  </si>
  <si>
    <t>0163241</t>
  </si>
  <si>
    <t>0163244</t>
  </si>
  <si>
    <t>0163258</t>
  </si>
  <si>
    <t>0163261</t>
  </si>
  <si>
    <t>0059042</t>
  </si>
  <si>
    <t>KLIP PER.MOZKOVÝ ANEUR.FE597K.98.99K 637.38.39</t>
  </si>
  <si>
    <t>0068192</t>
  </si>
  <si>
    <t>0059045</t>
  </si>
  <si>
    <t>KLIP PER.MOZK.ANE.FE600K.03.10.13.20.23.640.50.60</t>
  </si>
  <si>
    <t>0049876</t>
  </si>
  <si>
    <t>0161943</t>
  </si>
  <si>
    <t>0049875</t>
  </si>
  <si>
    <t>0161852</t>
  </si>
  <si>
    <t>IMPLANTÁT SPINÁLNÍ STABILIZAČ.SYSTÉM NEX-LINK OKCI</t>
  </si>
  <si>
    <t>0069852</t>
  </si>
  <si>
    <t>0043968</t>
  </si>
  <si>
    <t>0002263</t>
  </si>
  <si>
    <t>FIXÁTOR ZEVNÍ TUBULÁRNÍ,SYNTHES</t>
  </si>
  <si>
    <t>0049869</t>
  </si>
  <si>
    <t>0068221</t>
  </si>
  <si>
    <t>0163201</t>
  </si>
  <si>
    <t>0163211</t>
  </si>
  <si>
    <t>0163207</t>
  </si>
  <si>
    <t>0095600</t>
  </si>
  <si>
    <t>SYSTÉM HYDROCEPHALNÍ DRENÁŽNÍ CSF HAKIM VALVES</t>
  </si>
  <si>
    <t>0043970</t>
  </si>
  <si>
    <t>SYSTÉM MONITOROVACÍ INTRAKRANIÁLNÍ TKÁŇOVÁ O2 NERO</t>
  </si>
  <si>
    <t>00651</t>
  </si>
  <si>
    <t>OD TYPU 51 - PRO NEMOCNICE TYPU 3, (KATEGORIE 6) -</t>
  </si>
  <si>
    <t>00655</t>
  </si>
  <si>
    <t>OD TYPU 55 - PRO NEMOCNICE TYPU 3, (KATEGORIE 6) -</t>
  </si>
  <si>
    <t>90901</t>
  </si>
  <si>
    <t>(DRG) DOBA TRVÁNÍ UMĚLÉ PLICNÍ VENTILACE DO 24 HOD</t>
  </si>
  <si>
    <t>90902</t>
  </si>
  <si>
    <t xml:space="preserve">(DRG) DOBA TRVÁNÍ UMĚLÉ PLICNÍ VENTILACE VÍCE NEŽ </t>
  </si>
  <si>
    <t>90903</t>
  </si>
  <si>
    <t>00658</t>
  </si>
  <si>
    <t>OD TYPU 58 - PRO NEMOCNICE TYPU 3, (KATEGORIE 6) -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</si>
  <si>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</si>
  <si>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</si>
  <si>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</si>
  <si>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</si>
  <si>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</si>
  <si>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</si>
  <si>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</si>
  <si>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</si>
  <si>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</si>
  <si>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90905</t>
  </si>
  <si>
    <t>601</t>
  </si>
  <si>
    <t>62310</t>
  </si>
  <si>
    <t>NEKREKTOMIE DO 1% POVRCHU TĚLA</t>
  </si>
  <si>
    <t>6F1</t>
  </si>
  <si>
    <t>61129</t>
  </si>
  <si>
    <t>EXCIZE KOŽNÍ LÉZE, SUTURA OD 2 DO 10 CM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</si>
  <si>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</si>
  <si>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</si>
  <si>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</si>
  <si>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</si>
  <si>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</si>
  <si>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</si>
  <si>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</si>
  <si>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</si>
  <si>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</si>
  <si>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</si>
  <si>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</si>
  <si>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</si>
  <si>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62610</t>
  </si>
  <si>
    <t>ODBĚR DERMOEPIDERMÁLNÍHO ŠTĚPU DO 1 % POVRCHU TĚLA</t>
  </si>
  <si>
    <t>61121</t>
  </si>
  <si>
    <t>CÉVNÍ ANASTOMOSA MIKROCHIRURGICKOU TECHNIKOU</t>
  </si>
  <si>
    <t>6F5</t>
  </si>
  <si>
    <t>04400</t>
  </si>
  <si>
    <t>SVODNÁ ANESTEZIE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</si>
  <si>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</si>
  <si>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</si>
  <si>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</si>
  <si>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</si>
  <si>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</si>
  <si>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</si>
  <si>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</si>
  <si>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</si>
  <si>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</si>
  <si>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</si>
  <si>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</si>
  <si>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</si>
  <si>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65951</t>
  </si>
  <si>
    <t>GLOSEKTOMIE PARCIÁLNÍ</t>
  </si>
  <si>
    <t>65211</t>
  </si>
  <si>
    <t>OŠETŘENÍ ZLOMENINY ČELISTI DESTIČKOVOU ŠROUBOVANOU</t>
  </si>
  <si>
    <t>65215</t>
  </si>
  <si>
    <t>DENTÁLNÍ DRÁTĚNÁ DLAHA Z VOLNÉ RUKY - JEDNA ČELIST</t>
  </si>
  <si>
    <t>65936</t>
  </si>
  <si>
    <t xml:space="preserve">REPOZICE ZLOMENINY ZYGOMATIKOMAXILÁRNÍHO KOMPLEXU </t>
  </si>
  <si>
    <t>65221</t>
  </si>
  <si>
    <t>ZÁVĚSY STŘEDNÍ OBLIČEJOVÉ ETÁŽE DRÁTĚNÉ PŘI ZLOMEN</t>
  </si>
  <si>
    <t>04301</t>
  </si>
  <si>
    <t>ENDODONTICKÉ OŠETŘENÍ - KOŘENOVÁ VÝPLŇ - KAŽDÝ KAN</t>
  </si>
  <si>
    <t>6F6</t>
  </si>
  <si>
    <t>66133</t>
  </si>
  <si>
    <t>UDRŽOVÁNÍ PROPLACHOVÉ LAVÁŽE ZA JEDEN DEN</t>
  </si>
  <si>
    <t>66879</t>
  </si>
  <si>
    <t>OTEVŘENÁ SPONGIOPLASTIKA</t>
  </si>
  <si>
    <t>66815</t>
  </si>
  <si>
    <t>AUTOGENNÍ ŠTĚP</t>
  </si>
  <si>
    <t>66881</t>
  </si>
  <si>
    <t>EXCIZE / EXSTIRPACE EXOSTÓZY</t>
  </si>
  <si>
    <t>66827</t>
  </si>
  <si>
    <t>ZAVEDENÍ EXTENZE - SKELETÁLNÍ TRAKCE</t>
  </si>
  <si>
    <t>66915</t>
  </si>
  <si>
    <t>DEKOMPRESE FASCIÁLNÍHO LOŽE</t>
  </si>
  <si>
    <t>78310</t>
  </si>
  <si>
    <t xml:space="preserve">NEODKLADNÁ KARDIOPULMONÁLNÍ RESUSCITACE ROZŠÍŘENÁ </t>
  </si>
  <si>
    <t>78320</t>
  </si>
  <si>
    <t>7F1</t>
  </si>
  <si>
    <t>71022</t>
  </si>
  <si>
    <t>CÍLENÉ VYŠETŘENÍ OTORINOLARYNGOLOGEM</t>
  </si>
  <si>
    <t>71213</t>
  </si>
  <si>
    <t>ENDOSKOPIE PARANASÁLNÍ DUTINY</t>
  </si>
  <si>
    <t>71627</t>
  </si>
  <si>
    <t>ZADNÍ TAMPONÁDA NOSNÍ PRO EPISTAXI</t>
  </si>
  <si>
    <t>71641</t>
  </si>
  <si>
    <t>SUBMUKÓZNÍ RESEKCE NOSNÍ PŘEPÁŽKY</t>
  </si>
  <si>
    <t>71651</t>
  </si>
  <si>
    <t>SEPTOPLASTIKA</t>
  </si>
  <si>
    <t>71677</t>
  </si>
  <si>
    <t>ETMOIDEKTOMIE ENDONAZÁLNÍ</t>
  </si>
  <si>
    <t>71681</t>
  </si>
  <si>
    <t>SFENOIDOTOMIE</t>
  </si>
  <si>
    <t>76801</t>
  </si>
  <si>
    <t>POUŽITÍ TELEVIZNÍHO ŘETĚZCE PŘI ENDOSKOPICKÉM VÝKO</t>
  </si>
  <si>
    <t>71639</t>
  </si>
  <si>
    <t>ENDOSKOPICKÁ OPERACE V NOSNÍ DUTINĚ</t>
  </si>
  <si>
    <t>71635</t>
  </si>
  <si>
    <t>MUKOTOMIE NEBO KONCHEKTOMIE</t>
  </si>
  <si>
    <t>7T8</t>
  </si>
  <si>
    <t>809</t>
  </si>
  <si>
    <t>89311</t>
  </si>
  <si>
    <t xml:space="preserve">INTERVENČNÍ VÝKON ŘÍZENÝ RDG METODOU (SKIASKOPIE, 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</si>
  <si>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</si>
  <si>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</si>
  <si>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</si>
  <si>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</si>
  <si>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</si>
  <si>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</si>
  <si>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</si>
  <si>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</si>
  <si>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</si>
  <si>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</si>
  <si>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</si>
  <si>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</si>
  <si>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</si>
  <si>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</si>
  <si>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</si>
  <si>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</si>
  <si>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</si>
  <si>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</si>
  <si>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</si>
  <si>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</si>
  <si>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</si>
  <si>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00041</t>
  </si>
  <si>
    <t>A</t>
  </si>
  <si>
    <t xml:space="preserve">DLOUHODOBÁ MECHANICKÁ VENTILACE &gt; 240 HODIN (11-21 DNÍ)                                             </t>
  </si>
  <si>
    <t>00043</t>
  </si>
  <si>
    <t>00051</t>
  </si>
  <si>
    <t xml:space="preserve">DLOUHODOBÁ MECHANICKÁ VENTILACE &gt; 96 HODIN (5-10 DNÍ) B                                             </t>
  </si>
  <si>
    <t>00052</t>
  </si>
  <si>
    <t xml:space="preserve">DLOUHODOBÁ MECHANICKÁ VENTILACE &gt; 96 HODIN (5-10 DNÍ) S                                             </t>
  </si>
  <si>
    <t>00053</t>
  </si>
  <si>
    <t>00100</t>
  </si>
  <si>
    <t xml:space="preserve">DLOUHODOBÁ MECHANICKÁ VENTILACE &gt; 504 HODIN (22-42 DNÍ)                                             </t>
  </si>
  <si>
    <t>00121</t>
  </si>
  <si>
    <t>00122</t>
  </si>
  <si>
    <t>00123</t>
  </si>
  <si>
    <t>00131</t>
  </si>
  <si>
    <t>00132</t>
  </si>
  <si>
    <t>00133</t>
  </si>
  <si>
    <t>00180</t>
  </si>
  <si>
    <t xml:space="preserve">IMPLANTACE NEUROSTIMULÁTORU PRO HLUBOKOU MOZKOVOU STIMU                                             </t>
  </si>
  <si>
    <t>00190</t>
  </si>
  <si>
    <t xml:space="preserve">IMPLANTACE JINÝCH NEUROSTIMULÁTORU A LÉKOVÉ PUMPY                                        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</si>
  <si>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</si>
  <si>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</si>
  <si>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</si>
  <si>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</si>
  <si>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</si>
  <si>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</si>
  <si>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</si>
  <si>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</si>
  <si>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</si>
  <si>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</si>
  <si>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</si>
  <si>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</si>
  <si>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</si>
  <si>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</si>
  <si>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01033</t>
  </si>
  <si>
    <t xml:space="preserve">VÝKONY NA EXTRAKRANIÁLNÍCH CÉVÁCH S MCC                                                             </t>
  </si>
  <si>
    <t>01041</t>
  </si>
  <si>
    <t xml:space="preserve">VÝKONY NA KRANIÁLNÍCH A PERIFERNÍCH NERVECH BEZ CC                                                  </t>
  </si>
  <si>
    <t>01061</t>
  </si>
  <si>
    <t xml:space="preserve">JINÉ VÝKONY PŘI ONEMOCNĚNÍCH A PORUCHÁCH NERVOVÉHO SYST                                             </t>
  </si>
  <si>
    <t>01080</t>
  </si>
  <si>
    <t xml:space="preserve">ENDOVASKULÁRNÍ VÝKONY PŘI JINÝCH ONEMOCNĚNÍCH NERVOVÉHO                                             </t>
  </si>
  <si>
    <t>01301</t>
  </si>
  <si>
    <t xml:space="preserve">PORUCHY A PORANĚNÍ MÍCHY BEZ CC                                                                     </t>
  </si>
  <si>
    <t>01311</t>
  </si>
  <si>
    <t xml:space="preserve">MALIGNÍ ONEMOCNĚNÍ, NĚKTERÉ INFEKCE A DEGENERATIVNÍ POR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</si>
  <si>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</si>
  <si>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</si>
  <si>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</si>
  <si>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</si>
  <si>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01351</t>
  </si>
  <si>
    <t xml:space="preserve">NESPECIFICKÁ CÉVNÍ MOZKOVÁ PŘÍHODA A PRECEREBRÁLNÍ OKLU                                             </t>
  </si>
  <si>
    <t>01371</t>
  </si>
  <si>
    <t xml:space="preserve">PORUCHY KRANIÁLNÍCH A PERIFERNÍCH NERVŮ BEZ CC                                                      </t>
  </si>
  <si>
    <t>01381</t>
  </si>
  <si>
    <t xml:space="preserve">BAKTERIÁLNÍ A TUBERKULÓZNÍ INFEKCE NERVOVÉHO SYSTÉMU BE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</si>
  <si>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</si>
  <si>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</si>
  <si>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</si>
  <si>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</si>
  <si>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</si>
  <si>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</si>
  <si>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</si>
  <si>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</si>
  <si>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</si>
  <si>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</si>
  <si>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02322</t>
  </si>
  <si>
    <t xml:space="preserve">JINÉ PORUCHY OKA S CC                                                                               </t>
  </si>
  <si>
    <t>03093</t>
  </si>
  <si>
    <t xml:space="preserve">JINÉ VÝKONY PŘI PORUCHÁCH A ONEMOCNĚNÍCH UŠÍ, NOSU, ÚST                                             </t>
  </si>
  <si>
    <t>04310</t>
  </si>
  <si>
    <t xml:space="preserve">RESPIRAČNÍ SELHÁNÍ                                                                                  </t>
  </si>
  <si>
    <t>05141</t>
  </si>
  <si>
    <t xml:space="preserve">JINÉ VASKULÁRNÍ VÝKONY BEZ CC                                                                       </t>
  </si>
  <si>
    <t>05201</t>
  </si>
  <si>
    <t xml:space="preserve">JINÉ VÝKONY PŘI ONEMOCNĚNÍCH A PORUCHÁCH OBĚHOVÉHO SYST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</si>
  <si>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</si>
  <si>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</si>
  <si>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</si>
  <si>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</si>
  <si>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</si>
  <si>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</si>
  <si>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08051</t>
  </si>
  <si>
    <t xml:space="preserve">REKONSTRUKČNÍ VÝKONY KRANIÁLNÍCH A OBLIČEJOVÝCH KOSTÍ B                                             </t>
  </si>
  <si>
    <t>08052</t>
  </si>
  <si>
    <t xml:space="preserve">REKONSTRUKČNÍ VÝKONY KRANIÁLNÍCH A OBLIČEJOVÝCH KOSTÍ S                                             </t>
  </si>
  <si>
    <t>08101</t>
  </si>
  <si>
    <t xml:space="preserve">VÝKONY NA ZÁDECH A KRKU, KROMĚ FÚZE PÁTEŘE BEZ CC                                                   </t>
  </si>
  <si>
    <t>08102</t>
  </si>
  <si>
    <t xml:space="preserve">VÝKONY NA ZÁDECH A KRKU, KROMĚ FÚZE PÁTEŘE S CC                                                     </t>
  </si>
  <si>
    <t>08131</t>
  </si>
  <si>
    <t xml:space="preserve">MÍSTNÍ RESEKCE NA MUSKULOSKELETÁLNÍM SYSTÉMU BEZ CC                                                 </t>
  </si>
  <si>
    <t>08171</t>
  </si>
  <si>
    <t xml:space="preserve">JINÉ VÝKONY PŘI PORUCHÁCH A ONEMOCNĚNÍCH MUSKULOSKELETÁ                                             </t>
  </si>
  <si>
    <t>08331</t>
  </si>
  <si>
    <t xml:space="preserve">MALIGNÍ ONEMOCNĚNÍ MUSKULOSKELETÁLNÍHO SYSTÉMU A POJIVO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</si>
  <si>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</si>
  <si>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</si>
  <si>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</si>
  <si>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</si>
  <si>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</si>
  <si>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</si>
  <si>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08411</t>
  </si>
  <si>
    <t xml:space="preserve">JINÉ PORUCHY MUSKULOSKELETÁLNÍHO SYSTÉMU A POJIVOVÉ TKÁ                                             </t>
  </si>
  <si>
    <t>09031</t>
  </si>
  <si>
    <t xml:space="preserve">JINÉ VÝKONY PŘI PORUCHÁCH A ONEMOCNĚNÍCH KŮŽE, PODKOŽNÍ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</si>
  <si>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</si>
  <si>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</si>
  <si>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</si>
  <si>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</si>
  <si>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</si>
  <si>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</si>
  <si>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</si>
  <si>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</si>
  <si>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10331</t>
  </si>
  <si>
    <t xml:space="preserve">JINÉ ENDOKRINNÍ PORUCHY BEZ CC                                                                      </t>
  </si>
  <si>
    <t>17031</t>
  </si>
  <si>
    <t xml:space="preserve">MYELOPROLIFERATIVNÍ PORUCHY A ŠPATNĚ DIFERENCOVANÉ NÁDO                                             </t>
  </si>
  <si>
    <t>17041</t>
  </si>
  <si>
    <t>17312</t>
  </si>
  <si>
    <t xml:space="preserve">LYMFOM A NEAKUTNÍ LEUKÉMIE S CC                                            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</si>
  <si>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</si>
  <si>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</si>
  <si>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</si>
  <si>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</si>
  <si>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21301</t>
  </si>
  <si>
    <t xml:space="preserve">PORANĚNÍ NA NESPECIFIKOVANÉM MÍSTĚ NEBO NA VÍCE MÍSTECH                                             </t>
  </si>
  <si>
    <t>21331</t>
  </si>
  <si>
    <t xml:space="preserve">KOMPLIKACE PŘI LÉČENÍ BEZ CC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</si>
  <si>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</si>
  <si>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</si>
  <si>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23012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</si>
  <si>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</si>
  <si>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</si>
  <si>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</si>
  <si>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</si>
  <si>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25012</t>
  </si>
  <si>
    <t xml:space="preserve">KRANIOTOMIE, VELKÝ VÝKON NA PÁTEŘI, KYČLI A KONČ. PŘI M                                             </t>
  </si>
  <si>
    <t>25013</t>
  </si>
  <si>
    <t>25022</t>
  </si>
  <si>
    <t xml:space="preserve">JINÉ VÝKONY PŘI MNOHOČETNÉM ZÁVAŽNÉM TRAUMATU S CC                                                  </t>
  </si>
  <si>
    <t>25053</t>
  </si>
  <si>
    <t xml:space="preserve">DLOUHODOBÁ MECHANICKÁ VENTILACE PŘI POLYTRAUMATU &gt; 240                                              </t>
  </si>
  <si>
    <t>25061</t>
  </si>
  <si>
    <t xml:space="preserve">DLOUHODOBÁ MECHANICKÁ VENTILACE PŘI POLYTRAUMATU S KRAN                                             </t>
  </si>
  <si>
    <t>25062</t>
  </si>
  <si>
    <t>25063</t>
  </si>
  <si>
    <t>25072</t>
  </si>
  <si>
    <t xml:space="preserve">DLOUHODOBÁ MECHANICKÁ VENTILACE PŘI POLYTRAUMATU &gt; 96 H                                             </t>
  </si>
  <si>
    <t>25073</t>
  </si>
  <si>
    <t>25302</t>
  </si>
  <si>
    <t xml:space="preserve">DIAGNÓZY TÝKAJÍCÍ SE HLAVY, HRUDNÍKU A DOLNÍCH KONČETIN     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</si>
  <si>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</si>
  <si>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</si>
  <si>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</si>
  <si>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                                             </t>
  </si>
  <si>
    <t>88873</t>
  </si>
  <si>
    <t xml:space="preserve">ROZSÁHLÉ VÝKONY, KTERÉ SE NETÝKAJÍ HLAVNÍ DIAGNÓZY S MC                                             </t>
  </si>
  <si>
    <t>88891</t>
  </si>
  <si>
    <t xml:space="preserve">VÝKONY OMEZENÉHO ROZSAHU, KTERÉ SE NETÝKAJÍ HLAVNÍ DIAG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</si>
  <si>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</si>
  <si>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</si>
  <si>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</si>
  <si>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</si>
  <si>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</si>
  <si>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</si>
  <si>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</si>
  <si>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</si>
  <si>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</si>
  <si>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</si>
  <si>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</si>
  <si>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</si>
  <si>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</si>
  <si>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</si>
  <si>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89173</t>
  </si>
  <si>
    <t>ANTEGRÁDNÍ PYELOGRAFIE JEDNOSTRANNÁ</t>
  </si>
  <si>
    <t>22</t>
  </si>
  <si>
    <t>0022077</t>
  </si>
  <si>
    <t>IOMERON 400</t>
  </si>
  <si>
    <t>0077019</t>
  </si>
  <si>
    <t>ULTRAVIST 370</t>
  </si>
  <si>
    <t>0093626</t>
  </si>
  <si>
    <t>0002027</t>
  </si>
  <si>
    <t>0002039</t>
  </si>
  <si>
    <t>0002073</t>
  </si>
  <si>
    <t>0002087</t>
  </si>
  <si>
    <t>0110740</t>
  </si>
  <si>
    <t>VÁLCE (DVA) STERILNÍ, JEDNORÁZOVÉ DO INJEKTORU, CE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</si>
  <si>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</si>
  <si>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</si>
  <si>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</si>
  <si>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</si>
  <si>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</si>
  <si>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</si>
  <si>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</si>
  <si>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</si>
  <si>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47237</t>
  </si>
  <si>
    <t>DETEKCE ZÁNĚTLIVÝCH LOŽISEK POMOCI AUTOLOGNÍCH LEU</t>
  </si>
  <si>
    <t>47267</t>
  </si>
  <si>
    <t>SCINTIGRAFIE  NÁDORU</t>
  </si>
  <si>
    <t>816</t>
  </si>
  <si>
    <t>94201</t>
  </si>
  <si>
    <t>(VZP) FLUORESCENČNÍ IN SITU HYBRIDIZACE LIDSKÉ DNA</t>
  </si>
  <si>
    <t>94119</t>
  </si>
  <si>
    <t>IZOLACE A UCHOVÁNÍ LIDSKÉ DNA (RNA)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</si>
  <si>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</si>
  <si>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</si>
  <si>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</si>
  <si>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</si>
  <si>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</si>
  <si>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</si>
  <si>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</si>
  <si>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</si>
  <si>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</si>
  <si>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</si>
  <si>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</si>
  <si>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</si>
  <si>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</si>
  <si>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</si>
  <si>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</si>
  <si>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</si>
  <si>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</si>
  <si>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</si>
  <si>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</si>
  <si>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</si>
  <si>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</si>
  <si>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</si>
  <si>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</si>
  <si>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</si>
  <si>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</si>
  <si>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</si>
  <si>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</si>
  <si>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</si>
  <si>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</si>
  <si>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</si>
  <si>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</si>
  <si>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</si>
  <si>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</si>
  <si>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</si>
  <si>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</si>
  <si>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</si>
  <si>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</si>
  <si>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</si>
  <si>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</si>
  <si>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96199</t>
  </si>
  <si>
    <t>PROTEIN C - FUNKČNÍ AKTIVITA</t>
  </si>
  <si>
    <t>96839</t>
  </si>
  <si>
    <t>FAKTOR XII - STANOVENÍ AKTIVITY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</si>
  <si>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</si>
  <si>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</si>
  <si>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</si>
  <si>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</si>
  <si>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</si>
  <si>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</si>
  <si>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96891</t>
  </si>
  <si>
    <t>TROMBELASTOGRAM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</si>
  <si>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</si>
  <si>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</si>
  <si>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</si>
  <si>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</si>
  <si>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</si>
  <si>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</si>
  <si>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</si>
  <si>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</si>
  <si>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</si>
  <si>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</si>
  <si>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</si>
  <si>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</si>
  <si>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</si>
  <si>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</si>
  <si>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</si>
  <si>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</si>
  <si>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</si>
  <si>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</si>
  <si>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</si>
  <si>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</si>
  <si>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</si>
  <si>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</si>
  <si>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</si>
  <si>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</si>
  <si>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</si>
  <si>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</si>
  <si>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</si>
  <si>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</si>
  <si>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</si>
  <si>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</si>
  <si>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</si>
  <si>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</si>
  <si>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</si>
  <si>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</si>
  <si>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</si>
  <si>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</si>
  <si>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</si>
  <si>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</si>
  <si>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</si>
  <si>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</si>
  <si>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</si>
  <si>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</si>
  <si>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81537</t>
  </si>
  <si>
    <t>LIPOPROTEINY - ELEKTROFORÉZA</t>
  </si>
  <si>
    <t>81541</t>
  </si>
  <si>
    <t>LIPOPROTEIN - Lp (a)</t>
  </si>
  <si>
    <t>81641</t>
  </si>
  <si>
    <t>ŽELEZO CELKOVÉ</t>
  </si>
  <si>
    <t>81681</t>
  </si>
  <si>
    <t>25-HYDROXYVITAMIN D (25 OHD)</t>
  </si>
  <si>
    <t>81731</t>
  </si>
  <si>
    <t>STANOVENÍ NATRIURETICKÝCH PEPTIDŮ V SÉRU A V PLAZM</t>
  </si>
  <si>
    <t>81747</t>
  </si>
  <si>
    <t xml:space="preserve">VYŠETŘENÍ TANDEMOVOU HMOTNOSTNÍ SPEKTROMETRIÍ PRO 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</si>
  <si>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</si>
  <si>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</si>
  <si>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</si>
  <si>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</si>
  <si>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</si>
  <si>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</si>
  <si>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</si>
  <si>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</si>
  <si>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</si>
  <si>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</si>
  <si>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</si>
  <si>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</si>
  <si>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</si>
  <si>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</si>
  <si>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</si>
  <si>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</si>
  <si>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</si>
  <si>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</si>
  <si>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</si>
  <si>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</si>
  <si>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</si>
  <si>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</si>
  <si>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</si>
  <si>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</si>
  <si>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</si>
  <si>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</si>
  <si>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</si>
  <si>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</si>
  <si>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93227</t>
  </si>
  <si>
    <t>ANTIGEN SQUAMÓZNÍCH NÁDOROVÝCH BUNĚK (SCC)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</si>
  <si>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</si>
  <si>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</si>
  <si>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</si>
  <si>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</si>
  <si>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</si>
  <si>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</si>
  <si>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</si>
  <si>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</si>
  <si>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</si>
  <si>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</si>
  <si>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</si>
  <si>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</si>
  <si>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</si>
  <si>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</si>
  <si>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</si>
  <si>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</si>
  <si>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</si>
  <si>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</si>
  <si>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</si>
  <si>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</si>
  <si>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</si>
  <si>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</si>
  <si>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</si>
  <si>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</si>
  <si>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</si>
  <si>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</si>
  <si>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</si>
  <si>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</si>
  <si>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</si>
  <si>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</si>
  <si>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</si>
  <si>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</si>
  <si>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</si>
  <si>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</si>
  <si>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</si>
  <si>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</si>
  <si>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</si>
  <si>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</si>
  <si>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</si>
  <si>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</si>
  <si>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</si>
  <si>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</si>
  <si>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</si>
  <si>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</si>
  <si>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</si>
  <si>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</si>
  <si>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</si>
  <si>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</si>
  <si>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</si>
  <si>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</si>
  <si>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</si>
  <si>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</si>
  <si>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</si>
  <si>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</si>
  <si>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</si>
  <si>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</si>
  <si>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</si>
  <si>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</si>
  <si>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</si>
  <si>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</si>
  <si>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</si>
  <si>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</si>
  <si>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</si>
  <si>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</si>
  <si>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</si>
  <si>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</si>
  <si>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</si>
  <si>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</si>
  <si>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</si>
  <si>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</si>
  <si>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</si>
  <si>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</si>
  <si>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</si>
  <si>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</si>
  <si>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</si>
  <si>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</si>
  <si>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</si>
  <si>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</si>
  <si>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</si>
  <si>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</si>
  <si>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</si>
  <si>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</si>
  <si>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</si>
  <si>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</si>
  <si>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</si>
  <si>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</si>
  <si>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</si>
  <si>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91499</t>
  </si>
  <si>
    <t>AUTOPROTILÁTKY IA2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</si>
  <si>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</si>
  <si>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</si>
  <si>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</si>
  <si>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</si>
  <si>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</si>
  <si>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</si>
  <si>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</si>
  <si>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</si>
  <si>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</si>
  <si>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</si>
  <si>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</si>
  <si>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</si>
  <si>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91145</t>
  </si>
  <si>
    <t>STANOVENÍ HAPTOGLOBINU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</si>
  <si>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</si>
  <si>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</si>
  <si>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</si>
  <si>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</si>
  <si>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</si>
  <si>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</si>
  <si>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</si>
  <si>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</si>
  <si>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</si>
  <si>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</si>
  <si>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</si>
  <si>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</si>
  <si>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</si>
  <si>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</si>
  <si>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</si>
  <si>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</si>
  <si>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</si>
  <si>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LEHKÝCH ŘETĚZCŮ LAMBDA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</si>
  <si>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</si>
  <si>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</si>
  <si>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</si>
  <si>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</si>
  <si>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</si>
  <si>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</si>
  <si>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93229</t>
  </si>
  <si>
    <t>TKÁŇOVÝ POLYPEPTIDICKÝ ANTIGEN (TPA)</t>
  </si>
  <si>
    <t>81679</t>
  </si>
  <si>
    <t>1,25-DIHYDROXYVITAMIN D (1,25 (OH)2D)</t>
  </si>
  <si>
    <t>93219</t>
  </si>
  <si>
    <t>INZULÍN PROTILÁTKY</t>
  </si>
  <si>
    <t>93139</t>
  </si>
  <si>
    <t>ADRENOKORTIKOTROPIN (ACTH)</t>
  </si>
  <si>
    <t>81773</t>
  </si>
  <si>
    <t>KREATINKINÁZA IZOENZYMY CK-MB MASS</t>
  </si>
  <si>
    <t>81775</t>
  </si>
  <si>
    <t>KVANTITATIVNÍ ANALÝZA MOCE</t>
  </si>
  <si>
    <t>34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</si>
  <si>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</si>
  <si>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</si>
  <si>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</si>
  <si>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</si>
  <si>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</si>
  <si>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</si>
  <si>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</si>
  <si>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</si>
  <si>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</si>
  <si>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</si>
  <si>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</si>
  <si>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</si>
  <si>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0065980</t>
  </si>
  <si>
    <t>0077018</t>
  </si>
  <si>
    <t>0077024</t>
  </si>
  <si>
    <t>ULTRAVIST 300</t>
  </si>
  <si>
    <t>0095609</t>
  </si>
  <si>
    <t>MICROPAQUE CT</t>
  </si>
  <si>
    <t>0151208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</si>
  <si>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</si>
  <si>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</si>
  <si>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</si>
  <si>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</si>
  <si>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</si>
  <si>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</si>
  <si>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</si>
  <si>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</si>
  <si>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</si>
  <si>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</si>
  <si>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</si>
  <si>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</si>
  <si>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</si>
  <si>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</si>
  <si>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0047480</t>
  </si>
  <si>
    <t>KATETR BALÓNKOVÝ PTCA</t>
  </si>
  <si>
    <t>0047748</t>
  </si>
  <si>
    <t>SADA EMBOLIZAČNÍ - KABEL PROPOJOVACÍ</t>
  </si>
  <si>
    <t>0048264</t>
  </si>
  <si>
    <t>DRÁT NEUROINTERVENČNÍ</t>
  </si>
  <si>
    <t>0048668</t>
  </si>
  <si>
    <t>DRÁT VODÍCÍ NITINOL</t>
  </si>
  <si>
    <t>0049439</t>
  </si>
  <si>
    <t>STENTGRAFT - ZENITH TX2 ZTEG-2P - PROXIMÁLNÍ ČÁST</t>
  </si>
  <si>
    <t>0053358</t>
  </si>
  <si>
    <t>KATETR ANGIOGRAFICKÝ SLIP-CATH HYDROFILNÍ</t>
  </si>
  <si>
    <t>0053563</t>
  </si>
  <si>
    <t>KATETR DIAGNOSTICKÝ TEMPO4F,5F</t>
  </si>
  <si>
    <t>0056358</t>
  </si>
  <si>
    <t>ZAVADĚČ FLEXOR BALKIN RADIOOPÁKNÍ ZNAČKA</t>
  </si>
  <si>
    <t>0056361</t>
  </si>
  <si>
    <t>0056365</t>
  </si>
  <si>
    <t>ZAVADĚČ MIKROPUNKČNÍ, NITINOLOVÝ VODIČ</t>
  </si>
  <si>
    <t>0056503</t>
  </si>
  <si>
    <t>SPIRÁLA GDC VORTX 3530XX</t>
  </si>
  <si>
    <t>0057823</t>
  </si>
  <si>
    <t>KATETR ANGIOGRAFICKÝ TORCON,PRŮMĚR 4.1 AŽ 7 FRENCH</t>
  </si>
  <si>
    <t>0057824</t>
  </si>
  <si>
    <t>0057999</t>
  </si>
  <si>
    <t>SPIRÁLA GDC</t>
  </si>
  <si>
    <t>0058463</t>
  </si>
  <si>
    <t>VODIČ DRÁTĚNÝ LUNDERQUIST EXTRA STIFF</t>
  </si>
  <si>
    <t>0058503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</si>
  <si>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</si>
  <si>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</si>
  <si>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</si>
  <si>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</si>
  <si>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</si>
  <si>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</si>
  <si>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0059569</t>
  </si>
  <si>
    <t>SPIRÁLA EMBOLIZAČNÍ - PERIFER.,INTRAKR.-DETECHABLE</t>
  </si>
  <si>
    <t>0059795</t>
  </si>
  <si>
    <t>DRÁT VODÍCÍ ANGIODYN J3 FC-FS 150-0,35</t>
  </si>
  <si>
    <t>0059982</t>
  </si>
  <si>
    <t>DRÁT ZAVÁDĚCÍ MIRAGE 103-0608-200</t>
  </si>
  <si>
    <t>0059985</t>
  </si>
  <si>
    <t>MIKROKATETR ULTRAFLOW, NAUTICA, ECHELON, MARATHON</t>
  </si>
  <si>
    <t>0059987</t>
  </si>
  <si>
    <t>SADA EMBOL - TEKUTÉ EMBOL ČINIDL0 ONYX 18/20/34/-H</t>
  </si>
  <si>
    <t>0075316</t>
  </si>
  <si>
    <t>JEHLA BIOPTICKÁ MN1616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</si>
  <si>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</si>
  <si>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</si>
  <si>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</si>
  <si>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</si>
  <si>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</si>
  <si>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</si>
  <si>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</si>
  <si>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</si>
  <si>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0094736</t>
  </si>
  <si>
    <t>STENT PERIFERNÍ VASKULÁRNÍ - EPIC; SAMOEXPANDIBILN</t>
  </si>
  <si>
    <t>0141644</t>
  </si>
  <si>
    <t>STENT INTRAKRANIÁLNÍ SOLITAIRE AB,SAMOEXPANDIBILNÍ</t>
  </si>
  <si>
    <t>0057776</t>
  </si>
  <si>
    <t>KATETR MICROFERRET, SET</t>
  </si>
  <si>
    <t>0051244</t>
  </si>
  <si>
    <t>KATETR VODÍCÍ GUIDER</t>
  </si>
  <si>
    <t>0052146</t>
  </si>
  <si>
    <t>EXTRAKTOR - AMPLATZ GOOSE NECK SET SKXXX - PERIFER</t>
  </si>
  <si>
    <t>0059796</t>
  </si>
  <si>
    <t>DRÁT VODÍCÍ ANGIODYN J3 SFC-FS 150-0,35</t>
  </si>
  <si>
    <t>0058980</t>
  </si>
  <si>
    <t>0056362</t>
  </si>
  <si>
    <t>ZAVADĚČ FLEXOR CHECK-FLO II RADIOOP.ZNAČKA</t>
  </si>
  <si>
    <t>0059984</t>
  </si>
  <si>
    <t>MIKROKATETR - NEUROVASKULÁRNÍ - REBAR, APOLLO ONYX</t>
  </si>
  <si>
    <t>0048344</t>
  </si>
  <si>
    <t>VODIČ SPIDER RX FX EMBOLIC PROTECTION SPD 030..070</t>
  </si>
  <si>
    <t>0059580</t>
  </si>
  <si>
    <t>SPIRÁLA EMBOLIZAČNÍ IDC 360XXX 361XXX</t>
  </si>
  <si>
    <t>0193332</t>
  </si>
  <si>
    <t>VODIČ PTA HYDROFILNÍ  PRO FLEXOR</t>
  </si>
  <si>
    <t>0059570</t>
  </si>
  <si>
    <t>0059986</t>
  </si>
  <si>
    <t>SYSTÉM BALÓN UZÁVĚROVÝ EQUINOX 104-4011..104-4470</t>
  </si>
  <si>
    <t>0152285</t>
  </si>
  <si>
    <t>STENT KAROTICKÝ - CASPER, SAMOEXPAND.; NITINOL; DV</t>
  </si>
  <si>
    <t>0192133</t>
  </si>
  <si>
    <t>STENT INTRAKRANIÁLNÍ PIPELINE,SAMOEXPANDIBILNÍ,BIM</t>
  </si>
  <si>
    <t>0057233</t>
  </si>
  <si>
    <t>KATETR PERIFERNÍ VENOZNÍ PC-01351-TW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</si>
  <si>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</si>
  <si>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</si>
  <si>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</si>
  <si>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</si>
  <si>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</si>
  <si>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</si>
  <si>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</si>
  <si>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</si>
  <si>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</si>
  <si>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</si>
  <si>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</si>
  <si>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</si>
  <si>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</si>
  <si>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</si>
  <si>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</si>
  <si>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</si>
  <si>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</si>
  <si>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</si>
  <si>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</si>
  <si>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</si>
  <si>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</si>
  <si>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</si>
  <si>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89423</t>
  </si>
  <si>
    <t>PERKUTÁNNÍ TRANSLUMINÁLNÍ ANGIOPLASTIKA</t>
  </si>
  <si>
    <t>89613</t>
  </si>
  <si>
    <t>CT VYŠETŘENÍ BEZ POUŽITÍ KONTRASTNÍ LÁTKY DO 30 SK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</si>
  <si>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</si>
  <si>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</si>
  <si>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</si>
  <si>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</si>
  <si>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</si>
  <si>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</si>
  <si>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</si>
  <si>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</si>
  <si>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</si>
  <si>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</si>
  <si>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</si>
  <si>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</si>
  <si>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</si>
  <si>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</si>
  <si>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</si>
  <si>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</si>
  <si>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</si>
  <si>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</si>
  <si>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</si>
  <si>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</si>
  <si>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</si>
  <si>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</si>
  <si>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</si>
  <si>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</si>
  <si>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</si>
  <si>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</si>
  <si>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</si>
  <si>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</si>
  <si>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</si>
  <si>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</si>
  <si>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</si>
  <si>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</si>
  <si>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</si>
  <si>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</si>
  <si>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</si>
  <si>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</si>
  <si>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</si>
  <si>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</si>
  <si>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</si>
  <si>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</si>
  <si>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</si>
  <si>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</si>
  <si>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</si>
  <si>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</si>
  <si>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</si>
  <si>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</si>
  <si>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</si>
  <si>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</si>
  <si>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</si>
  <si>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</si>
  <si>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</si>
  <si>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</si>
  <si>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</si>
  <si>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</si>
  <si>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</si>
  <si>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</si>
  <si>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</si>
  <si>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</si>
  <si>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</si>
  <si>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</si>
  <si>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</si>
  <si>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</si>
  <si>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</si>
  <si>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</si>
  <si>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</si>
  <si>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</si>
  <si>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</si>
  <si>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</si>
  <si>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</si>
  <si>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</si>
  <si>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</si>
  <si>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</si>
  <si>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</si>
  <si>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</si>
  <si>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</si>
  <si>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</si>
  <si>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</si>
  <si>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</si>
  <si>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</si>
  <si>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</si>
  <si>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</si>
  <si>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</si>
  <si>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</si>
  <si>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</si>
  <si>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</si>
  <si>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</si>
  <si>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</si>
  <si>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</si>
  <si>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</si>
  <si>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</si>
  <si>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</si>
  <si>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</si>
  <si>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</si>
  <si>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</si>
  <si>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</si>
  <si>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87413</t>
  </si>
  <si>
    <t>CYTOLOGICKÉ OTISKY A STĚRY -  ZA 1-3 PREPARÁTY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</si>
  <si>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</si>
  <si>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</si>
  <si>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</si>
  <si>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</si>
  <si>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</si>
  <si>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</si>
  <si>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</si>
  <si>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</si>
  <si>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</si>
  <si>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</si>
  <si>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</si>
  <si>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</si>
  <si>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</si>
  <si>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</si>
  <si>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</si>
  <si>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</si>
  <si>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</si>
  <si>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</si>
  <si>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</si>
  <si>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</si>
  <si>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</si>
  <si>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</si>
  <si>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</si>
  <si>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</si>
  <si>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</si>
  <si>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</si>
  <si>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</si>
  <si>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</si>
  <si>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</si>
  <si>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</si>
  <si>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</si>
  <si>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</si>
  <si>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</si>
  <si>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</si>
  <si>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</si>
  <si>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</si>
  <si>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</si>
  <si>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</si>
  <si>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</si>
  <si>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</si>
  <si>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</si>
  <si>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</si>
  <si>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</si>
  <si>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</si>
  <si>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</si>
  <si>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</si>
  <si>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</si>
  <si>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</si>
  <si>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</si>
  <si>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</si>
  <si>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</si>
  <si>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</si>
  <si>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</si>
  <si>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</si>
  <si>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</si>
  <si>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</si>
  <si>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</si>
  <si>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</si>
  <si>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</si>
  <si>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</si>
  <si>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</si>
  <si>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</si>
  <si>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</si>
  <si>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</si>
  <si>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</si>
  <si>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</si>
  <si>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</si>
  <si>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</si>
  <si>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82135</t>
  </si>
  <si>
    <t>KONFIRMAČNÍ TEST PRŮKAZU ANTIGENŮ</t>
  </si>
  <si>
    <t>82149</t>
  </si>
  <si>
    <t>SEROTYPIZACE STŘEVNÍCH A JINÝCH PATOGENŮ</t>
  </si>
  <si>
    <t>41</t>
  </si>
  <si>
    <t>813</t>
  </si>
  <si>
    <t>86213</t>
  </si>
  <si>
    <t>URČOVÁNÍ HLA ANTIGENŮ I. TŘÍDY - KOMBINOVANÝ SET</t>
  </si>
  <si>
    <t>86217</t>
  </si>
  <si>
    <t>URČOVÁNÍ HLA-B 27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</si>
  <si>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</si>
  <si>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</si>
  <si>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</si>
  <si>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</si>
  <si>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</si>
  <si>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</si>
  <si>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</si>
  <si>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</si>
  <si>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</si>
  <si>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</si>
  <si>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91261</t>
  </si>
  <si>
    <t>STANOVENÍ ANTI ENA Ab ELISA</t>
  </si>
  <si>
    <t>91317</t>
  </si>
  <si>
    <t>PRŮKAZ ANTINUKLEÁRNÍCH PROTILÁTEK - JINÉ SUBSTRÁTY</t>
  </si>
  <si>
    <t>91427</t>
  </si>
  <si>
    <t>IZOLACE MONONUKLEÁRŮ Z PERIFERNÍ KRVE GRADIENTOVOU</t>
  </si>
  <si>
    <t>91323</t>
  </si>
  <si>
    <t>PRŮKAZ ANCA IF</t>
  </si>
  <si>
    <t>91355</t>
  </si>
  <si>
    <t>STANOVENÍ CIK METODOU PEG-IKEM</t>
  </si>
  <si>
    <t>91189</t>
  </si>
  <si>
    <t>STANOVENÍ IgE</t>
  </si>
  <si>
    <t>91115</t>
  </si>
  <si>
    <t>STANOVENÍ IgG3 RID</t>
  </si>
  <si>
    <t>91159</t>
  </si>
  <si>
    <t>STANOVENÍ C3 SLOŽKY KOMPLEMENTU</t>
  </si>
  <si>
    <t>22217</t>
  </si>
  <si>
    <t xml:space="preserve">SCREENINGOVÉ VYŠETŘENÍ TROMBOCYTÁRNÍCH PROTILÁTEK </t>
  </si>
  <si>
    <t>91113</t>
  </si>
  <si>
    <t>STANOVENÍ IgG2 RID</t>
  </si>
  <si>
    <t>86125</t>
  </si>
  <si>
    <t>STATIM - CROSS MATCH NEPŘÍBUZNÝCH DÁRCŮ JEDNODUCHÝ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</si>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</sst>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1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42" fillId="2" borderId="89" xfId="0" applyFont="1" applyFill="1" applyBorder="1" applyAlignment="1">
      <alignment horizontal="center" vertical="center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99" xfId="0" applyNumberFormat="1" applyFont="1" applyBorder="1"/>
    <xf numFmtId="173" fontId="35" fillId="0" borderId="100" xfId="0" applyNumberFormat="1" applyFont="1" applyBorder="1"/>
    <xf numFmtId="173" fontId="42" fillId="0" borderId="108" xfId="0" applyNumberFormat="1" applyFont="1" applyBorder="1"/>
    <xf numFmtId="173" fontId="35" fillId="0" borderId="92" xfId="0" applyNumberFormat="1" applyFont="1" applyBorder="1"/>
    <xf numFmtId="173" fontId="35" fillId="0" borderId="93" xfId="0" applyNumberFormat="1" applyFont="1" applyBorder="1"/>
    <xf numFmtId="173" fontId="42" fillId="2" borderId="110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9" xfId="0" applyNumberFormat="1" applyFont="1" applyBorder="1"/>
    <xf numFmtId="174" fontId="42" fillId="0" borderId="103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99" xfId="0" applyNumberFormat="1" applyFont="1" applyBorder="1"/>
    <xf numFmtId="9" fontId="35" fillId="0" borderId="100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0" fontId="0" fillId="0" borderId="148" xfId="0" applyBorder="1" applyAlignment="1"/>
    <xf numFmtId="173" fontId="42" fillId="4" borderId="148" xfId="0" applyNumberFormat="1" applyFont="1" applyFill="1" applyBorder="1" applyAlignment="1">
      <alignment horizontal="center"/>
    </xf>
    <xf numFmtId="0" fontId="0" fillId="0" borderId="148" xfId="0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0" fontId="0" fillId="0" borderId="150" xfId="0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0" fontId="0" fillId="0" borderId="150" xfId="0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2" xfId="0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4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4" xfId="0" applyNumberFormat="1" applyFont="1" applyBorder="1"/>
    <xf numFmtId="173" fontId="35" fillId="0" borderId="60" xfId="0" applyNumberFormat="1" applyFont="1" applyBorder="1"/>
    <xf numFmtId="173" fontId="42" fillId="4" borderId="155" xfId="0" applyNumberFormat="1" applyFont="1" applyFill="1" applyBorder="1" applyAlignment="1">
      <alignment horizontal="center"/>
    </xf>
    <xf numFmtId="173" fontId="35" fillId="0" borderId="156" xfId="0" applyNumberFormat="1" applyFont="1" applyBorder="1" applyAlignment="1">
      <alignment horizontal="right"/>
    </xf>
    <xf numFmtId="175" fontId="35" fillId="0" borderId="156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0" fillId="0" borderId="153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3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9" fontId="35" fillId="0" borderId="142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8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0.84180612235918595</c:v>
                </c:pt>
                <c:pt idx="1">
                  <c:v>0.87706530019861573</c:v>
                </c:pt>
                <c:pt idx="2">
                  <c:v>0.98399978480927153</c:v>
                </c:pt>
                <c:pt idx="3">
                  <c:v>0.99100145702296705</c:v>
                </c:pt>
                <c:pt idx="4">
                  <c:v>1.0994847927443174</c:v>
                </c:pt>
                <c:pt idx="5">
                  <c:v>1.1355989127632187</c:v>
                </c:pt>
                <c:pt idx="6">
                  <c:v>1.1068153243271837</c:v>
                </c:pt>
                <c:pt idx="7">
                  <c:v>1.1092540762785217</c:v>
                </c:pt>
                <c:pt idx="8">
                  <c:v>1.1158200675670462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819984"/>
        <c:axId val="10558210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1.139222498645388</c:v>
                </c:pt>
                <c:pt idx="1">
                  <c:v>1.139222498645388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5821616"/>
        <c:axId val="1055822704"/>
      </c:scatterChart>
      <c:catAx>
        <c:axId val="105581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5821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8210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5819984"/>
        <c:crosses val="autoZero"/>
        <c:crossBetween val="between"/>
      </c:valAx>
      <c:valAx>
        <c:axId val="10558216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55822704"/>
        <c:crosses val="max"/>
        <c:crossBetween val="midCat"/>
      </c:valAx>
      <c:valAx>
        <c:axId val="10558227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558216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0.72858731924360398</c:v>
                </c:pt>
                <c:pt idx="1">
                  <c:v>0.76559251559251562</c:v>
                </c:pt>
                <c:pt idx="2">
                  <c:v>0.7444963308872582</c:v>
                </c:pt>
                <c:pt idx="3">
                  <c:v>0.74894775934637281</c:v>
                </c:pt>
                <c:pt idx="4">
                  <c:v>0.7526764652513156</c:v>
                </c:pt>
                <c:pt idx="5">
                  <c:v>0.75057703404500864</c:v>
                </c:pt>
                <c:pt idx="6">
                  <c:v>0.75562010608739583</c:v>
                </c:pt>
                <c:pt idx="7">
                  <c:v>0.74627030611117251</c:v>
                </c:pt>
                <c:pt idx="8">
                  <c:v>0.75273713787423702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86928"/>
        <c:axId val="8749780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85840"/>
        <c:axId val="87487472"/>
      </c:scatterChart>
      <c:catAx>
        <c:axId val="87486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497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4978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87486928"/>
        <c:crosses val="autoZero"/>
        <c:crossBetween val="between"/>
      </c:valAx>
      <c:valAx>
        <c:axId val="874858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87487472"/>
        <c:crosses val="max"/>
        <c:crossBetween val="midCat"/>
      </c:valAx>
      <c:valAx>
        <c:axId val="874874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874858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68" t="s">
        <v>132</v>
      </c>
      <c r="B1" s="468"/>
    </row>
    <row r="2" spans="1:3" ht="14.4" customHeight="1" thickBot="1" x14ac:dyDescent="0.35">
      <c r="A2" s="382" t="s">
        <v>311</v>
      </c>
      <c r="B2" s="50"/>
    </row>
    <row r="3" spans="1:3" ht="14.4" customHeight="1" thickBot="1" x14ac:dyDescent="0.35">
      <c r="A3" s="464" t="s">
        <v>182</v>
      </c>
      <c r="B3" s="46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313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6" t="s">
        <v>133</v>
      </c>
      <c r="B10" s="46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0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2832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51" t="s">
        <v>260</v>
      </c>
      <c r="C15" s="51" t="s">
        <v>270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3202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0" t="s">
        <v>3203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3212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4464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67" t="s">
        <v>134</v>
      </c>
      <c r="B25" s="46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4469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4476</v>
      </c>
      <c r="C27" s="51" t="s">
        <v>273</v>
      </c>
    </row>
    <row r="28" spans="1:3" ht="14.4" customHeight="1" x14ac:dyDescent="0.3">
      <c r="A28" s="273" t="str">
        <f t="shared" si="4"/>
        <v>ZV Vykáz.-A Detail</v>
      </c>
      <c r="B28" s="184" t="s">
        <v>4565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5390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5554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6236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68" t="s">
        <v>151</v>
      </c>
      <c r="B1" s="468"/>
      <c r="C1" s="469"/>
      <c r="D1" s="469"/>
      <c r="E1" s="469"/>
    </row>
    <row r="2" spans="1:5" ht="14.4" customHeight="1" thickBot="1" x14ac:dyDescent="0.35">
      <c r="A2" s="382" t="s">
        <v>311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108501.38359888195</v>
      </c>
      <c r="D4" s="287">
        <f ca="1">IF(ISERROR(VLOOKUP("Náklady celkem",INDIRECT("HI!$A:$G"),5,0)),0,VLOOKUP("Náklady celkem",INDIRECT("HI!$A:$G"),5,0))</f>
        <v>104635.30677000002</v>
      </c>
      <c r="E4" s="288">
        <f ca="1">IF(C4=0,0,D4/C4)</f>
        <v>0.96436840987047323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5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4541.2994267832009</v>
      </c>
      <c r="D7" s="295">
        <f>IF(ISERROR(HI!E5),"",HI!E5)</f>
        <v>4531.6049100000018</v>
      </c>
      <c r="E7" s="292">
        <f t="shared" ref="E7:E15" si="0">IF(C7=0,0,D7/C7)</f>
        <v>0.99786525488145006</v>
      </c>
    </row>
    <row r="8" spans="1:5" ht="14.4" customHeight="1" x14ac:dyDescent="0.3">
      <c r="A8" s="45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0.94874101489279994</v>
      </c>
      <c r="E8" s="292">
        <f t="shared" si="0"/>
        <v>1.0541566832142222</v>
      </c>
    </row>
    <row r="9" spans="1:5" ht="14.4" customHeight="1" x14ac:dyDescent="0.3">
      <c r="A9" s="454" t="str">
        <f>HYPERLINK("#'LŽ Statim'!A1","Podíl statimových žádanek (max. 30%)")</f>
        <v>Podíl statimových žádanek (max. 30%)</v>
      </c>
      <c r="B9" s="452" t="s">
        <v>270</v>
      </c>
      <c r="C9" s="453">
        <v>0.3</v>
      </c>
      <c r="D9" s="453">
        <f>IF('LŽ Statim'!G3="",0,'LŽ Statim'!G3)</f>
        <v>0.20509168595335589</v>
      </c>
      <c r="E9" s="292">
        <f>IF(C9=0,0,D9/C9)</f>
        <v>0.68363895317785295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5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0.83072919379528642</v>
      </c>
      <c r="E11" s="292">
        <f t="shared" si="0"/>
        <v>1.3845486563254774</v>
      </c>
    </row>
    <row r="12" spans="1:5" ht="14.4" customHeight="1" x14ac:dyDescent="0.3">
      <c r="A12" s="45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0.93904891011135228</v>
      </c>
      <c r="E12" s="292">
        <f t="shared" si="0"/>
        <v>1.1738111376391902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48318.446452789271</v>
      </c>
      <c r="D15" s="295">
        <f>IF(ISERROR(HI!E6),"",HI!E6)</f>
        <v>42576.327590000015</v>
      </c>
      <c r="E15" s="292">
        <f t="shared" si="0"/>
        <v>0.88116093781285509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42875.253870755834</v>
      </c>
      <c r="D16" s="291">
        <f ca="1">IF(ISERROR(VLOOKUP("Osobní náklady (Kč) *",INDIRECT("HI!$A:$G"),5,0)),0,VLOOKUP("Osobní náklady (Kč) *",INDIRECT("HI!$A:$G"),5,0))</f>
        <v>44251.113060000003</v>
      </c>
      <c r="E16" s="292">
        <f ca="1">IF(C16=0,0,D16/C16)</f>
        <v>1.0320898202350379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123607.21733000001</v>
      </c>
      <c r="D18" s="310">
        <f ca="1">IF(ISERROR(VLOOKUP("Výnosy celkem",INDIRECT("HI!$A:$G"),5,0)),0,VLOOKUP("Výnosy celkem",INDIRECT("HI!$A:$G"),5,0))</f>
        <v>116754.17520000001</v>
      </c>
      <c r="E18" s="311">
        <f t="shared" ref="E18:E28" ca="1" si="1">IF(C18=0,0,D18/C18)</f>
        <v>0.94455791273333078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1441.42733</v>
      </c>
      <c r="D19" s="291">
        <f ca="1">IF(ISERROR(VLOOKUP("Ambulance *",INDIRECT("HI!$A:$G"),5,0)),0,VLOOKUP("Ambulance *",INDIRECT("HI!$A:$G"),5,0))</f>
        <v>1732.0752000000014</v>
      </c>
      <c r="E19" s="292">
        <f t="shared" ca="1" si="1"/>
        <v>1.2016389338198556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1.2016389338198556</v>
      </c>
      <c r="E20" s="292">
        <f t="shared" si="1"/>
        <v>1.2016389338198556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0.98872724277390223</v>
      </c>
      <c r="E21" s="292">
        <f t="shared" si="1"/>
        <v>1.1632085209104732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122165.79000000001</v>
      </c>
      <c r="D22" s="291">
        <f ca="1">IF(ISERROR(VLOOKUP("Hospitalizace *",INDIRECT("HI!$A:$G"),5,0)),0,VLOOKUP("Hospitalizace *",INDIRECT("HI!$A:$G"),5,0))</f>
        <v>115022.1</v>
      </c>
      <c r="E22" s="292">
        <f ca="1">IF(C22=0,0,D22/C22)</f>
        <v>0.94152462813034643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0.94152462813034643</v>
      </c>
      <c r="E23" s="292">
        <f t="shared" si="1"/>
        <v>0.94152462813034643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0.94152462813034643</v>
      </c>
      <c r="E24" s="292">
        <f t="shared" si="1"/>
        <v>0.94152462813034643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1.0306479859894921</v>
      </c>
      <c r="E26" s="292">
        <f t="shared" si="1"/>
        <v>1.0848926168310444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0.75273713787423702</v>
      </c>
      <c r="E27" s="292">
        <f t="shared" si="1"/>
        <v>0.75273713787423702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0.83304925626069282</v>
      </c>
      <c r="D28" s="296">
        <f>IF(ISERROR(VLOOKUP("Celkem:",'ZV Vyžád.'!$A:$M,7,0)),"",VLOOKUP("Celkem:",'ZV Vyžád.'!$A:$M,7,0))</f>
        <v>1.0096167768265694</v>
      </c>
      <c r="E28" s="292">
        <f t="shared" si="1"/>
        <v>1.2119532779591389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1" priority="20" operator="lessThan">
      <formula>1</formula>
    </cfRule>
  </conditionalFormatting>
  <conditionalFormatting sqref="E9">
    <cfRule type="cellIs" dxfId="80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68" t="s">
        <v>175</v>
      </c>
      <c r="B1" s="468"/>
      <c r="C1" s="468"/>
      <c r="D1" s="468"/>
      <c r="E1" s="468"/>
      <c r="F1" s="468"/>
      <c r="G1" s="469"/>
      <c r="H1" s="469"/>
    </row>
    <row r="2" spans="1:8" ht="14.4" customHeight="1" thickBot="1" x14ac:dyDescent="0.35">
      <c r="A2" s="382" t="s">
        <v>311</v>
      </c>
      <c r="B2" s="224"/>
      <c r="C2" s="224"/>
      <c r="D2" s="224"/>
      <c r="E2" s="224"/>
      <c r="F2" s="224"/>
    </row>
    <row r="3" spans="1:8" ht="14.4" customHeight="1" x14ac:dyDescent="0.3">
      <c r="A3" s="470"/>
      <c r="B3" s="220">
        <v>2014</v>
      </c>
      <c r="C3" s="44">
        <v>2015</v>
      </c>
      <c r="D3" s="11"/>
      <c r="E3" s="474">
        <v>2016</v>
      </c>
      <c r="F3" s="475"/>
      <c r="G3" s="475"/>
      <c r="H3" s="476"/>
    </row>
    <row r="4" spans="1:8" ht="14.4" customHeight="1" thickBot="1" x14ac:dyDescent="0.35">
      <c r="A4" s="471"/>
      <c r="B4" s="472" t="s">
        <v>94</v>
      </c>
      <c r="C4" s="47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4572.8728400000018</v>
      </c>
      <c r="C5" s="33">
        <v>4093.5982199999999</v>
      </c>
      <c r="D5" s="12"/>
      <c r="E5" s="230">
        <v>4531.6049100000018</v>
      </c>
      <c r="F5" s="32">
        <v>4541.2994267832009</v>
      </c>
      <c r="G5" s="229">
        <f>E5-F5</f>
        <v>-9.6945167831991057</v>
      </c>
      <c r="H5" s="235">
        <f>IF(F5&lt;0.00000001,"",E5/F5)</f>
        <v>0.99786525488145006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48962.847300000023</v>
      </c>
      <c r="C6" s="35">
        <v>44215.490410000013</v>
      </c>
      <c r="D6" s="12"/>
      <c r="E6" s="231">
        <v>42576.327590000015</v>
      </c>
      <c r="F6" s="34">
        <v>48318.446452789271</v>
      </c>
      <c r="G6" s="232">
        <f>E6-F6</f>
        <v>-5742.1188627892552</v>
      </c>
      <c r="H6" s="236">
        <f>IF(F6&lt;0.00000001,"",E6/F6)</f>
        <v>0.88116093781285509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38649.801280000022</v>
      </c>
      <c r="C7" s="35">
        <v>41799.493340000015</v>
      </c>
      <c r="D7" s="12"/>
      <c r="E7" s="231">
        <v>44251.113060000003</v>
      </c>
      <c r="F7" s="34">
        <v>42875.253870755834</v>
      </c>
      <c r="G7" s="232">
        <f>E7-F7</f>
        <v>1375.8591892441691</v>
      </c>
      <c r="H7" s="236">
        <f>IF(F7&lt;0.00000001,"",E7/F7)</f>
        <v>1.0320898202350379</v>
      </c>
    </row>
    <row r="8" spans="1:8" ht="14.4" customHeight="1" thickBot="1" x14ac:dyDescent="0.35">
      <c r="A8" s="1" t="s">
        <v>97</v>
      </c>
      <c r="B8" s="15">
        <v>12784.113700000009</v>
      </c>
      <c r="C8" s="37">
        <v>13200.341699999975</v>
      </c>
      <c r="D8" s="12"/>
      <c r="E8" s="233">
        <v>13276.26120999999</v>
      </c>
      <c r="F8" s="36">
        <v>12766.383848553633</v>
      </c>
      <c r="G8" s="234">
        <f>E8-F8</f>
        <v>509.8773614463571</v>
      </c>
      <c r="H8" s="237">
        <f>IF(F8&lt;0.00000001,"",E8/F8)</f>
        <v>1.039939059290006</v>
      </c>
    </row>
    <row r="9" spans="1:8" ht="14.4" customHeight="1" thickBot="1" x14ac:dyDescent="0.35">
      <c r="A9" s="2" t="s">
        <v>98</v>
      </c>
      <c r="B9" s="3">
        <v>104969.63512000005</v>
      </c>
      <c r="C9" s="39">
        <v>103308.92367</v>
      </c>
      <c r="D9" s="12"/>
      <c r="E9" s="3">
        <v>104635.30677000002</v>
      </c>
      <c r="F9" s="38">
        <v>108501.38359888195</v>
      </c>
      <c r="G9" s="38">
        <f>E9-F9</f>
        <v>-3866.0768288819236</v>
      </c>
      <c r="H9" s="238">
        <f>IF(F9&lt;0.00000001,"",E9/F9)</f>
        <v>0.96436840987047323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1441.42733</v>
      </c>
      <c r="C11" s="33">
        <f>IF(ISERROR(VLOOKUP("Celkem:",'ZV Vykáz.-A'!A:F,4,0)),0,VLOOKUP("Celkem:",'ZV Vykáz.-A'!A:F,4,0)/1000)</f>
        <v>1545.7279500000002</v>
      </c>
      <c r="D11" s="12"/>
      <c r="E11" s="230">
        <f>IF(ISERROR(VLOOKUP("Celkem:",'ZV Vykáz.-A'!A:F,6,0)),0,VLOOKUP("Celkem:",'ZV Vykáz.-A'!A:F,6,0)/1000)</f>
        <v>1732.0752000000014</v>
      </c>
      <c r="F11" s="32">
        <f>B11</f>
        <v>1441.42733</v>
      </c>
      <c r="G11" s="229">
        <f>E11-F11</f>
        <v>290.64787000000138</v>
      </c>
      <c r="H11" s="235">
        <f>IF(F11&lt;0.00000001,"",E11/F11)</f>
        <v>1.2016389338198556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122165.79000000001</v>
      </c>
      <c r="C12" s="37">
        <f>IF(ISERROR(VLOOKUP("Celkem",CaseMix!A:D,3,0)),0,VLOOKUP("Celkem",CaseMix!A:D,3,0)*30)</f>
        <v>117839.73000000001</v>
      </c>
      <c r="D12" s="12"/>
      <c r="E12" s="233">
        <f>IF(ISERROR(VLOOKUP("Celkem",CaseMix!A:D,4,0)),0,VLOOKUP("Celkem",CaseMix!A:D,4,0)*30)</f>
        <v>115022.1</v>
      </c>
      <c r="F12" s="36">
        <f>B12</f>
        <v>122165.79000000001</v>
      </c>
      <c r="G12" s="234">
        <f>E12-F12</f>
        <v>-7143.6900000000023</v>
      </c>
      <c r="H12" s="237">
        <f>IF(F12&lt;0.00000001,"",E12/F12)</f>
        <v>0.94152462813034643</v>
      </c>
    </row>
    <row r="13" spans="1:8" ht="14.4" customHeight="1" thickBot="1" x14ac:dyDescent="0.35">
      <c r="A13" s="4" t="s">
        <v>101</v>
      </c>
      <c r="B13" s="9">
        <f>SUM(B11:B12)</f>
        <v>123607.21733000001</v>
      </c>
      <c r="C13" s="41">
        <f>SUM(C11:C12)</f>
        <v>119385.45795000001</v>
      </c>
      <c r="D13" s="12"/>
      <c r="E13" s="9">
        <f>SUM(E11:E12)</f>
        <v>116754.17520000001</v>
      </c>
      <c r="F13" s="40">
        <f>SUM(F11:F12)</f>
        <v>123607.21733000001</v>
      </c>
      <c r="G13" s="40">
        <f>E13-F13</f>
        <v>-6853.0421300000016</v>
      </c>
      <c r="H13" s="239">
        <f>IF(F13&lt;0.00000001,"",E13/F13)</f>
        <v>0.94455791273333078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1.1775521291342368</v>
      </c>
      <c r="C15" s="43">
        <f>IF(C9=0,"",C13/C9)</f>
        <v>1.1556161240373903</v>
      </c>
      <c r="D15" s="12"/>
      <c r="E15" s="10">
        <f>IF(E9=0,"",E13/E9)</f>
        <v>1.1158200688094564</v>
      </c>
      <c r="F15" s="42">
        <f>IF(F9=0,"",F13/F9)</f>
        <v>1.139222498645388</v>
      </c>
      <c r="G15" s="42">
        <f>IF(ISERROR(F15-E15),"",E15-F15)</f>
        <v>-2.340242983593166E-2</v>
      </c>
      <c r="H15" s="240">
        <f>IF(ISERROR(F15-E15),"",IF(F15&lt;0.00000001,"",E15/F15))</f>
        <v>0.97945754243463523</v>
      </c>
    </row>
    <row r="17" spans="1:8" ht="14.4" customHeight="1" x14ac:dyDescent="0.3">
      <c r="A17" s="226" t="s">
        <v>202</v>
      </c>
    </row>
    <row r="18" spans="1:8" ht="14.4" customHeight="1" x14ac:dyDescent="0.3">
      <c r="A18" s="425" t="s">
        <v>241</v>
      </c>
      <c r="B18" s="426"/>
      <c r="C18" s="426"/>
      <c r="D18" s="426"/>
      <c r="E18" s="426"/>
      <c r="F18" s="426"/>
      <c r="G18" s="426"/>
      <c r="H18" s="426"/>
    </row>
    <row r="19" spans="1:8" x14ac:dyDescent="0.3">
      <c r="A19" s="424" t="s">
        <v>240</v>
      </c>
      <c r="B19" s="426"/>
      <c r="C19" s="426"/>
      <c r="D19" s="426"/>
      <c r="E19" s="426"/>
      <c r="F19" s="426"/>
      <c r="G19" s="426"/>
      <c r="H19" s="426"/>
    </row>
    <row r="20" spans="1:8" ht="14.4" customHeight="1" x14ac:dyDescent="0.3">
      <c r="A20" s="227" t="s">
        <v>271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310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8" priority="4" operator="greaterThan">
      <formula>0</formula>
    </cfRule>
  </conditionalFormatting>
  <conditionalFormatting sqref="G11:G13 G15">
    <cfRule type="cellIs" dxfId="77" priority="3" operator="lessThan">
      <formula>0</formula>
    </cfRule>
  </conditionalFormatting>
  <conditionalFormatting sqref="H5:H9">
    <cfRule type="cellIs" dxfId="76" priority="2" operator="greaterThan">
      <formula>1</formula>
    </cfRule>
  </conditionalFormatting>
  <conditionalFormatting sqref="H11:H13 H15">
    <cfRule type="cellIs" dxfId="7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68" t="s">
        <v>128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x14ac:dyDescent="0.3">
      <c r="A2" s="382" t="s">
        <v>311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0.84180612235918595</v>
      </c>
      <c r="C4" s="330">
        <f t="shared" ref="C4:M4" si="0">(C10+C8)/C6</f>
        <v>0.87706530019861573</v>
      </c>
      <c r="D4" s="330">
        <f t="shared" si="0"/>
        <v>0.98399978480927153</v>
      </c>
      <c r="E4" s="330">
        <f t="shared" si="0"/>
        <v>0.99100145702296705</v>
      </c>
      <c r="F4" s="330">
        <f t="shared" si="0"/>
        <v>1.0994847927443174</v>
      </c>
      <c r="G4" s="330">
        <f t="shared" si="0"/>
        <v>1.1355989127632187</v>
      </c>
      <c r="H4" s="330">
        <f t="shared" si="0"/>
        <v>1.1068153243271837</v>
      </c>
      <c r="I4" s="330">
        <f t="shared" si="0"/>
        <v>1.1092540762785217</v>
      </c>
      <c r="J4" s="330">
        <f t="shared" si="0"/>
        <v>1.1158200675670462</v>
      </c>
      <c r="K4" s="330">
        <f t="shared" si="0"/>
        <v>1.6553447621721919E-2</v>
      </c>
      <c r="L4" s="330">
        <f t="shared" si="0"/>
        <v>1.6553447621721919E-2</v>
      </c>
      <c r="M4" s="330">
        <f t="shared" si="0"/>
        <v>1.6553447621721919E-2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11784.382100000001</v>
      </c>
      <c r="C5" s="330">
        <f>IF(ISERROR(VLOOKUP($A5,'Man Tab'!$A:$Q,COLUMN()+2,0)),0,VLOOKUP($A5,'Man Tab'!$A:$Q,COLUMN()+2,0))</f>
        <v>12975.889450000001</v>
      </c>
      <c r="D5" s="330">
        <f>IF(ISERROR(VLOOKUP($A5,'Man Tab'!$A:$Q,COLUMN()+2,0)),0,VLOOKUP($A5,'Man Tab'!$A:$Q,COLUMN()+2,0))</f>
        <v>10180.26727</v>
      </c>
      <c r="E5" s="330">
        <f>IF(ISERROR(VLOOKUP($A5,'Man Tab'!$A:$Q,COLUMN()+2,0)),0,VLOOKUP($A5,'Man Tab'!$A:$Q,COLUMN()+2,0))</f>
        <v>11276.00102</v>
      </c>
      <c r="F5" s="330">
        <f>IF(ISERROR(VLOOKUP($A5,'Man Tab'!$A:$Q,COLUMN()+2,0)),0,VLOOKUP($A5,'Man Tab'!$A:$Q,COLUMN()+2,0))</f>
        <v>10129.130139999999</v>
      </c>
      <c r="G5" s="330">
        <f>IF(ISERROR(VLOOKUP($A5,'Man Tab'!$A:$Q,COLUMN()+2,0)),0,VLOOKUP($A5,'Man Tab'!$A:$Q,COLUMN()+2,0))</f>
        <v>12308.854310000001</v>
      </c>
      <c r="H5" s="330">
        <f>IF(ISERROR(VLOOKUP($A5,'Man Tab'!$A:$Q,COLUMN()+2,0)),0,VLOOKUP($A5,'Man Tab'!$A:$Q,COLUMN()+2,0))</f>
        <v>12176.45492</v>
      </c>
      <c r="I5" s="330">
        <f>IF(ISERROR(VLOOKUP($A5,'Man Tab'!$A:$Q,COLUMN()+2,0)),0,VLOOKUP($A5,'Man Tab'!$A:$Q,COLUMN()+2,0))</f>
        <v>11616.48494</v>
      </c>
      <c r="J5" s="330">
        <f>IF(ISERROR(VLOOKUP($A5,'Man Tab'!$A:$Q,COLUMN()+2,0)),0,VLOOKUP($A5,'Man Tab'!$A:$Q,COLUMN()+2,0))</f>
        <v>12187.842619999999</v>
      </c>
      <c r="K5" s="330">
        <f>IF(ISERROR(VLOOKUP($A5,'Man Tab'!$A:$Q,COLUMN()+2,0)),0,VLOOKUP($A5,'Man Tab'!$A:$Q,COLUMN()+2,0))</f>
        <v>0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11784.382100000001</v>
      </c>
      <c r="C6" s="332">
        <f t="shared" ref="C6:M6" si="1">C5+B6</f>
        <v>24760.271550000001</v>
      </c>
      <c r="D6" s="332">
        <f t="shared" si="1"/>
        <v>34940.538820000002</v>
      </c>
      <c r="E6" s="332">
        <f t="shared" si="1"/>
        <v>46216.539839999998</v>
      </c>
      <c r="F6" s="332">
        <f t="shared" si="1"/>
        <v>56345.669979999999</v>
      </c>
      <c r="G6" s="332">
        <f t="shared" si="1"/>
        <v>68654.524290000001</v>
      </c>
      <c r="H6" s="332">
        <f t="shared" si="1"/>
        <v>80830.979210000005</v>
      </c>
      <c r="I6" s="332">
        <f t="shared" si="1"/>
        <v>92447.46415</v>
      </c>
      <c r="J6" s="332">
        <f t="shared" si="1"/>
        <v>104635.30677</v>
      </c>
      <c r="K6" s="332">
        <f t="shared" si="1"/>
        <v>104635.30677</v>
      </c>
      <c r="L6" s="332">
        <f t="shared" si="1"/>
        <v>104635.30677</v>
      </c>
      <c r="M6" s="332">
        <f t="shared" si="1"/>
        <v>104635.30677</v>
      </c>
    </row>
    <row r="7" spans="1:13" ht="14.4" customHeight="1" x14ac:dyDescent="0.3">
      <c r="A7" s="331" t="s">
        <v>126</v>
      </c>
      <c r="B7" s="331">
        <v>324.33100000000002</v>
      </c>
      <c r="C7" s="331">
        <v>710.45799999999997</v>
      </c>
      <c r="D7" s="331">
        <v>1125.633</v>
      </c>
      <c r="E7" s="331">
        <v>1499.91</v>
      </c>
      <c r="F7" s="331">
        <v>2030.644</v>
      </c>
      <c r="G7" s="331">
        <v>2557.9609999999998</v>
      </c>
      <c r="H7" s="331">
        <v>2937.1610000000001</v>
      </c>
      <c r="I7" s="331">
        <v>3367.45</v>
      </c>
      <c r="J7" s="331">
        <v>3834.07</v>
      </c>
      <c r="K7" s="331"/>
      <c r="L7" s="331"/>
      <c r="M7" s="331"/>
    </row>
    <row r="8" spans="1:13" ht="14.4" customHeight="1" x14ac:dyDescent="0.3">
      <c r="A8" s="331" t="s">
        <v>99</v>
      </c>
      <c r="B8" s="332">
        <f>B7*30</f>
        <v>9729.93</v>
      </c>
      <c r="C8" s="332">
        <f t="shared" ref="C8:M8" si="2">C7*30</f>
        <v>21313.739999999998</v>
      </c>
      <c r="D8" s="332">
        <f t="shared" si="2"/>
        <v>33768.99</v>
      </c>
      <c r="E8" s="332">
        <f t="shared" si="2"/>
        <v>44997.3</v>
      </c>
      <c r="F8" s="332">
        <f t="shared" si="2"/>
        <v>60919.32</v>
      </c>
      <c r="G8" s="332">
        <f t="shared" si="2"/>
        <v>76738.829999999987</v>
      </c>
      <c r="H8" s="332">
        <f t="shared" si="2"/>
        <v>88114.83</v>
      </c>
      <c r="I8" s="332">
        <f t="shared" si="2"/>
        <v>101023.5</v>
      </c>
      <c r="J8" s="332">
        <f t="shared" si="2"/>
        <v>115022.1</v>
      </c>
      <c r="K8" s="332">
        <f t="shared" si="2"/>
        <v>0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190235</v>
      </c>
      <c r="C9" s="331">
        <v>212400</v>
      </c>
      <c r="D9" s="331">
        <v>209857.68</v>
      </c>
      <c r="E9" s="331">
        <v>190865.64</v>
      </c>
      <c r="F9" s="331">
        <v>228528.96000000002</v>
      </c>
      <c r="G9" s="331">
        <v>193285.86000000004</v>
      </c>
      <c r="H9" s="331">
        <v>124963.33000000002</v>
      </c>
      <c r="I9" s="331">
        <v>174089.98</v>
      </c>
      <c r="J9" s="331">
        <v>207848.62000000002</v>
      </c>
      <c r="K9" s="331">
        <v>0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190.23500000000001</v>
      </c>
      <c r="C10" s="332">
        <f t="shared" ref="C10:M10" si="3">C9/1000+B10</f>
        <v>402.63499999999999</v>
      </c>
      <c r="D10" s="332">
        <f t="shared" si="3"/>
        <v>612.49267999999995</v>
      </c>
      <c r="E10" s="332">
        <f t="shared" si="3"/>
        <v>803.35831999999994</v>
      </c>
      <c r="F10" s="332">
        <f t="shared" si="3"/>
        <v>1031.8872799999999</v>
      </c>
      <c r="G10" s="332">
        <f t="shared" si="3"/>
        <v>1225.1731399999999</v>
      </c>
      <c r="H10" s="332">
        <f t="shared" si="3"/>
        <v>1350.1364699999999</v>
      </c>
      <c r="I10" s="332">
        <f t="shared" si="3"/>
        <v>1524.2264499999999</v>
      </c>
      <c r="J10" s="332">
        <f t="shared" si="3"/>
        <v>1732.0750699999999</v>
      </c>
      <c r="K10" s="332">
        <f t="shared" si="3"/>
        <v>1732.0750699999999</v>
      </c>
      <c r="L10" s="332">
        <f t="shared" si="3"/>
        <v>1732.0750699999999</v>
      </c>
      <c r="M10" s="332">
        <f t="shared" si="3"/>
        <v>1732.0750699999999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9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1.139222498645388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1.139222498645388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77" t="s">
        <v>313</v>
      </c>
      <c r="B1" s="477"/>
      <c r="C1" s="477"/>
      <c r="D1" s="477"/>
      <c r="E1" s="477"/>
      <c r="F1" s="477"/>
      <c r="G1" s="477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s="333" customFormat="1" ht="14.4" customHeight="1" thickBot="1" x14ac:dyDescent="0.3">
      <c r="A2" s="382" t="s">
        <v>311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78" t="s">
        <v>29</v>
      </c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286</v>
      </c>
      <c r="E4" s="242" t="s">
        <v>287</v>
      </c>
      <c r="F4" s="242" t="s">
        <v>288</v>
      </c>
      <c r="G4" s="242" t="s">
        <v>289</v>
      </c>
      <c r="H4" s="242" t="s">
        <v>290</v>
      </c>
      <c r="I4" s="242" t="s">
        <v>291</v>
      </c>
      <c r="J4" s="242" t="s">
        <v>292</v>
      </c>
      <c r="K4" s="242" t="s">
        <v>293</v>
      </c>
      <c r="L4" s="242" t="s">
        <v>294</v>
      </c>
      <c r="M4" s="242" t="s">
        <v>295</v>
      </c>
      <c r="N4" s="242" t="s">
        <v>296</v>
      </c>
      <c r="O4" s="242" t="s">
        <v>297</v>
      </c>
      <c r="P4" s="480" t="s">
        <v>3</v>
      </c>
      <c r="Q4" s="48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312</v>
      </c>
    </row>
    <row r="7" spans="1:17" ht="14.4" customHeight="1" x14ac:dyDescent="0.3">
      <c r="A7" s="19" t="s">
        <v>35</v>
      </c>
      <c r="B7" s="55">
        <v>6055.0659023775997</v>
      </c>
      <c r="C7" s="56">
        <v>504.58882519813301</v>
      </c>
      <c r="D7" s="56">
        <v>647.70420999999999</v>
      </c>
      <c r="E7" s="56">
        <v>405.72541999999999</v>
      </c>
      <c r="F7" s="56">
        <v>525.86165000000005</v>
      </c>
      <c r="G7" s="56">
        <v>608.95978000000002</v>
      </c>
      <c r="H7" s="56">
        <v>492.49187999999998</v>
      </c>
      <c r="I7" s="56">
        <v>567.05299000000105</v>
      </c>
      <c r="J7" s="56">
        <v>408.36115999999998</v>
      </c>
      <c r="K7" s="56">
        <v>344.37650000000002</v>
      </c>
      <c r="L7" s="56">
        <v>531.07132000000001</v>
      </c>
      <c r="M7" s="56">
        <v>0</v>
      </c>
      <c r="N7" s="56">
        <v>0</v>
      </c>
      <c r="O7" s="56">
        <v>0</v>
      </c>
      <c r="P7" s="57">
        <v>4531.60491</v>
      </c>
      <c r="Q7" s="189">
        <v>0.99786525488099997</v>
      </c>
    </row>
    <row r="8" spans="1:17" ht="14.4" customHeight="1" x14ac:dyDescent="0.3">
      <c r="A8" s="19" t="s">
        <v>36</v>
      </c>
      <c r="B8" s="55">
        <v>1206.9406546120099</v>
      </c>
      <c r="C8" s="56">
        <v>100.57838788433401</v>
      </c>
      <c r="D8" s="56">
        <v>75.162000000000006</v>
      </c>
      <c r="E8" s="56">
        <v>108.384</v>
      </c>
      <c r="F8" s="56">
        <v>133.98599999999999</v>
      </c>
      <c r="G8" s="56">
        <v>106.807</v>
      </c>
      <c r="H8" s="56">
        <v>68.024000000000001</v>
      </c>
      <c r="I8" s="56">
        <v>0</v>
      </c>
      <c r="J8" s="56">
        <v>0</v>
      </c>
      <c r="K8" s="56">
        <v>77.177999999999997</v>
      </c>
      <c r="L8" s="56">
        <v>255.761</v>
      </c>
      <c r="M8" s="56">
        <v>0</v>
      </c>
      <c r="N8" s="56">
        <v>0</v>
      </c>
      <c r="O8" s="56">
        <v>0</v>
      </c>
      <c r="P8" s="57">
        <v>825.30200000000002</v>
      </c>
      <c r="Q8" s="189">
        <v>0.91172889276799995</v>
      </c>
    </row>
    <row r="9" spans="1:17" ht="14.4" customHeight="1" x14ac:dyDescent="0.3">
      <c r="A9" s="19" t="s">
        <v>37</v>
      </c>
      <c r="B9" s="55">
        <v>64424.595270385696</v>
      </c>
      <c r="C9" s="56">
        <v>5368.7162725321396</v>
      </c>
      <c r="D9" s="56">
        <v>4917.0079599999999</v>
      </c>
      <c r="E9" s="56">
        <v>6774.34656</v>
      </c>
      <c r="F9" s="56">
        <v>3115.2486699999999</v>
      </c>
      <c r="G9" s="56">
        <v>4469.1057600000004</v>
      </c>
      <c r="H9" s="56">
        <v>3589.1509099999998</v>
      </c>
      <c r="I9" s="56">
        <v>5506.6144000000104</v>
      </c>
      <c r="J9" s="56">
        <v>3495.43923</v>
      </c>
      <c r="K9" s="56">
        <v>5324.4421700000003</v>
      </c>
      <c r="L9" s="56">
        <v>5384.9719299999997</v>
      </c>
      <c r="M9" s="56">
        <v>0</v>
      </c>
      <c r="N9" s="56">
        <v>0</v>
      </c>
      <c r="O9" s="56">
        <v>0</v>
      </c>
      <c r="P9" s="57">
        <v>42576.327590000001</v>
      </c>
      <c r="Q9" s="189">
        <v>0.881160937812</v>
      </c>
    </row>
    <row r="10" spans="1:17" ht="14.4" customHeight="1" x14ac:dyDescent="0.3">
      <c r="A10" s="19" t="s">
        <v>38</v>
      </c>
      <c r="B10" s="55">
        <v>627.67195472311505</v>
      </c>
      <c r="C10" s="56">
        <v>52.305996226925998</v>
      </c>
      <c r="D10" s="56">
        <v>51.01314</v>
      </c>
      <c r="E10" s="56">
        <v>46.204250000000002</v>
      </c>
      <c r="F10" s="56">
        <v>59.091290000000001</v>
      </c>
      <c r="G10" s="56">
        <v>52.02458</v>
      </c>
      <c r="H10" s="56">
        <v>57.02008</v>
      </c>
      <c r="I10" s="56">
        <v>60.6265</v>
      </c>
      <c r="J10" s="56">
        <v>46.455889999999997</v>
      </c>
      <c r="K10" s="56">
        <v>52.850409999999997</v>
      </c>
      <c r="L10" s="56">
        <v>54.088369999999998</v>
      </c>
      <c r="M10" s="56">
        <v>0</v>
      </c>
      <c r="N10" s="56">
        <v>0</v>
      </c>
      <c r="O10" s="56">
        <v>0</v>
      </c>
      <c r="P10" s="57">
        <v>479.37450999999999</v>
      </c>
      <c r="Q10" s="189">
        <v>1.018312206756</v>
      </c>
    </row>
    <row r="11" spans="1:17" ht="14.4" customHeight="1" x14ac:dyDescent="0.3">
      <c r="A11" s="19" t="s">
        <v>39</v>
      </c>
      <c r="B11" s="55">
        <v>1116.60267809732</v>
      </c>
      <c r="C11" s="56">
        <v>93.050223174775994</v>
      </c>
      <c r="D11" s="56">
        <v>95.126469999999998</v>
      </c>
      <c r="E11" s="56">
        <v>83.738460000000003</v>
      </c>
      <c r="F11" s="56">
        <v>83.976789999999994</v>
      </c>
      <c r="G11" s="56">
        <v>71.919659999999993</v>
      </c>
      <c r="H11" s="56">
        <v>88.783919999999995</v>
      </c>
      <c r="I11" s="56">
        <v>89.935079999999999</v>
      </c>
      <c r="J11" s="56">
        <v>85.056359999999998</v>
      </c>
      <c r="K11" s="56">
        <v>65.608009999999993</v>
      </c>
      <c r="L11" s="56">
        <v>85.913399999999996</v>
      </c>
      <c r="M11" s="56">
        <v>0</v>
      </c>
      <c r="N11" s="56">
        <v>0</v>
      </c>
      <c r="O11" s="56">
        <v>0</v>
      </c>
      <c r="P11" s="57">
        <v>750.05814999999996</v>
      </c>
      <c r="Q11" s="189">
        <v>0.89564314411000001</v>
      </c>
    </row>
    <row r="12" spans="1:17" ht="14.4" customHeight="1" x14ac:dyDescent="0.3">
      <c r="A12" s="19" t="s">
        <v>40</v>
      </c>
      <c r="B12" s="55">
        <v>251.92887020798099</v>
      </c>
      <c r="C12" s="56">
        <v>20.994072517330999</v>
      </c>
      <c r="D12" s="56">
        <v>20.23433</v>
      </c>
      <c r="E12" s="56">
        <v>18.844480000000001</v>
      </c>
      <c r="F12" s="56">
        <v>13.03519</v>
      </c>
      <c r="G12" s="56">
        <v>14.692130000000001</v>
      </c>
      <c r="H12" s="56">
        <v>16.574739999999998</v>
      </c>
      <c r="I12" s="56">
        <v>245.29755</v>
      </c>
      <c r="J12" s="56">
        <v>5.9953900000000004</v>
      </c>
      <c r="K12" s="56">
        <v>3.7740100000000001</v>
      </c>
      <c r="L12" s="56">
        <v>4.4626999999999999</v>
      </c>
      <c r="M12" s="56">
        <v>0</v>
      </c>
      <c r="N12" s="56">
        <v>0</v>
      </c>
      <c r="O12" s="56">
        <v>0</v>
      </c>
      <c r="P12" s="57">
        <v>342.91052000000002</v>
      </c>
      <c r="Q12" s="189">
        <v>1.8148536382080001</v>
      </c>
    </row>
    <row r="13" spans="1:17" ht="14.4" customHeight="1" x14ac:dyDescent="0.3">
      <c r="A13" s="19" t="s">
        <v>41</v>
      </c>
      <c r="B13" s="55">
        <v>1894.0537841339001</v>
      </c>
      <c r="C13" s="56">
        <v>157.83781534449199</v>
      </c>
      <c r="D13" s="56">
        <v>139.31855999999999</v>
      </c>
      <c r="E13" s="56">
        <v>151.92183</v>
      </c>
      <c r="F13" s="56">
        <v>138.57051000000001</v>
      </c>
      <c r="G13" s="56">
        <v>148.14166</v>
      </c>
      <c r="H13" s="56">
        <v>132.36356000000001</v>
      </c>
      <c r="I13" s="56">
        <v>173.29002</v>
      </c>
      <c r="J13" s="56">
        <v>153.96254999999999</v>
      </c>
      <c r="K13" s="56">
        <v>125.41096</v>
      </c>
      <c r="L13" s="56">
        <v>176.21901</v>
      </c>
      <c r="M13" s="56">
        <v>0</v>
      </c>
      <c r="N13" s="56">
        <v>0</v>
      </c>
      <c r="O13" s="56">
        <v>0</v>
      </c>
      <c r="P13" s="57">
        <v>1339.19866</v>
      </c>
      <c r="Q13" s="189">
        <v>0.94273891707299995</v>
      </c>
    </row>
    <row r="14" spans="1:17" ht="14.4" customHeight="1" x14ac:dyDescent="0.3">
      <c r="A14" s="19" t="s">
        <v>42</v>
      </c>
      <c r="B14" s="55">
        <v>2384.1386372930101</v>
      </c>
      <c r="C14" s="56">
        <v>198.67821977441699</v>
      </c>
      <c r="D14" s="56">
        <v>310.803</v>
      </c>
      <c r="E14" s="56">
        <v>235.821</v>
      </c>
      <c r="F14" s="56">
        <v>249.19300000000001</v>
      </c>
      <c r="G14" s="56">
        <v>191.595</v>
      </c>
      <c r="H14" s="56">
        <v>147.04300000000001</v>
      </c>
      <c r="I14" s="56">
        <v>127.017</v>
      </c>
      <c r="J14" s="56">
        <v>118.376</v>
      </c>
      <c r="K14" s="56">
        <v>122.402</v>
      </c>
      <c r="L14" s="56">
        <v>128.01499999999999</v>
      </c>
      <c r="M14" s="56">
        <v>0</v>
      </c>
      <c r="N14" s="56">
        <v>0</v>
      </c>
      <c r="O14" s="56">
        <v>0</v>
      </c>
      <c r="P14" s="57">
        <v>1630.2650000000001</v>
      </c>
      <c r="Q14" s="189">
        <v>0.911728299967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312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312</v>
      </c>
    </row>
    <row r="17" spans="1:17" ht="14.4" customHeight="1" x14ac:dyDescent="0.3">
      <c r="A17" s="19" t="s">
        <v>45</v>
      </c>
      <c r="B17" s="55">
        <v>885.32058960101494</v>
      </c>
      <c r="C17" s="56">
        <v>73.776715800084006</v>
      </c>
      <c r="D17" s="56">
        <v>119.64697</v>
      </c>
      <c r="E17" s="56">
        <v>33.72531</v>
      </c>
      <c r="F17" s="56">
        <v>237.48381000000001</v>
      </c>
      <c r="G17" s="56">
        <v>274.12349999999998</v>
      </c>
      <c r="H17" s="56">
        <v>60.001130000000003</v>
      </c>
      <c r="I17" s="56">
        <v>24.637460000000001</v>
      </c>
      <c r="J17" s="56">
        <v>172.89958999999999</v>
      </c>
      <c r="K17" s="56">
        <v>62.187159999999999</v>
      </c>
      <c r="L17" s="56">
        <v>55.243630000000003</v>
      </c>
      <c r="M17" s="56">
        <v>0</v>
      </c>
      <c r="N17" s="56">
        <v>0</v>
      </c>
      <c r="O17" s="56">
        <v>0</v>
      </c>
      <c r="P17" s="57">
        <v>1039.94856</v>
      </c>
      <c r="Q17" s="189">
        <v>1.5662101348220001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4.74</v>
      </c>
      <c r="F18" s="56">
        <v>78.55</v>
      </c>
      <c r="G18" s="56">
        <v>2.194</v>
      </c>
      <c r="H18" s="56">
        <v>0</v>
      </c>
      <c r="I18" s="56">
        <v>4.4690000000000003</v>
      </c>
      <c r="J18" s="56">
        <v>2.5219999999999998</v>
      </c>
      <c r="K18" s="56">
        <v>0</v>
      </c>
      <c r="L18" s="56">
        <v>12.535</v>
      </c>
      <c r="M18" s="56">
        <v>0</v>
      </c>
      <c r="N18" s="56">
        <v>0</v>
      </c>
      <c r="O18" s="56">
        <v>0</v>
      </c>
      <c r="P18" s="57">
        <v>105.01</v>
      </c>
      <c r="Q18" s="189" t="s">
        <v>312</v>
      </c>
    </row>
    <row r="19" spans="1:17" ht="14.4" customHeight="1" x14ac:dyDescent="0.3">
      <c r="A19" s="19" t="s">
        <v>47</v>
      </c>
      <c r="B19" s="55">
        <v>2890.0935905586002</v>
      </c>
      <c r="C19" s="56">
        <v>240.84113254655</v>
      </c>
      <c r="D19" s="56">
        <v>258.17723000000001</v>
      </c>
      <c r="E19" s="56">
        <v>189.03433999999999</v>
      </c>
      <c r="F19" s="56">
        <v>308.65663000000001</v>
      </c>
      <c r="G19" s="56">
        <v>264.66734000000002</v>
      </c>
      <c r="H19" s="56">
        <v>164.22919999999999</v>
      </c>
      <c r="I19" s="56">
        <v>190.05376000000001</v>
      </c>
      <c r="J19" s="56">
        <v>246.92529999999999</v>
      </c>
      <c r="K19" s="56">
        <v>148.55515</v>
      </c>
      <c r="L19" s="56">
        <v>196.32832999999999</v>
      </c>
      <c r="M19" s="56">
        <v>0</v>
      </c>
      <c r="N19" s="56">
        <v>0</v>
      </c>
      <c r="O19" s="56">
        <v>0</v>
      </c>
      <c r="P19" s="57">
        <v>1966.6272799999999</v>
      </c>
      <c r="Q19" s="189">
        <v>0.90729577589900001</v>
      </c>
    </row>
    <row r="20" spans="1:17" ht="14.4" customHeight="1" x14ac:dyDescent="0.3">
      <c r="A20" s="19" t="s">
        <v>48</v>
      </c>
      <c r="B20" s="55">
        <v>57167.005161007801</v>
      </c>
      <c r="C20" s="56">
        <v>4763.9170967506498</v>
      </c>
      <c r="D20" s="56">
        <v>4651.5164299999997</v>
      </c>
      <c r="E20" s="56">
        <v>4409.3469299999997</v>
      </c>
      <c r="F20" s="56">
        <v>4740.8814199999997</v>
      </c>
      <c r="G20" s="56">
        <v>4529.4336000000003</v>
      </c>
      <c r="H20" s="56">
        <v>4731.87979</v>
      </c>
      <c r="I20" s="56">
        <v>4736.4623200000096</v>
      </c>
      <c r="J20" s="56">
        <v>6917.8108899999997</v>
      </c>
      <c r="K20" s="56">
        <v>4813.24208</v>
      </c>
      <c r="L20" s="56">
        <v>4720.5396000000001</v>
      </c>
      <c r="M20" s="56">
        <v>0</v>
      </c>
      <c r="N20" s="56">
        <v>0</v>
      </c>
      <c r="O20" s="56">
        <v>0</v>
      </c>
      <c r="P20" s="57">
        <v>44251.113060000003</v>
      </c>
      <c r="Q20" s="189">
        <v>1.032089820235</v>
      </c>
    </row>
    <row r="21" spans="1:17" ht="14.4" customHeight="1" x14ac:dyDescent="0.3">
      <c r="A21" s="20" t="s">
        <v>49</v>
      </c>
      <c r="B21" s="55">
        <v>5720.0132089652197</v>
      </c>
      <c r="C21" s="56">
        <v>476.66776741376799</v>
      </c>
      <c r="D21" s="56">
        <v>479.44</v>
      </c>
      <c r="E21" s="56">
        <v>480.226</v>
      </c>
      <c r="F21" s="56">
        <v>479.43900000000002</v>
      </c>
      <c r="G21" s="56">
        <v>478.78199999999998</v>
      </c>
      <c r="H21" s="56">
        <v>477.755</v>
      </c>
      <c r="I21" s="56">
        <v>476.22300000000098</v>
      </c>
      <c r="J21" s="56">
        <v>476.221</v>
      </c>
      <c r="K21" s="56">
        <v>476.221</v>
      </c>
      <c r="L21" s="56">
        <v>477.221</v>
      </c>
      <c r="M21" s="56">
        <v>0</v>
      </c>
      <c r="N21" s="56">
        <v>0</v>
      </c>
      <c r="O21" s="56">
        <v>0</v>
      </c>
      <c r="P21" s="57">
        <v>4301.5280000000002</v>
      </c>
      <c r="Q21" s="189">
        <v>1.0026848640270001</v>
      </c>
    </row>
    <row r="22" spans="1:17" ht="14.4" customHeight="1" x14ac:dyDescent="0.3">
      <c r="A22" s="19" t="s">
        <v>50</v>
      </c>
      <c r="B22" s="55">
        <v>45.081163212649003</v>
      </c>
      <c r="C22" s="56">
        <v>3.7567636010540002</v>
      </c>
      <c r="D22" s="56">
        <v>19.230530000000002</v>
      </c>
      <c r="E22" s="56">
        <v>0</v>
      </c>
      <c r="F22" s="56">
        <v>8.3528000000000002</v>
      </c>
      <c r="G22" s="56">
        <v>48.4968</v>
      </c>
      <c r="H22" s="56">
        <v>102.3125</v>
      </c>
      <c r="I22" s="56">
        <v>71.568179999999998</v>
      </c>
      <c r="J22" s="56">
        <v>45.67116</v>
      </c>
      <c r="K22" s="56">
        <v>0</v>
      </c>
      <c r="L22" s="56">
        <v>104.21316</v>
      </c>
      <c r="M22" s="56">
        <v>0</v>
      </c>
      <c r="N22" s="56">
        <v>0</v>
      </c>
      <c r="O22" s="56">
        <v>0</v>
      </c>
      <c r="P22" s="57">
        <v>399.84512999999998</v>
      </c>
      <c r="Q22" s="189">
        <v>11.825933538697999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312</v>
      </c>
    </row>
    <row r="24" spans="1:17" ht="14.4" customHeight="1" x14ac:dyDescent="0.3">
      <c r="A24" s="20" t="s">
        <v>52</v>
      </c>
      <c r="B24" s="55">
        <v>-2.91038304567337E-11</v>
      </c>
      <c r="C24" s="56">
        <v>-1.8189894035458601E-12</v>
      </c>
      <c r="D24" s="56">
        <v>1.2699999980000001E-3</v>
      </c>
      <c r="E24" s="56">
        <v>33.830869999998001</v>
      </c>
      <c r="F24" s="56">
        <v>7.9405099999999997</v>
      </c>
      <c r="G24" s="56">
        <v>15.058209999997</v>
      </c>
      <c r="H24" s="56">
        <v>1.500430000001</v>
      </c>
      <c r="I24" s="56">
        <v>35.607049999996001</v>
      </c>
      <c r="J24" s="56">
        <v>0.75839999999999996</v>
      </c>
      <c r="K24" s="56">
        <v>0.23748999999699999</v>
      </c>
      <c r="L24" s="56">
        <v>1.2591699999970001</v>
      </c>
      <c r="M24" s="56">
        <v>0</v>
      </c>
      <c r="N24" s="56">
        <v>0</v>
      </c>
      <c r="O24" s="56">
        <v>0</v>
      </c>
      <c r="P24" s="57">
        <v>96.193399999988998</v>
      </c>
      <c r="Q24" s="189"/>
    </row>
    <row r="25" spans="1:17" ht="14.4" customHeight="1" x14ac:dyDescent="0.3">
      <c r="A25" s="21" t="s">
        <v>53</v>
      </c>
      <c r="B25" s="58">
        <v>144668.51146517601</v>
      </c>
      <c r="C25" s="59">
        <v>12055.7092887647</v>
      </c>
      <c r="D25" s="59">
        <v>11784.382100000001</v>
      </c>
      <c r="E25" s="59">
        <v>12975.889450000001</v>
      </c>
      <c r="F25" s="59">
        <v>10180.26727</v>
      </c>
      <c r="G25" s="59">
        <v>11276.00102</v>
      </c>
      <c r="H25" s="59">
        <v>10129.130139999999</v>
      </c>
      <c r="I25" s="59">
        <v>12308.854310000001</v>
      </c>
      <c r="J25" s="59">
        <v>12176.45492</v>
      </c>
      <c r="K25" s="59">
        <v>11616.48494</v>
      </c>
      <c r="L25" s="59">
        <v>12187.842619999999</v>
      </c>
      <c r="M25" s="59">
        <v>0</v>
      </c>
      <c r="N25" s="59">
        <v>0</v>
      </c>
      <c r="O25" s="59">
        <v>0</v>
      </c>
      <c r="P25" s="60">
        <v>104635.30677</v>
      </c>
      <c r="Q25" s="190">
        <v>0.96436840987000005</v>
      </c>
    </row>
    <row r="26" spans="1:17" ht="14.4" customHeight="1" x14ac:dyDescent="0.3">
      <c r="A26" s="19" t="s">
        <v>54</v>
      </c>
      <c r="B26" s="55">
        <v>10264.182133824799</v>
      </c>
      <c r="C26" s="56">
        <v>855.34851115207005</v>
      </c>
      <c r="D26" s="56">
        <v>925.78989000000001</v>
      </c>
      <c r="E26" s="56">
        <v>696.19354999999996</v>
      </c>
      <c r="F26" s="56">
        <v>879.36120000000005</v>
      </c>
      <c r="G26" s="56">
        <v>854.43010000000004</v>
      </c>
      <c r="H26" s="56">
        <v>793.44092000000001</v>
      </c>
      <c r="I26" s="56">
        <v>1024.5592899999999</v>
      </c>
      <c r="J26" s="56">
        <v>1000.07328</v>
      </c>
      <c r="K26" s="56">
        <v>890.40391</v>
      </c>
      <c r="L26" s="56">
        <v>870.27637000000004</v>
      </c>
      <c r="M26" s="56">
        <v>0</v>
      </c>
      <c r="N26" s="56">
        <v>0</v>
      </c>
      <c r="O26" s="56">
        <v>0</v>
      </c>
      <c r="P26" s="57">
        <v>7934.5285100000001</v>
      </c>
      <c r="Q26" s="189">
        <v>1.0307076792600001</v>
      </c>
    </row>
    <row r="27" spans="1:17" ht="14.4" customHeight="1" x14ac:dyDescent="0.3">
      <c r="A27" s="22" t="s">
        <v>55</v>
      </c>
      <c r="B27" s="58">
        <v>154932.69359900101</v>
      </c>
      <c r="C27" s="59">
        <v>12911.0577999167</v>
      </c>
      <c r="D27" s="59">
        <v>12710.171990000001</v>
      </c>
      <c r="E27" s="59">
        <v>13672.083000000001</v>
      </c>
      <c r="F27" s="59">
        <v>11059.62847</v>
      </c>
      <c r="G27" s="59">
        <v>12130.431119999999</v>
      </c>
      <c r="H27" s="59">
        <v>10922.57106</v>
      </c>
      <c r="I27" s="59">
        <v>13333.4136</v>
      </c>
      <c r="J27" s="59">
        <v>13176.528200000001</v>
      </c>
      <c r="K27" s="59">
        <v>12506.888849999999</v>
      </c>
      <c r="L27" s="59">
        <v>13058.118990000001</v>
      </c>
      <c r="M27" s="59">
        <v>0</v>
      </c>
      <c r="N27" s="59">
        <v>0</v>
      </c>
      <c r="O27" s="59">
        <v>0</v>
      </c>
      <c r="P27" s="60">
        <v>112569.83528</v>
      </c>
      <c r="Q27" s="190">
        <v>0.96876333987399998</v>
      </c>
    </row>
    <row r="28" spans="1:17" ht="14.4" customHeight="1" x14ac:dyDescent="0.3">
      <c r="A28" s="20" t="s">
        <v>56</v>
      </c>
      <c r="B28" s="55">
        <v>308.62721208905901</v>
      </c>
      <c r="C28" s="56">
        <v>25.718934340754</v>
      </c>
      <c r="D28" s="56">
        <v>0.30177999999999999</v>
      </c>
      <c r="E28" s="56">
        <v>0</v>
      </c>
      <c r="F28" s="56">
        <v>1.506</v>
      </c>
      <c r="G28" s="56">
        <v>0.55750999999999995</v>
      </c>
      <c r="H28" s="56">
        <v>6.2810000000000005E-2</v>
      </c>
      <c r="I28" s="56">
        <v>4.9590000000000002E-2</v>
      </c>
      <c r="J28" s="56">
        <v>0.95248999999999995</v>
      </c>
      <c r="K28" s="56">
        <v>0.41098000000000001</v>
      </c>
      <c r="L28" s="56">
        <v>0.37957999999999997</v>
      </c>
      <c r="M28" s="56">
        <v>0</v>
      </c>
      <c r="N28" s="56">
        <v>0</v>
      </c>
      <c r="O28" s="56">
        <v>0</v>
      </c>
      <c r="P28" s="57">
        <v>4.2207400000000002</v>
      </c>
      <c r="Q28" s="189">
        <v>1.8234469005999999E-2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312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19.230530000000002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19.230530000000002</v>
      </c>
      <c r="Q31" s="191" t="s">
        <v>312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298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77" t="s">
        <v>61</v>
      </c>
      <c r="B1" s="477"/>
      <c r="C1" s="477"/>
      <c r="D1" s="477"/>
      <c r="E1" s="477"/>
      <c r="F1" s="477"/>
      <c r="G1" s="477"/>
      <c r="H1" s="482"/>
      <c r="I1" s="482"/>
      <c r="J1" s="482"/>
      <c r="K1" s="482"/>
    </row>
    <row r="2" spans="1:11" s="64" customFormat="1" ht="14.4" customHeight="1" thickBot="1" x14ac:dyDescent="0.35">
      <c r="A2" s="382" t="s">
        <v>311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78" t="s">
        <v>62</v>
      </c>
      <c r="C3" s="479"/>
      <c r="D3" s="479"/>
      <c r="E3" s="479"/>
      <c r="F3" s="485" t="s">
        <v>63</v>
      </c>
      <c r="G3" s="479"/>
      <c r="H3" s="479"/>
      <c r="I3" s="479"/>
      <c r="J3" s="479"/>
      <c r="K3" s="486"/>
    </row>
    <row r="4" spans="1:11" ht="14.4" customHeight="1" x14ac:dyDescent="0.3">
      <c r="A4" s="102"/>
      <c r="B4" s="483"/>
      <c r="C4" s="484"/>
      <c r="D4" s="484"/>
      <c r="E4" s="484"/>
      <c r="F4" s="487" t="s">
        <v>303</v>
      </c>
      <c r="G4" s="489" t="s">
        <v>64</v>
      </c>
      <c r="H4" s="266" t="s">
        <v>183</v>
      </c>
      <c r="I4" s="487" t="s">
        <v>65</v>
      </c>
      <c r="J4" s="489" t="s">
        <v>274</v>
      </c>
      <c r="K4" s="490" t="s">
        <v>305</v>
      </c>
    </row>
    <row r="5" spans="1:11" ht="42" thickBot="1" x14ac:dyDescent="0.35">
      <c r="A5" s="103"/>
      <c r="B5" s="28" t="s">
        <v>299</v>
      </c>
      <c r="C5" s="29" t="s">
        <v>300</v>
      </c>
      <c r="D5" s="30" t="s">
        <v>301</v>
      </c>
      <c r="E5" s="30" t="s">
        <v>302</v>
      </c>
      <c r="F5" s="488"/>
      <c r="G5" s="488"/>
      <c r="H5" s="29" t="s">
        <v>304</v>
      </c>
      <c r="I5" s="488"/>
      <c r="J5" s="488"/>
      <c r="K5" s="491"/>
    </row>
    <row r="6" spans="1:11" ht="14.4" customHeight="1" thickBot="1" x14ac:dyDescent="0.35">
      <c r="A6" s="624" t="s">
        <v>314</v>
      </c>
      <c r="B6" s="606">
        <v>138987.74585648999</v>
      </c>
      <c r="C6" s="606">
        <v>139698.65692000001</v>
      </c>
      <c r="D6" s="607">
        <v>710.91106350949804</v>
      </c>
      <c r="E6" s="608">
        <v>1.0051149190099999</v>
      </c>
      <c r="F6" s="606">
        <v>144668.51146517601</v>
      </c>
      <c r="G6" s="607">
        <v>108501.38359888201</v>
      </c>
      <c r="H6" s="609">
        <v>12187.842619999999</v>
      </c>
      <c r="I6" s="606">
        <v>104635.30677</v>
      </c>
      <c r="J6" s="607">
        <v>-3866.0768288819199</v>
      </c>
      <c r="K6" s="610">
        <v>0.723276307402</v>
      </c>
    </row>
    <row r="7" spans="1:11" ht="14.4" customHeight="1" thickBot="1" x14ac:dyDescent="0.35">
      <c r="A7" s="625" t="s">
        <v>315</v>
      </c>
      <c r="B7" s="606">
        <v>76352.605606560799</v>
      </c>
      <c r="C7" s="606">
        <v>71869.045490000004</v>
      </c>
      <c r="D7" s="607">
        <v>-4483.5601165608496</v>
      </c>
      <c r="E7" s="608">
        <v>0.941278230376</v>
      </c>
      <c r="F7" s="606">
        <v>77960.997751830597</v>
      </c>
      <c r="G7" s="607">
        <v>58470.748313873002</v>
      </c>
      <c r="H7" s="609">
        <v>6620.5029000000004</v>
      </c>
      <c r="I7" s="606">
        <v>52475.042049999996</v>
      </c>
      <c r="J7" s="607">
        <v>-5995.7062638729803</v>
      </c>
      <c r="K7" s="610">
        <v>0.67309351551700003</v>
      </c>
    </row>
    <row r="8" spans="1:11" ht="14.4" customHeight="1" thickBot="1" x14ac:dyDescent="0.35">
      <c r="A8" s="626" t="s">
        <v>316</v>
      </c>
      <c r="B8" s="606">
        <v>74006.734861237201</v>
      </c>
      <c r="C8" s="606">
        <v>69470.473490000004</v>
      </c>
      <c r="D8" s="607">
        <v>-4536.2613712372304</v>
      </c>
      <c r="E8" s="608">
        <v>0.93870474924000002</v>
      </c>
      <c r="F8" s="606">
        <v>75576.859114537598</v>
      </c>
      <c r="G8" s="607">
        <v>56682.644335903198</v>
      </c>
      <c r="H8" s="609">
        <v>6492.4879000000001</v>
      </c>
      <c r="I8" s="606">
        <v>50844.777049999997</v>
      </c>
      <c r="J8" s="607">
        <v>-5837.8672859032204</v>
      </c>
      <c r="K8" s="610">
        <v>0.67275588911299999</v>
      </c>
    </row>
    <row r="9" spans="1:11" ht="14.4" customHeight="1" thickBot="1" x14ac:dyDescent="0.35">
      <c r="A9" s="627" t="s">
        <v>317</v>
      </c>
      <c r="B9" s="611">
        <v>0</v>
      </c>
      <c r="C9" s="611">
        <v>-1.103E-2</v>
      </c>
      <c r="D9" s="612">
        <v>-1.103E-2</v>
      </c>
      <c r="E9" s="613" t="s">
        <v>312</v>
      </c>
      <c r="F9" s="611">
        <v>0</v>
      </c>
      <c r="G9" s="612">
        <v>0</v>
      </c>
      <c r="H9" s="614">
        <v>1.7000000000000001E-4</v>
      </c>
      <c r="I9" s="611">
        <v>7.0999999900000002E-4</v>
      </c>
      <c r="J9" s="612">
        <v>7.0999999900000002E-4</v>
      </c>
      <c r="K9" s="615" t="s">
        <v>312</v>
      </c>
    </row>
    <row r="10" spans="1:11" ht="14.4" customHeight="1" thickBot="1" x14ac:dyDescent="0.35">
      <c r="A10" s="628" t="s">
        <v>318</v>
      </c>
      <c r="B10" s="606">
        <v>0</v>
      </c>
      <c r="C10" s="606">
        <v>-1.103E-2</v>
      </c>
      <c r="D10" s="607">
        <v>-1.103E-2</v>
      </c>
      <c r="E10" s="616" t="s">
        <v>312</v>
      </c>
      <c r="F10" s="606">
        <v>0</v>
      </c>
      <c r="G10" s="607">
        <v>0</v>
      </c>
      <c r="H10" s="609">
        <v>1.7000000000000001E-4</v>
      </c>
      <c r="I10" s="606">
        <v>7.0999999900000002E-4</v>
      </c>
      <c r="J10" s="607">
        <v>7.0999999900000002E-4</v>
      </c>
      <c r="K10" s="617" t="s">
        <v>312</v>
      </c>
    </row>
    <row r="11" spans="1:11" ht="14.4" customHeight="1" thickBot="1" x14ac:dyDescent="0.35">
      <c r="A11" s="627" t="s">
        <v>319</v>
      </c>
      <c r="B11" s="611">
        <v>6155.5380134474899</v>
      </c>
      <c r="C11" s="611">
        <v>5927.5326800000003</v>
      </c>
      <c r="D11" s="612">
        <v>-228.00533344749101</v>
      </c>
      <c r="E11" s="618">
        <v>0.96295931680500002</v>
      </c>
      <c r="F11" s="611">
        <v>6055.0659023775997</v>
      </c>
      <c r="G11" s="612">
        <v>4541.2994267832</v>
      </c>
      <c r="H11" s="614">
        <v>531.07132000000001</v>
      </c>
      <c r="I11" s="611">
        <v>4531.60491</v>
      </c>
      <c r="J11" s="612">
        <v>-9.6945167831980008</v>
      </c>
      <c r="K11" s="619">
        <v>0.74839894116100003</v>
      </c>
    </row>
    <row r="12" spans="1:11" ht="14.4" customHeight="1" thickBot="1" x14ac:dyDescent="0.35">
      <c r="A12" s="628" t="s">
        <v>320</v>
      </c>
      <c r="B12" s="606">
        <v>4208.7050733002097</v>
      </c>
      <c r="C12" s="606">
        <v>4095.4951999999998</v>
      </c>
      <c r="D12" s="607">
        <v>-113.209873300214</v>
      </c>
      <c r="E12" s="608">
        <v>0.97310102006900001</v>
      </c>
      <c r="F12" s="606">
        <v>4100.0662194257302</v>
      </c>
      <c r="G12" s="607">
        <v>3075.0496645693001</v>
      </c>
      <c r="H12" s="609">
        <v>352.04174999999998</v>
      </c>
      <c r="I12" s="606">
        <v>3175.8466899999999</v>
      </c>
      <c r="J12" s="607">
        <v>100.7970254307</v>
      </c>
      <c r="K12" s="610">
        <v>0.77458424328599995</v>
      </c>
    </row>
    <row r="13" spans="1:11" ht="14.4" customHeight="1" thickBot="1" x14ac:dyDescent="0.35">
      <c r="A13" s="628" t="s">
        <v>321</v>
      </c>
      <c r="B13" s="606">
        <v>176</v>
      </c>
      <c r="C13" s="606">
        <v>256.80189000000001</v>
      </c>
      <c r="D13" s="607">
        <v>80.80189</v>
      </c>
      <c r="E13" s="608">
        <v>1.459101647727</v>
      </c>
      <c r="F13" s="606">
        <v>195.00001760449999</v>
      </c>
      <c r="G13" s="607">
        <v>146.250013203375</v>
      </c>
      <c r="H13" s="609">
        <v>25.214200000000002</v>
      </c>
      <c r="I13" s="606">
        <v>139.68163000000001</v>
      </c>
      <c r="J13" s="607">
        <v>-6.5683832033740002</v>
      </c>
      <c r="K13" s="610">
        <v>0.716315986613</v>
      </c>
    </row>
    <row r="14" spans="1:11" ht="14.4" customHeight="1" thickBot="1" x14ac:dyDescent="0.35">
      <c r="A14" s="628" t="s">
        <v>322</v>
      </c>
      <c r="B14" s="606">
        <v>169</v>
      </c>
      <c r="C14" s="606">
        <v>211.14796999999999</v>
      </c>
      <c r="D14" s="607">
        <v>42.147970000000001</v>
      </c>
      <c r="E14" s="608">
        <v>1.249396272189</v>
      </c>
      <c r="F14" s="606">
        <v>190.00001715310199</v>
      </c>
      <c r="G14" s="607">
        <v>142.500012864827</v>
      </c>
      <c r="H14" s="609">
        <v>0.74061999999999995</v>
      </c>
      <c r="I14" s="606">
        <v>105.65141</v>
      </c>
      <c r="J14" s="607">
        <v>-36.848602864825999</v>
      </c>
      <c r="K14" s="610">
        <v>0.55606000242999998</v>
      </c>
    </row>
    <row r="15" spans="1:11" ht="14.4" customHeight="1" thickBot="1" x14ac:dyDescent="0.35">
      <c r="A15" s="628" t="s">
        <v>323</v>
      </c>
      <c r="B15" s="606">
        <v>7.6481479072500003</v>
      </c>
      <c r="C15" s="606">
        <v>0</v>
      </c>
      <c r="D15" s="607">
        <v>-7.6481479072500003</v>
      </c>
      <c r="E15" s="608">
        <v>0</v>
      </c>
      <c r="F15" s="606">
        <v>0</v>
      </c>
      <c r="G15" s="607">
        <v>0</v>
      </c>
      <c r="H15" s="609">
        <v>0</v>
      </c>
      <c r="I15" s="606">
        <v>0</v>
      </c>
      <c r="J15" s="607">
        <v>0</v>
      </c>
      <c r="K15" s="610">
        <v>9</v>
      </c>
    </row>
    <row r="16" spans="1:11" ht="14.4" customHeight="1" thickBot="1" x14ac:dyDescent="0.35">
      <c r="A16" s="628" t="s">
        <v>324</v>
      </c>
      <c r="B16" s="606">
        <v>292.69428813318098</v>
      </c>
      <c r="C16" s="606">
        <v>549.56043</v>
      </c>
      <c r="D16" s="607">
        <v>256.86614186681902</v>
      </c>
      <c r="E16" s="608">
        <v>1.877591918534</v>
      </c>
      <c r="F16" s="606">
        <v>530.000047848127</v>
      </c>
      <c r="G16" s="607">
        <v>397.50003588609502</v>
      </c>
      <c r="H16" s="609">
        <v>107.7208</v>
      </c>
      <c r="I16" s="606">
        <v>422.01499999999999</v>
      </c>
      <c r="J16" s="607">
        <v>24.514964113904</v>
      </c>
      <c r="K16" s="610">
        <v>0.79625464509499999</v>
      </c>
    </row>
    <row r="17" spans="1:11" ht="14.4" customHeight="1" thickBot="1" x14ac:dyDescent="0.35">
      <c r="A17" s="628" t="s">
        <v>325</v>
      </c>
      <c r="B17" s="606">
        <v>17.217727878074999</v>
      </c>
      <c r="C17" s="606">
        <v>11.559469999999999</v>
      </c>
      <c r="D17" s="607">
        <v>-5.6582578780750001</v>
      </c>
      <c r="E17" s="608">
        <v>0.67137023432200005</v>
      </c>
      <c r="F17" s="606">
        <v>18.000001625029999</v>
      </c>
      <c r="G17" s="607">
        <v>13.500001218773001</v>
      </c>
      <c r="H17" s="609">
        <v>0</v>
      </c>
      <c r="I17" s="606">
        <v>12.83197</v>
      </c>
      <c r="J17" s="607">
        <v>-0.66803121877299998</v>
      </c>
      <c r="K17" s="610">
        <v>0.71288715786300005</v>
      </c>
    </row>
    <row r="18" spans="1:11" ht="14.4" customHeight="1" thickBot="1" x14ac:dyDescent="0.35">
      <c r="A18" s="628" t="s">
        <v>326</v>
      </c>
      <c r="B18" s="606">
        <v>0</v>
      </c>
      <c r="C18" s="606">
        <v>0</v>
      </c>
      <c r="D18" s="607">
        <v>0</v>
      </c>
      <c r="E18" s="608">
        <v>1</v>
      </c>
      <c r="F18" s="606">
        <v>0</v>
      </c>
      <c r="G18" s="607">
        <v>0</v>
      </c>
      <c r="H18" s="609">
        <v>0</v>
      </c>
      <c r="I18" s="606">
        <v>101.21415</v>
      </c>
      <c r="J18" s="607">
        <v>101.21415</v>
      </c>
      <c r="K18" s="617" t="s">
        <v>327</v>
      </c>
    </row>
    <row r="19" spans="1:11" ht="14.4" customHeight="1" thickBot="1" x14ac:dyDescent="0.35">
      <c r="A19" s="628" t="s">
        <v>328</v>
      </c>
      <c r="B19" s="606">
        <v>577.72224216152301</v>
      </c>
      <c r="C19" s="606">
        <v>310.28296</v>
      </c>
      <c r="D19" s="607">
        <v>-267.43928216152301</v>
      </c>
      <c r="E19" s="608">
        <v>0.53707982375499996</v>
      </c>
      <c r="F19" s="606">
        <v>500.00004513974199</v>
      </c>
      <c r="G19" s="607">
        <v>375.00003385480699</v>
      </c>
      <c r="H19" s="609">
        <v>21.41066</v>
      </c>
      <c r="I19" s="606">
        <v>233.35168999999999</v>
      </c>
      <c r="J19" s="607">
        <v>-141.648343854807</v>
      </c>
      <c r="K19" s="610">
        <v>0.46670333786599999</v>
      </c>
    </row>
    <row r="20" spans="1:11" ht="14.4" customHeight="1" thickBot="1" x14ac:dyDescent="0.35">
      <c r="A20" s="628" t="s">
        <v>329</v>
      </c>
      <c r="B20" s="606">
        <v>20.086990695577001</v>
      </c>
      <c r="C20" s="606">
        <v>5.5561600000000002</v>
      </c>
      <c r="D20" s="607">
        <v>-14.530830695577</v>
      </c>
      <c r="E20" s="608">
        <v>0.27660489737799998</v>
      </c>
      <c r="F20" s="606">
        <v>14.999507809662999</v>
      </c>
      <c r="G20" s="607">
        <v>11.249630857247</v>
      </c>
      <c r="H20" s="609">
        <v>0.54725000000000001</v>
      </c>
      <c r="I20" s="606">
        <v>5.5400700000000001</v>
      </c>
      <c r="J20" s="607">
        <v>-5.7095608572470002</v>
      </c>
      <c r="K20" s="610">
        <v>0.36935011937000001</v>
      </c>
    </row>
    <row r="21" spans="1:11" ht="14.4" customHeight="1" thickBot="1" x14ac:dyDescent="0.35">
      <c r="A21" s="628" t="s">
        <v>330</v>
      </c>
      <c r="B21" s="606">
        <v>400</v>
      </c>
      <c r="C21" s="606">
        <v>218.50640000000001</v>
      </c>
      <c r="D21" s="607">
        <v>-181.49359999999999</v>
      </c>
      <c r="E21" s="608">
        <v>0.54626600000000003</v>
      </c>
      <c r="F21" s="606">
        <v>227.000020493443</v>
      </c>
      <c r="G21" s="607">
        <v>170.250015370082</v>
      </c>
      <c r="H21" s="609">
        <v>0</v>
      </c>
      <c r="I21" s="606">
        <v>130.48808</v>
      </c>
      <c r="J21" s="607">
        <v>-39.761935370082</v>
      </c>
      <c r="K21" s="610">
        <v>0.57483730493200003</v>
      </c>
    </row>
    <row r="22" spans="1:11" ht="14.4" customHeight="1" thickBot="1" x14ac:dyDescent="0.35">
      <c r="A22" s="628" t="s">
        <v>331</v>
      </c>
      <c r="B22" s="606">
        <v>286.463543371669</v>
      </c>
      <c r="C22" s="606">
        <v>268.62220000000002</v>
      </c>
      <c r="D22" s="607">
        <v>-17.841343371669002</v>
      </c>
      <c r="E22" s="608">
        <v>0.93771862498900005</v>
      </c>
      <c r="F22" s="606">
        <v>280.00002527825598</v>
      </c>
      <c r="G22" s="607">
        <v>210.00001895869201</v>
      </c>
      <c r="H22" s="609">
        <v>23.396039999999999</v>
      </c>
      <c r="I22" s="606">
        <v>204.98421999999999</v>
      </c>
      <c r="J22" s="607">
        <v>-5.0157989586919998</v>
      </c>
      <c r="K22" s="610">
        <v>0.73208643390700001</v>
      </c>
    </row>
    <row r="23" spans="1:11" ht="14.4" customHeight="1" thickBot="1" x14ac:dyDescent="0.35">
      <c r="A23" s="627" t="s">
        <v>332</v>
      </c>
      <c r="B23" s="611">
        <v>971.07028209333203</v>
      </c>
      <c r="C23" s="611">
        <v>1190.107</v>
      </c>
      <c r="D23" s="612">
        <v>219.036717906668</v>
      </c>
      <c r="E23" s="618">
        <v>1.225562167791</v>
      </c>
      <c r="F23" s="611">
        <v>1206.9406546120099</v>
      </c>
      <c r="G23" s="612">
        <v>905.20549095900697</v>
      </c>
      <c r="H23" s="614">
        <v>255.761</v>
      </c>
      <c r="I23" s="611">
        <v>825.30200000000002</v>
      </c>
      <c r="J23" s="612">
        <v>-79.903490959007001</v>
      </c>
      <c r="K23" s="619">
        <v>0.68379666957600005</v>
      </c>
    </row>
    <row r="24" spans="1:11" ht="14.4" customHeight="1" thickBot="1" x14ac:dyDescent="0.35">
      <c r="A24" s="628" t="s">
        <v>333</v>
      </c>
      <c r="B24" s="606">
        <v>770.92739765644205</v>
      </c>
      <c r="C24" s="606">
        <v>946.99699999999996</v>
      </c>
      <c r="D24" s="607">
        <v>176.06960234355799</v>
      </c>
      <c r="E24" s="608">
        <v>1.22838674936</v>
      </c>
      <c r="F24" s="606">
        <v>957.89779568164602</v>
      </c>
      <c r="G24" s="607">
        <v>718.42334676123403</v>
      </c>
      <c r="H24" s="609">
        <v>206.64500000000001</v>
      </c>
      <c r="I24" s="606">
        <v>665.58799999999997</v>
      </c>
      <c r="J24" s="607">
        <v>-52.835346761234</v>
      </c>
      <c r="K24" s="610">
        <v>0.69484239654799995</v>
      </c>
    </row>
    <row r="25" spans="1:11" ht="14.4" customHeight="1" thickBot="1" x14ac:dyDescent="0.35">
      <c r="A25" s="628" t="s">
        <v>334</v>
      </c>
      <c r="B25" s="606">
        <v>200.14288443689</v>
      </c>
      <c r="C25" s="606">
        <v>243.11</v>
      </c>
      <c r="D25" s="607">
        <v>42.967115563109999</v>
      </c>
      <c r="E25" s="608">
        <v>1.2146822040859999</v>
      </c>
      <c r="F25" s="606">
        <v>249.04285893036399</v>
      </c>
      <c r="G25" s="607">
        <v>186.78214419777299</v>
      </c>
      <c r="H25" s="609">
        <v>49.116</v>
      </c>
      <c r="I25" s="606">
        <v>159.714</v>
      </c>
      <c r="J25" s="607">
        <v>-27.068144197772</v>
      </c>
      <c r="K25" s="610">
        <v>0.64131130154000004</v>
      </c>
    </row>
    <row r="26" spans="1:11" ht="14.4" customHeight="1" thickBot="1" x14ac:dyDescent="0.35">
      <c r="A26" s="627" t="s">
        <v>335</v>
      </c>
      <c r="B26" s="611">
        <v>62963.188025067298</v>
      </c>
      <c r="C26" s="611">
        <v>58347.823729999996</v>
      </c>
      <c r="D26" s="612">
        <v>-4615.3642950673502</v>
      </c>
      <c r="E26" s="618">
        <v>0.92669741733400002</v>
      </c>
      <c r="F26" s="611">
        <v>64424.595270385696</v>
      </c>
      <c r="G26" s="612">
        <v>48318.4464527893</v>
      </c>
      <c r="H26" s="614">
        <v>5384.9719299999997</v>
      </c>
      <c r="I26" s="611">
        <v>42576.327590000001</v>
      </c>
      <c r="J26" s="612">
        <v>-5742.1188627892698</v>
      </c>
      <c r="K26" s="619">
        <v>0.660870703359</v>
      </c>
    </row>
    <row r="27" spans="1:11" ht="14.4" customHeight="1" thickBot="1" x14ac:dyDescent="0.35">
      <c r="A27" s="628" t="s">
        <v>336</v>
      </c>
      <c r="B27" s="606">
        <v>22151.9993022657</v>
      </c>
      <c r="C27" s="606">
        <v>18891.150890000001</v>
      </c>
      <c r="D27" s="607">
        <v>-3260.8484122656801</v>
      </c>
      <c r="E27" s="608">
        <v>0.852796654253</v>
      </c>
      <c r="F27" s="606">
        <v>19949.230682131401</v>
      </c>
      <c r="G27" s="607">
        <v>14961.923011598599</v>
      </c>
      <c r="H27" s="609">
        <v>1326.03107</v>
      </c>
      <c r="I27" s="606">
        <v>12500.855460000001</v>
      </c>
      <c r="J27" s="607">
        <v>-2461.0675515985799</v>
      </c>
      <c r="K27" s="610">
        <v>0.62663346066699999</v>
      </c>
    </row>
    <row r="28" spans="1:11" ht="14.4" customHeight="1" thickBot="1" x14ac:dyDescent="0.35">
      <c r="A28" s="628" t="s">
        <v>337</v>
      </c>
      <c r="B28" s="606">
        <v>8499.9997322706004</v>
      </c>
      <c r="C28" s="606">
        <v>7773.5126499999997</v>
      </c>
      <c r="D28" s="607">
        <v>-726.48708227060297</v>
      </c>
      <c r="E28" s="608">
        <v>0.91453092880499998</v>
      </c>
      <c r="F28" s="606">
        <v>9000.0008125153599</v>
      </c>
      <c r="G28" s="607">
        <v>6750.0006093865204</v>
      </c>
      <c r="H28" s="609">
        <v>1530.56872</v>
      </c>
      <c r="I28" s="606">
        <v>5016.5703000000003</v>
      </c>
      <c r="J28" s="607">
        <v>-1733.4303093865201</v>
      </c>
      <c r="K28" s="610">
        <v>0.55739664967799996</v>
      </c>
    </row>
    <row r="29" spans="1:11" ht="14.4" customHeight="1" thickBot="1" x14ac:dyDescent="0.35">
      <c r="A29" s="628" t="s">
        <v>338</v>
      </c>
      <c r="B29" s="606">
        <v>20499.999422554902</v>
      </c>
      <c r="C29" s="606">
        <v>20220.110820000002</v>
      </c>
      <c r="D29" s="607">
        <v>-279.888602554925</v>
      </c>
      <c r="E29" s="608">
        <v>0.98634689705099998</v>
      </c>
      <c r="F29" s="606">
        <v>23499.6115522691</v>
      </c>
      <c r="G29" s="607">
        <v>17624.7086642018</v>
      </c>
      <c r="H29" s="609">
        <v>1799.54304</v>
      </c>
      <c r="I29" s="606">
        <v>17786.227139999999</v>
      </c>
      <c r="J29" s="607">
        <v>161.51847579818099</v>
      </c>
      <c r="K29" s="610">
        <v>0.75687324024199998</v>
      </c>
    </row>
    <row r="30" spans="1:11" ht="14.4" customHeight="1" thickBot="1" x14ac:dyDescent="0.35">
      <c r="A30" s="628" t="s">
        <v>339</v>
      </c>
      <c r="B30" s="606">
        <v>2399.9999244058199</v>
      </c>
      <c r="C30" s="606">
        <v>2013.6471100000001</v>
      </c>
      <c r="D30" s="607">
        <v>-386.35281440581599</v>
      </c>
      <c r="E30" s="608">
        <v>0.83901965559299996</v>
      </c>
      <c r="F30" s="606">
        <v>2392.94446862932</v>
      </c>
      <c r="G30" s="607">
        <v>1794.70835147199</v>
      </c>
      <c r="H30" s="609">
        <v>108.57697</v>
      </c>
      <c r="I30" s="606">
        <v>1207.9337399999999</v>
      </c>
      <c r="J30" s="607">
        <v>-586.77461147198699</v>
      </c>
      <c r="K30" s="610">
        <v>0.50478970817500002</v>
      </c>
    </row>
    <row r="31" spans="1:11" ht="14.4" customHeight="1" thickBot="1" x14ac:dyDescent="0.35">
      <c r="A31" s="628" t="s">
        <v>340</v>
      </c>
      <c r="B31" s="606">
        <v>11.999999622029</v>
      </c>
      <c r="C31" s="606">
        <v>11.889060000000001</v>
      </c>
      <c r="D31" s="607">
        <v>-0.110939622029</v>
      </c>
      <c r="E31" s="608">
        <v>0.99075503120599995</v>
      </c>
      <c r="F31" s="606">
        <v>15.000001354191999</v>
      </c>
      <c r="G31" s="607">
        <v>11.250001015643999</v>
      </c>
      <c r="H31" s="609">
        <v>1.6732800000000001</v>
      </c>
      <c r="I31" s="606">
        <v>12.442640000000001</v>
      </c>
      <c r="J31" s="607">
        <v>1.192638984355</v>
      </c>
      <c r="K31" s="610">
        <v>0.82950925844500001</v>
      </c>
    </row>
    <row r="32" spans="1:11" ht="14.4" customHeight="1" thickBot="1" x14ac:dyDescent="0.35">
      <c r="A32" s="628" t="s">
        <v>341</v>
      </c>
      <c r="B32" s="606">
        <v>1.6990499464840001</v>
      </c>
      <c r="C32" s="606">
        <v>1.44906</v>
      </c>
      <c r="D32" s="607">
        <v>-0.249989946484</v>
      </c>
      <c r="E32" s="608">
        <v>0.85286486309499998</v>
      </c>
      <c r="F32" s="606">
        <v>2.0000001805580001</v>
      </c>
      <c r="G32" s="607">
        <v>1.500000135419</v>
      </c>
      <c r="H32" s="609">
        <v>0</v>
      </c>
      <c r="I32" s="606">
        <v>0</v>
      </c>
      <c r="J32" s="607">
        <v>-1.500000135419</v>
      </c>
      <c r="K32" s="610">
        <v>0</v>
      </c>
    </row>
    <row r="33" spans="1:11" ht="14.4" customHeight="1" thickBot="1" x14ac:dyDescent="0.35">
      <c r="A33" s="628" t="s">
        <v>342</v>
      </c>
      <c r="B33" s="606">
        <v>1279.9999596831001</v>
      </c>
      <c r="C33" s="606">
        <v>1328.8930600000001</v>
      </c>
      <c r="D33" s="607">
        <v>48.893100316898</v>
      </c>
      <c r="E33" s="608">
        <v>1.0381977358250001</v>
      </c>
      <c r="F33" s="606">
        <v>1350.0001218773</v>
      </c>
      <c r="G33" s="607">
        <v>1012.50009140798</v>
      </c>
      <c r="H33" s="609">
        <v>107.15559</v>
      </c>
      <c r="I33" s="606">
        <v>1050.31519</v>
      </c>
      <c r="J33" s="607">
        <v>37.815098592021997</v>
      </c>
      <c r="K33" s="610">
        <v>0.77801118161299998</v>
      </c>
    </row>
    <row r="34" spans="1:11" ht="14.4" customHeight="1" thickBot="1" x14ac:dyDescent="0.35">
      <c r="A34" s="628" t="s">
        <v>343</v>
      </c>
      <c r="B34" s="606">
        <v>4272.9998654108604</v>
      </c>
      <c r="C34" s="606">
        <v>3919.97165</v>
      </c>
      <c r="D34" s="607">
        <v>-353.02821541085501</v>
      </c>
      <c r="E34" s="608">
        <v>0.91738164602600003</v>
      </c>
      <c r="F34" s="606">
        <v>4200.00037917384</v>
      </c>
      <c r="G34" s="607">
        <v>3150.00028438038</v>
      </c>
      <c r="H34" s="609">
        <v>327.76220000000001</v>
      </c>
      <c r="I34" s="606">
        <v>2327.7204700000002</v>
      </c>
      <c r="J34" s="607">
        <v>-822.27981438037602</v>
      </c>
      <c r="K34" s="610">
        <v>0.55421910948899999</v>
      </c>
    </row>
    <row r="35" spans="1:11" ht="14.4" customHeight="1" thickBot="1" x14ac:dyDescent="0.35">
      <c r="A35" s="628" t="s">
        <v>344</v>
      </c>
      <c r="B35" s="606">
        <v>96.490886960769998</v>
      </c>
      <c r="C35" s="606">
        <v>84.911100000000005</v>
      </c>
      <c r="D35" s="607">
        <v>-11.579786960770001</v>
      </c>
      <c r="E35" s="608">
        <v>0.879990874521</v>
      </c>
      <c r="F35" s="606">
        <v>100.000009027948</v>
      </c>
      <c r="G35" s="607">
        <v>75.000006770960994</v>
      </c>
      <c r="H35" s="609">
        <v>11.86092</v>
      </c>
      <c r="I35" s="606">
        <v>49.678379999999997</v>
      </c>
      <c r="J35" s="607">
        <v>-25.321626770961</v>
      </c>
      <c r="K35" s="610">
        <v>0.49678375515000001</v>
      </c>
    </row>
    <row r="36" spans="1:11" ht="14.4" customHeight="1" thickBot="1" x14ac:dyDescent="0.35">
      <c r="A36" s="628" t="s">
        <v>345</v>
      </c>
      <c r="B36" s="606">
        <v>736.99997678628597</v>
      </c>
      <c r="C36" s="606">
        <v>676.08525999999995</v>
      </c>
      <c r="D36" s="607">
        <v>-60.914716786286</v>
      </c>
      <c r="E36" s="608">
        <v>0.91734773581399998</v>
      </c>
      <c r="F36" s="606">
        <v>740.00006680681895</v>
      </c>
      <c r="G36" s="607">
        <v>555.00005010511404</v>
      </c>
      <c r="H36" s="609">
        <v>42.732660000000003</v>
      </c>
      <c r="I36" s="606">
        <v>541.54129999999998</v>
      </c>
      <c r="J36" s="607">
        <v>-13.458750105112999</v>
      </c>
      <c r="K36" s="610">
        <v>0.73181250149900001</v>
      </c>
    </row>
    <row r="37" spans="1:11" ht="14.4" customHeight="1" thickBot="1" x14ac:dyDescent="0.35">
      <c r="A37" s="628" t="s">
        <v>346</v>
      </c>
      <c r="B37" s="606">
        <v>71.999997732173995</v>
      </c>
      <c r="C37" s="606">
        <v>112.49926000000001</v>
      </c>
      <c r="D37" s="607">
        <v>40.499262267825003</v>
      </c>
      <c r="E37" s="608">
        <v>1.562489771436</v>
      </c>
      <c r="F37" s="606">
        <v>100.000009027948</v>
      </c>
      <c r="G37" s="607">
        <v>75.000006770960994</v>
      </c>
      <c r="H37" s="609">
        <v>18.779</v>
      </c>
      <c r="I37" s="606">
        <v>57.605359999999997</v>
      </c>
      <c r="J37" s="607">
        <v>-17.394646770961</v>
      </c>
      <c r="K37" s="610">
        <v>0.57605354799399999</v>
      </c>
    </row>
    <row r="38" spans="1:11" ht="14.4" customHeight="1" thickBot="1" x14ac:dyDescent="0.35">
      <c r="A38" s="628" t="s">
        <v>347</v>
      </c>
      <c r="B38" s="606">
        <v>344.99998913333599</v>
      </c>
      <c r="C38" s="606">
        <v>362.18525</v>
      </c>
      <c r="D38" s="607">
        <v>17.185260866663</v>
      </c>
      <c r="E38" s="608">
        <v>1.049812351907</v>
      </c>
      <c r="F38" s="606">
        <v>360.000032500614</v>
      </c>
      <c r="G38" s="607">
        <v>270.00002437546101</v>
      </c>
      <c r="H38" s="609">
        <v>29.739979999999999</v>
      </c>
      <c r="I38" s="606">
        <v>211.87333000000001</v>
      </c>
      <c r="J38" s="607">
        <v>-58.126694375459998</v>
      </c>
      <c r="K38" s="610">
        <v>0.58853697464400001</v>
      </c>
    </row>
    <row r="39" spans="1:11" ht="14.4" customHeight="1" thickBot="1" x14ac:dyDescent="0.35">
      <c r="A39" s="628" t="s">
        <v>348</v>
      </c>
      <c r="B39" s="606">
        <v>335.999989416814</v>
      </c>
      <c r="C39" s="606">
        <v>333.29539999999997</v>
      </c>
      <c r="D39" s="607">
        <v>-2.7045894168140001</v>
      </c>
      <c r="E39" s="608">
        <v>0.99195062648200005</v>
      </c>
      <c r="F39" s="606">
        <v>300.000027083845</v>
      </c>
      <c r="G39" s="607">
        <v>225.000020312884</v>
      </c>
      <c r="H39" s="609">
        <v>0</v>
      </c>
      <c r="I39" s="606">
        <v>83.139160000000004</v>
      </c>
      <c r="J39" s="607">
        <v>-141.860860312884</v>
      </c>
      <c r="K39" s="610">
        <v>0.27713050831399999</v>
      </c>
    </row>
    <row r="40" spans="1:11" ht="14.4" customHeight="1" thickBot="1" x14ac:dyDescent="0.35">
      <c r="A40" s="628" t="s">
        <v>349</v>
      </c>
      <c r="B40" s="606">
        <v>2257.9999288784702</v>
      </c>
      <c r="C40" s="606">
        <v>2255.0954700000002</v>
      </c>
      <c r="D40" s="607">
        <v>-2.904458878472</v>
      </c>
      <c r="E40" s="608">
        <v>0.99871370284700001</v>
      </c>
      <c r="F40" s="606">
        <v>2095.8070789180001</v>
      </c>
      <c r="G40" s="607">
        <v>1571.8553091885001</v>
      </c>
      <c r="H40" s="609">
        <v>43.20111</v>
      </c>
      <c r="I40" s="606">
        <v>1426.28756</v>
      </c>
      <c r="J40" s="607">
        <v>-145.567749188498</v>
      </c>
      <c r="K40" s="610">
        <v>0.68054334501799996</v>
      </c>
    </row>
    <row r="41" spans="1:11" ht="14.4" customHeight="1" thickBot="1" x14ac:dyDescent="0.35">
      <c r="A41" s="628" t="s">
        <v>350</v>
      </c>
      <c r="B41" s="606">
        <v>0</v>
      </c>
      <c r="C41" s="606">
        <v>363.12768999999997</v>
      </c>
      <c r="D41" s="607">
        <v>363.12768999999997</v>
      </c>
      <c r="E41" s="616" t="s">
        <v>327</v>
      </c>
      <c r="F41" s="606">
        <v>320.00002888943499</v>
      </c>
      <c r="G41" s="607">
        <v>240.000021667076</v>
      </c>
      <c r="H41" s="609">
        <v>30.09235</v>
      </c>
      <c r="I41" s="606">
        <v>289.62747999999999</v>
      </c>
      <c r="J41" s="607">
        <v>49.627458332922998</v>
      </c>
      <c r="K41" s="610">
        <v>0.90508579328899996</v>
      </c>
    </row>
    <row r="42" spans="1:11" ht="14.4" customHeight="1" thickBot="1" x14ac:dyDescent="0.35">
      <c r="A42" s="628" t="s">
        <v>351</v>
      </c>
      <c r="B42" s="606">
        <v>0</v>
      </c>
      <c r="C42" s="606">
        <v>0</v>
      </c>
      <c r="D42" s="607">
        <v>0</v>
      </c>
      <c r="E42" s="608">
        <v>1</v>
      </c>
      <c r="F42" s="606">
        <v>0</v>
      </c>
      <c r="G42" s="607">
        <v>0</v>
      </c>
      <c r="H42" s="609">
        <v>7.2550400000000002</v>
      </c>
      <c r="I42" s="606">
        <v>14.51008</v>
      </c>
      <c r="J42" s="607">
        <v>14.51008</v>
      </c>
      <c r="K42" s="617" t="s">
        <v>327</v>
      </c>
    </row>
    <row r="43" spans="1:11" ht="14.4" customHeight="1" thickBot="1" x14ac:dyDescent="0.35">
      <c r="A43" s="627" t="s">
        <v>352</v>
      </c>
      <c r="B43" s="611">
        <v>625.99998028251696</v>
      </c>
      <c r="C43" s="611">
        <v>616.37527999999998</v>
      </c>
      <c r="D43" s="612">
        <v>-9.6247002825170007</v>
      </c>
      <c r="E43" s="618">
        <v>0.98462507893600004</v>
      </c>
      <c r="F43" s="611">
        <v>627.67195472311505</v>
      </c>
      <c r="G43" s="612">
        <v>470.753966042336</v>
      </c>
      <c r="H43" s="614">
        <v>54.088369999999998</v>
      </c>
      <c r="I43" s="611">
        <v>479.37450999999999</v>
      </c>
      <c r="J43" s="612">
        <v>8.6205439576639993</v>
      </c>
      <c r="K43" s="619">
        <v>0.76373415506700004</v>
      </c>
    </row>
    <row r="44" spans="1:11" ht="14.4" customHeight="1" thickBot="1" x14ac:dyDescent="0.35">
      <c r="A44" s="628" t="s">
        <v>353</v>
      </c>
      <c r="B44" s="606">
        <v>536.999983085802</v>
      </c>
      <c r="C44" s="606">
        <v>496.80982999999998</v>
      </c>
      <c r="D44" s="607">
        <v>-40.190153085801001</v>
      </c>
      <c r="E44" s="608">
        <v>0.92515799934499998</v>
      </c>
      <c r="F44" s="606">
        <v>542.92508706807303</v>
      </c>
      <c r="G44" s="607">
        <v>407.193815301055</v>
      </c>
      <c r="H44" s="609">
        <v>44.740220000000001</v>
      </c>
      <c r="I44" s="606">
        <v>390.92138</v>
      </c>
      <c r="J44" s="607">
        <v>-16.272435301053999</v>
      </c>
      <c r="K44" s="610">
        <v>0.72002821256799998</v>
      </c>
    </row>
    <row r="45" spans="1:11" ht="14.4" customHeight="1" thickBot="1" x14ac:dyDescent="0.35">
      <c r="A45" s="628" t="s">
        <v>354</v>
      </c>
      <c r="B45" s="606">
        <v>88.999997196715</v>
      </c>
      <c r="C45" s="606">
        <v>119.56545</v>
      </c>
      <c r="D45" s="607">
        <v>30.565452803284</v>
      </c>
      <c r="E45" s="608">
        <v>1.3434320647860001</v>
      </c>
      <c r="F45" s="606">
        <v>84.746867655041001</v>
      </c>
      <c r="G45" s="607">
        <v>63.560150741280999</v>
      </c>
      <c r="H45" s="609">
        <v>9.3481500000000004</v>
      </c>
      <c r="I45" s="606">
        <v>88.453130000000002</v>
      </c>
      <c r="J45" s="607">
        <v>24.892979258718</v>
      </c>
      <c r="K45" s="610">
        <v>1.0437333254609999</v>
      </c>
    </row>
    <row r="46" spans="1:11" ht="14.4" customHeight="1" thickBot="1" x14ac:dyDescent="0.35">
      <c r="A46" s="627" t="s">
        <v>355</v>
      </c>
      <c r="B46" s="611">
        <v>929.98505128053</v>
      </c>
      <c r="C46" s="611">
        <v>1134.75155</v>
      </c>
      <c r="D46" s="612">
        <v>204.76649871947001</v>
      </c>
      <c r="E46" s="618">
        <v>1.2201825700710001</v>
      </c>
      <c r="F46" s="611">
        <v>1116.60267809732</v>
      </c>
      <c r="G46" s="612">
        <v>837.45200857298698</v>
      </c>
      <c r="H46" s="614">
        <v>85.913399999999996</v>
      </c>
      <c r="I46" s="611">
        <v>750.05814999999996</v>
      </c>
      <c r="J46" s="612">
        <v>-87.393858572986005</v>
      </c>
      <c r="K46" s="619">
        <v>0.67173235808200005</v>
      </c>
    </row>
    <row r="47" spans="1:11" ht="14.4" customHeight="1" thickBot="1" x14ac:dyDescent="0.35">
      <c r="A47" s="628" t="s">
        <v>356</v>
      </c>
      <c r="B47" s="606">
        <v>16.037204074163999</v>
      </c>
      <c r="C47" s="606">
        <v>73.442430000000002</v>
      </c>
      <c r="D47" s="607">
        <v>57.405225925834998</v>
      </c>
      <c r="E47" s="608">
        <v>4.5795033635760003</v>
      </c>
      <c r="F47" s="606">
        <v>63.269168907873997</v>
      </c>
      <c r="G47" s="607">
        <v>47.451876680905997</v>
      </c>
      <c r="H47" s="609">
        <v>0</v>
      </c>
      <c r="I47" s="606">
        <v>2.2915000000000001</v>
      </c>
      <c r="J47" s="607">
        <v>-45.160376680905998</v>
      </c>
      <c r="K47" s="610">
        <v>3.6218272494000003E-2</v>
      </c>
    </row>
    <row r="48" spans="1:11" ht="14.4" customHeight="1" thickBot="1" x14ac:dyDescent="0.35">
      <c r="A48" s="628" t="s">
        <v>357</v>
      </c>
      <c r="B48" s="606">
        <v>23.999999244057999</v>
      </c>
      <c r="C48" s="606">
        <v>35.043379999999999</v>
      </c>
      <c r="D48" s="607">
        <v>11.043380755941</v>
      </c>
      <c r="E48" s="608">
        <v>1.4601408793240001</v>
      </c>
      <c r="F48" s="606">
        <v>38.000003430619998</v>
      </c>
      <c r="G48" s="607">
        <v>28.500002572964998</v>
      </c>
      <c r="H48" s="609">
        <v>1.9389400000000001</v>
      </c>
      <c r="I48" s="606">
        <v>22.229649999999999</v>
      </c>
      <c r="J48" s="607">
        <v>-6.2703525729649998</v>
      </c>
      <c r="K48" s="610">
        <v>0.58499073666099999</v>
      </c>
    </row>
    <row r="49" spans="1:11" ht="14.4" customHeight="1" thickBot="1" x14ac:dyDescent="0.35">
      <c r="A49" s="628" t="s">
        <v>358</v>
      </c>
      <c r="B49" s="606">
        <v>418.90266365306297</v>
      </c>
      <c r="C49" s="606">
        <v>489.22719000000001</v>
      </c>
      <c r="D49" s="607">
        <v>70.324526346937006</v>
      </c>
      <c r="E49" s="608">
        <v>1.1678779641399999</v>
      </c>
      <c r="F49" s="606">
        <v>488.56316237742402</v>
      </c>
      <c r="G49" s="607">
        <v>366.422371783068</v>
      </c>
      <c r="H49" s="609">
        <v>46.558950000000003</v>
      </c>
      <c r="I49" s="606">
        <v>352.92340000000002</v>
      </c>
      <c r="J49" s="607">
        <v>-13.498971783067001</v>
      </c>
      <c r="K49" s="610">
        <v>0.72237005811599997</v>
      </c>
    </row>
    <row r="50" spans="1:11" ht="14.4" customHeight="1" thickBot="1" x14ac:dyDescent="0.35">
      <c r="A50" s="628" t="s">
        <v>359</v>
      </c>
      <c r="B50" s="606">
        <v>93.999997039226997</v>
      </c>
      <c r="C50" s="606">
        <v>90.937910000000002</v>
      </c>
      <c r="D50" s="607">
        <v>-3.0620870392269999</v>
      </c>
      <c r="E50" s="608">
        <v>0.96742460493899995</v>
      </c>
      <c r="F50" s="606">
        <v>86.463349334129006</v>
      </c>
      <c r="G50" s="607">
        <v>64.847512000595998</v>
      </c>
      <c r="H50" s="609">
        <v>7.6909599999999996</v>
      </c>
      <c r="I50" s="606">
        <v>70.452100000000002</v>
      </c>
      <c r="J50" s="607">
        <v>5.6045879994029999</v>
      </c>
      <c r="K50" s="610">
        <v>0.81482038970899995</v>
      </c>
    </row>
    <row r="51" spans="1:11" ht="14.4" customHeight="1" thickBot="1" x14ac:dyDescent="0.35">
      <c r="A51" s="628" t="s">
        <v>360</v>
      </c>
      <c r="B51" s="606">
        <v>20.999999338551</v>
      </c>
      <c r="C51" s="606">
        <v>48.515180000000001</v>
      </c>
      <c r="D51" s="607">
        <v>27.515180661449001</v>
      </c>
      <c r="E51" s="608">
        <v>2.310246739433</v>
      </c>
      <c r="F51" s="606">
        <v>55.463647047788001</v>
      </c>
      <c r="G51" s="607">
        <v>41.597735285840997</v>
      </c>
      <c r="H51" s="609">
        <v>3.0520800000000001</v>
      </c>
      <c r="I51" s="606">
        <v>35.49194</v>
      </c>
      <c r="J51" s="607">
        <v>-6.1057952858410003</v>
      </c>
      <c r="K51" s="610">
        <v>0.63991356301199998</v>
      </c>
    </row>
    <row r="52" spans="1:11" ht="14.4" customHeight="1" thickBot="1" x14ac:dyDescent="0.35">
      <c r="A52" s="628" t="s">
        <v>361</v>
      </c>
      <c r="B52" s="606">
        <v>2.2003174665929999</v>
      </c>
      <c r="C52" s="606">
        <v>3.6769599999999998</v>
      </c>
      <c r="D52" s="607">
        <v>1.476642533406</v>
      </c>
      <c r="E52" s="608">
        <v>1.671104309185</v>
      </c>
      <c r="F52" s="606">
        <v>0</v>
      </c>
      <c r="G52" s="607">
        <v>0</v>
      </c>
      <c r="H52" s="609">
        <v>0.18633</v>
      </c>
      <c r="I52" s="606">
        <v>1.49031</v>
      </c>
      <c r="J52" s="607">
        <v>1.49031</v>
      </c>
      <c r="K52" s="617" t="s">
        <v>312</v>
      </c>
    </row>
    <row r="53" spans="1:11" ht="14.4" customHeight="1" thickBot="1" x14ac:dyDescent="0.35">
      <c r="A53" s="628" t="s">
        <v>362</v>
      </c>
      <c r="B53" s="606">
        <v>19.401384298909999</v>
      </c>
      <c r="C53" s="606">
        <v>22.368459999999999</v>
      </c>
      <c r="D53" s="607">
        <v>2.9670757010890001</v>
      </c>
      <c r="E53" s="608">
        <v>1.1529311339520001</v>
      </c>
      <c r="F53" s="606">
        <v>20.826887343767002</v>
      </c>
      <c r="G53" s="607">
        <v>15.620165507825</v>
      </c>
      <c r="H53" s="609">
        <v>0.55523999999999996</v>
      </c>
      <c r="I53" s="606">
        <v>8.8464299999999998</v>
      </c>
      <c r="J53" s="607">
        <v>-6.7737355078250001</v>
      </c>
      <c r="K53" s="610">
        <v>0.42476006394900001</v>
      </c>
    </row>
    <row r="54" spans="1:11" ht="14.4" customHeight="1" thickBot="1" x14ac:dyDescent="0.35">
      <c r="A54" s="628" t="s">
        <v>363</v>
      </c>
      <c r="B54" s="606">
        <v>225.999992881548</v>
      </c>
      <c r="C54" s="606">
        <v>246.94286</v>
      </c>
      <c r="D54" s="607">
        <v>20.942867118452</v>
      </c>
      <c r="E54" s="608">
        <v>1.0926675565399999</v>
      </c>
      <c r="F54" s="606">
        <v>248.09605168877701</v>
      </c>
      <c r="G54" s="607">
        <v>186.07203876658301</v>
      </c>
      <c r="H54" s="609">
        <v>15.24535</v>
      </c>
      <c r="I54" s="606">
        <v>149.33259000000001</v>
      </c>
      <c r="J54" s="607">
        <v>-36.739448766583003</v>
      </c>
      <c r="K54" s="610">
        <v>0.60191441574100002</v>
      </c>
    </row>
    <row r="55" spans="1:11" ht="14.4" customHeight="1" thickBot="1" x14ac:dyDescent="0.35">
      <c r="A55" s="628" t="s">
        <v>364</v>
      </c>
      <c r="B55" s="606">
        <v>26.443495772721999</v>
      </c>
      <c r="C55" s="606">
        <v>23.187860000000001</v>
      </c>
      <c r="D55" s="607">
        <v>-3.255635772722</v>
      </c>
      <c r="E55" s="608">
        <v>0.87688330617400001</v>
      </c>
      <c r="F55" s="606">
        <v>32.213422466674999</v>
      </c>
      <c r="G55" s="607">
        <v>24.160066850006</v>
      </c>
      <c r="H55" s="609">
        <v>4.1640499999999996</v>
      </c>
      <c r="I55" s="606">
        <v>24.125360000000001</v>
      </c>
      <c r="J55" s="607">
        <v>-3.4706850005999997E-2</v>
      </c>
      <c r="K55" s="610">
        <v>0.748922596627</v>
      </c>
    </row>
    <row r="56" spans="1:11" ht="14.4" customHeight="1" thickBot="1" x14ac:dyDescent="0.35">
      <c r="A56" s="628" t="s">
        <v>365</v>
      </c>
      <c r="B56" s="606">
        <v>0</v>
      </c>
      <c r="C56" s="606">
        <v>8.27163</v>
      </c>
      <c r="D56" s="607">
        <v>8.27163</v>
      </c>
      <c r="E56" s="616" t="s">
        <v>327</v>
      </c>
      <c r="F56" s="606">
        <v>0</v>
      </c>
      <c r="G56" s="607">
        <v>0</v>
      </c>
      <c r="H56" s="609">
        <v>0</v>
      </c>
      <c r="I56" s="606">
        <v>0</v>
      </c>
      <c r="J56" s="607">
        <v>0</v>
      </c>
      <c r="K56" s="617" t="s">
        <v>312</v>
      </c>
    </row>
    <row r="57" spans="1:11" ht="14.4" customHeight="1" thickBot="1" x14ac:dyDescent="0.35">
      <c r="A57" s="628" t="s">
        <v>366</v>
      </c>
      <c r="B57" s="606">
        <v>0</v>
      </c>
      <c r="C57" s="606">
        <v>0</v>
      </c>
      <c r="D57" s="607">
        <v>0</v>
      </c>
      <c r="E57" s="608">
        <v>1</v>
      </c>
      <c r="F57" s="606">
        <v>0</v>
      </c>
      <c r="G57" s="607">
        <v>0</v>
      </c>
      <c r="H57" s="609">
        <v>0</v>
      </c>
      <c r="I57" s="606">
        <v>2.9039999999999999</v>
      </c>
      <c r="J57" s="607">
        <v>2.9039999999999999</v>
      </c>
      <c r="K57" s="617" t="s">
        <v>327</v>
      </c>
    </row>
    <row r="58" spans="1:11" ht="14.4" customHeight="1" thickBot="1" x14ac:dyDescent="0.35">
      <c r="A58" s="628" t="s">
        <v>367</v>
      </c>
      <c r="B58" s="606">
        <v>81.999997511691006</v>
      </c>
      <c r="C58" s="606">
        <v>91.999279999999999</v>
      </c>
      <c r="D58" s="607">
        <v>9.9992824883079994</v>
      </c>
      <c r="E58" s="608">
        <v>1.121942473069</v>
      </c>
      <c r="F58" s="606">
        <v>83.706985500258995</v>
      </c>
      <c r="G58" s="607">
        <v>62.780239125194001</v>
      </c>
      <c r="H58" s="609">
        <v>6.5214999999999996</v>
      </c>
      <c r="I58" s="606">
        <v>79.246030000000005</v>
      </c>
      <c r="J58" s="607">
        <v>16.465790874804998</v>
      </c>
      <c r="K58" s="610">
        <v>0.94670748834600005</v>
      </c>
    </row>
    <row r="59" spans="1:11" ht="14.4" customHeight="1" thickBot="1" x14ac:dyDescent="0.35">
      <c r="A59" s="628" t="s">
        <v>368</v>
      </c>
      <c r="B59" s="606">
        <v>0</v>
      </c>
      <c r="C59" s="606">
        <v>1.1384099999999999</v>
      </c>
      <c r="D59" s="607">
        <v>1.1384099999999999</v>
      </c>
      <c r="E59" s="616" t="s">
        <v>312</v>
      </c>
      <c r="F59" s="606">
        <v>0</v>
      </c>
      <c r="G59" s="607">
        <v>0</v>
      </c>
      <c r="H59" s="609">
        <v>0</v>
      </c>
      <c r="I59" s="606">
        <v>0.72484000000000004</v>
      </c>
      <c r="J59" s="607">
        <v>0.72484000000000004</v>
      </c>
      <c r="K59" s="617" t="s">
        <v>312</v>
      </c>
    </row>
    <row r="60" spans="1:11" ht="14.4" customHeight="1" thickBot="1" x14ac:dyDescent="0.35">
      <c r="A60" s="627" t="s">
        <v>369</v>
      </c>
      <c r="B60" s="611">
        <v>258.95357527391297</v>
      </c>
      <c r="C60" s="611">
        <v>261.35694000000001</v>
      </c>
      <c r="D60" s="612">
        <v>2.4033647260870001</v>
      </c>
      <c r="E60" s="618">
        <v>1.0092810640800001</v>
      </c>
      <c r="F60" s="611">
        <v>251.92887020798099</v>
      </c>
      <c r="G60" s="612">
        <v>188.94665265598599</v>
      </c>
      <c r="H60" s="614">
        <v>4.4626999999999999</v>
      </c>
      <c r="I60" s="611">
        <v>342.91052000000002</v>
      </c>
      <c r="J60" s="612">
        <v>153.963867344015</v>
      </c>
      <c r="K60" s="619">
        <v>1.3611402286559999</v>
      </c>
    </row>
    <row r="61" spans="1:11" ht="14.4" customHeight="1" thickBot="1" x14ac:dyDescent="0.35">
      <c r="A61" s="628" t="s">
        <v>370</v>
      </c>
      <c r="B61" s="606">
        <v>0</v>
      </c>
      <c r="C61" s="606">
        <v>11.38363</v>
      </c>
      <c r="D61" s="607">
        <v>11.38363</v>
      </c>
      <c r="E61" s="616" t="s">
        <v>312</v>
      </c>
      <c r="F61" s="606">
        <v>0</v>
      </c>
      <c r="G61" s="607">
        <v>0</v>
      </c>
      <c r="H61" s="609">
        <v>0</v>
      </c>
      <c r="I61" s="606">
        <v>18.728349999999999</v>
      </c>
      <c r="J61" s="607">
        <v>18.728349999999999</v>
      </c>
      <c r="K61" s="617" t="s">
        <v>312</v>
      </c>
    </row>
    <row r="62" spans="1:11" ht="14.4" customHeight="1" thickBot="1" x14ac:dyDescent="0.35">
      <c r="A62" s="628" t="s">
        <v>371</v>
      </c>
      <c r="B62" s="606">
        <v>37.433550883472002</v>
      </c>
      <c r="C62" s="606">
        <v>10.782</v>
      </c>
      <c r="D62" s="607">
        <v>-26.651550883472002</v>
      </c>
      <c r="E62" s="608">
        <v>0.28803038305200002</v>
      </c>
      <c r="F62" s="606">
        <v>9.7075447671939994</v>
      </c>
      <c r="G62" s="607">
        <v>7.2806585753949999</v>
      </c>
      <c r="H62" s="609">
        <v>0</v>
      </c>
      <c r="I62" s="606">
        <v>35.416679999999999</v>
      </c>
      <c r="J62" s="607">
        <v>28.136021424603999</v>
      </c>
      <c r="K62" s="610">
        <v>3.6483663840189999</v>
      </c>
    </row>
    <row r="63" spans="1:11" ht="14.4" customHeight="1" thickBot="1" x14ac:dyDescent="0.35">
      <c r="A63" s="628" t="s">
        <v>372</v>
      </c>
      <c r="B63" s="606">
        <v>211.52002470541601</v>
      </c>
      <c r="C63" s="606">
        <v>230.42698999999999</v>
      </c>
      <c r="D63" s="607">
        <v>18.906965294584001</v>
      </c>
      <c r="E63" s="608">
        <v>1.089386171928</v>
      </c>
      <c r="F63" s="606">
        <v>234.274071809883</v>
      </c>
      <c r="G63" s="607">
        <v>175.70555385741201</v>
      </c>
      <c r="H63" s="609">
        <v>4.4626999999999999</v>
      </c>
      <c r="I63" s="606">
        <v>283.98865999999998</v>
      </c>
      <c r="J63" s="607">
        <v>108.283106142588</v>
      </c>
      <c r="K63" s="610">
        <v>1.212206958311</v>
      </c>
    </row>
    <row r="64" spans="1:11" ht="14.4" customHeight="1" thickBot="1" x14ac:dyDescent="0.35">
      <c r="A64" s="628" t="s">
        <v>373</v>
      </c>
      <c r="B64" s="606">
        <v>0</v>
      </c>
      <c r="C64" s="606">
        <v>1.3132999999999999</v>
      </c>
      <c r="D64" s="607">
        <v>1.3132999999999999</v>
      </c>
      <c r="E64" s="616" t="s">
        <v>312</v>
      </c>
      <c r="F64" s="606">
        <v>0</v>
      </c>
      <c r="G64" s="607">
        <v>0</v>
      </c>
      <c r="H64" s="609">
        <v>0</v>
      </c>
      <c r="I64" s="606">
        <v>2.2869000000000002</v>
      </c>
      <c r="J64" s="607">
        <v>2.2869000000000002</v>
      </c>
      <c r="K64" s="617" t="s">
        <v>312</v>
      </c>
    </row>
    <row r="65" spans="1:11" ht="14.4" customHeight="1" thickBot="1" x14ac:dyDescent="0.35">
      <c r="A65" s="628" t="s">
        <v>374</v>
      </c>
      <c r="B65" s="606">
        <v>9.9999996850239992</v>
      </c>
      <c r="C65" s="606">
        <v>7.4510199999999998</v>
      </c>
      <c r="D65" s="607">
        <v>-2.5489796850239999</v>
      </c>
      <c r="E65" s="608">
        <v>0.74510202346800003</v>
      </c>
      <c r="F65" s="606">
        <v>7.947253630903</v>
      </c>
      <c r="G65" s="607">
        <v>5.9604402231769997</v>
      </c>
      <c r="H65" s="609">
        <v>0</v>
      </c>
      <c r="I65" s="606">
        <v>2.4899300000000002</v>
      </c>
      <c r="J65" s="607">
        <v>-3.470510223177</v>
      </c>
      <c r="K65" s="610">
        <v>0.313306975672</v>
      </c>
    </row>
    <row r="66" spans="1:11" ht="14.4" customHeight="1" thickBot="1" x14ac:dyDescent="0.35">
      <c r="A66" s="627" t="s">
        <v>375</v>
      </c>
      <c r="B66" s="611">
        <v>2101.9999337920999</v>
      </c>
      <c r="C66" s="611">
        <v>1992.5373400000001</v>
      </c>
      <c r="D66" s="612">
        <v>-109.46259379209501</v>
      </c>
      <c r="E66" s="618">
        <v>0.94792454936199999</v>
      </c>
      <c r="F66" s="611">
        <v>1894.0537841339001</v>
      </c>
      <c r="G66" s="612">
        <v>1420.5403381004301</v>
      </c>
      <c r="H66" s="614">
        <v>176.21901</v>
      </c>
      <c r="I66" s="611">
        <v>1339.19866</v>
      </c>
      <c r="J66" s="612">
        <v>-81.341678100425995</v>
      </c>
      <c r="K66" s="619">
        <v>0.70705418780499996</v>
      </c>
    </row>
    <row r="67" spans="1:11" ht="14.4" customHeight="1" thickBot="1" x14ac:dyDescent="0.35">
      <c r="A67" s="628" t="s">
        <v>376</v>
      </c>
      <c r="B67" s="606">
        <v>34.999998897584</v>
      </c>
      <c r="C67" s="606">
        <v>24.572040000000001</v>
      </c>
      <c r="D67" s="607">
        <v>-10.427958897584</v>
      </c>
      <c r="E67" s="608">
        <v>0.70205830782699996</v>
      </c>
      <c r="F67" s="606">
        <v>0</v>
      </c>
      <c r="G67" s="607">
        <v>0</v>
      </c>
      <c r="H67" s="609">
        <v>3.8487100000000001</v>
      </c>
      <c r="I67" s="606">
        <v>39.951250000000002</v>
      </c>
      <c r="J67" s="607">
        <v>39.951250000000002</v>
      </c>
      <c r="K67" s="617" t="s">
        <v>312</v>
      </c>
    </row>
    <row r="68" spans="1:11" ht="14.4" customHeight="1" thickBot="1" x14ac:dyDescent="0.35">
      <c r="A68" s="628" t="s">
        <v>377</v>
      </c>
      <c r="B68" s="606">
        <v>2.9999999055069999</v>
      </c>
      <c r="C68" s="606">
        <v>6.2073999999999998</v>
      </c>
      <c r="D68" s="607">
        <v>3.2074000944919998</v>
      </c>
      <c r="E68" s="608">
        <v>2.0691333985060001</v>
      </c>
      <c r="F68" s="606">
        <v>6.0536136862300003</v>
      </c>
      <c r="G68" s="607">
        <v>4.540210264673</v>
      </c>
      <c r="H68" s="609">
        <v>0</v>
      </c>
      <c r="I68" s="606">
        <v>1.089</v>
      </c>
      <c r="J68" s="607">
        <v>-3.4512102646730001</v>
      </c>
      <c r="K68" s="610">
        <v>0.17989254954799999</v>
      </c>
    </row>
    <row r="69" spans="1:11" ht="14.4" customHeight="1" thickBot="1" x14ac:dyDescent="0.35">
      <c r="A69" s="628" t="s">
        <v>378</v>
      </c>
      <c r="B69" s="606">
        <v>7.9999997480190004</v>
      </c>
      <c r="C69" s="606">
        <v>10.06503</v>
      </c>
      <c r="D69" s="607">
        <v>2.0650302519800001</v>
      </c>
      <c r="E69" s="608">
        <v>1.258128789628</v>
      </c>
      <c r="F69" s="606">
        <v>0</v>
      </c>
      <c r="G69" s="607">
        <v>0</v>
      </c>
      <c r="H69" s="609">
        <v>2.6047699999999998</v>
      </c>
      <c r="I69" s="606">
        <v>7.3399299999999998</v>
      </c>
      <c r="J69" s="607">
        <v>7.3399299999999998</v>
      </c>
      <c r="K69" s="617" t="s">
        <v>312</v>
      </c>
    </row>
    <row r="70" spans="1:11" ht="14.4" customHeight="1" thickBot="1" x14ac:dyDescent="0.35">
      <c r="A70" s="628" t="s">
        <v>379</v>
      </c>
      <c r="B70" s="606">
        <v>190.99999398396301</v>
      </c>
      <c r="C70" s="606">
        <v>439.66982999999999</v>
      </c>
      <c r="D70" s="607">
        <v>248.66983601603701</v>
      </c>
      <c r="E70" s="608">
        <v>2.3019363552269998</v>
      </c>
      <c r="F70" s="606">
        <v>441.00003981325398</v>
      </c>
      <c r="G70" s="607">
        <v>330.75002985994001</v>
      </c>
      <c r="H70" s="609">
        <v>39.200690000000002</v>
      </c>
      <c r="I70" s="606">
        <v>309.66226999999998</v>
      </c>
      <c r="J70" s="607">
        <v>-21.08775985994</v>
      </c>
      <c r="K70" s="610">
        <v>0.70218195474699996</v>
      </c>
    </row>
    <row r="71" spans="1:11" ht="14.4" customHeight="1" thickBot="1" x14ac:dyDescent="0.35">
      <c r="A71" s="628" t="s">
        <v>380</v>
      </c>
      <c r="B71" s="606">
        <v>1761.99994450127</v>
      </c>
      <c r="C71" s="606">
        <v>1346.7587799999999</v>
      </c>
      <c r="D71" s="607">
        <v>-415.24116450127099</v>
      </c>
      <c r="E71" s="608">
        <v>0.76433531351799999</v>
      </c>
      <c r="F71" s="606">
        <v>1290.0001164605401</v>
      </c>
      <c r="G71" s="607">
        <v>967.50008734540302</v>
      </c>
      <c r="H71" s="609">
        <v>114.86725</v>
      </c>
      <c r="I71" s="606">
        <v>852.98357999999996</v>
      </c>
      <c r="J71" s="607">
        <v>-114.516507345403</v>
      </c>
      <c r="K71" s="610">
        <v>0.66122752169999999</v>
      </c>
    </row>
    <row r="72" spans="1:11" ht="14.4" customHeight="1" thickBot="1" x14ac:dyDescent="0.35">
      <c r="A72" s="628" t="s">
        <v>381</v>
      </c>
      <c r="B72" s="606">
        <v>102.99999675575</v>
      </c>
      <c r="C72" s="606">
        <v>165.26426000000001</v>
      </c>
      <c r="D72" s="607">
        <v>62.264263244250003</v>
      </c>
      <c r="E72" s="608">
        <v>1.6045074291779999</v>
      </c>
      <c r="F72" s="606">
        <v>157.00001417387901</v>
      </c>
      <c r="G72" s="607">
        <v>117.75001063041</v>
      </c>
      <c r="H72" s="609">
        <v>15.69759</v>
      </c>
      <c r="I72" s="606">
        <v>128.17263</v>
      </c>
      <c r="J72" s="607">
        <v>10.42261936959</v>
      </c>
      <c r="K72" s="610">
        <v>0.81638610464100003</v>
      </c>
    </row>
    <row r="73" spans="1:11" ht="14.4" customHeight="1" thickBot="1" x14ac:dyDescent="0.35">
      <c r="A73" s="626" t="s">
        <v>42</v>
      </c>
      <c r="B73" s="606">
        <v>2345.8707453236402</v>
      </c>
      <c r="C73" s="606">
        <v>2398.5720000000001</v>
      </c>
      <c r="D73" s="607">
        <v>52.701254676364996</v>
      </c>
      <c r="E73" s="608">
        <v>1.022465540687</v>
      </c>
      <c r="F73" s="606">
        <v>2384.1386372930101</v>
      </c>
      <c r="G73" s="607">
        <v>1788.1039779697601</v>
      </c>
      <c r="H73" s="609">
        <v>128.01499999999999</v>
      </c>
      <c r="I73" s="606">
        <v>1630.2650000000001</v>
      </c>
      <c r="J73" s="607">
        <v>-157.838977969757</v>
      </c>
      <c r="K73" s="610">
        <v>0.68379622497500003</v>
      </c>
    </row>
    <row r="74" spans="1:11" ht="14.4" customHeight="1" thickBot="1" x14ac:dyDescent="0.35">
      <c r="A74" s="627" t="s">
        <v>382</v>
      </c>
      <c r="B74" s="611">
        <v>2345.8707453236402</v>
      </c>
      <c r="C74" s="611">
        <v>2398.5720000000001</v>
      </c>
      <c r="D74" s="612">
        <v>52.701254676364996</v>
      </c>
      <c r="E74" s="618">
        <v>1.022465540687</v>
      </c>
      <c r="F74" s="611">
        <v>2384.1386372930101</v>
      </c>
      <c r="G74" s="612">
        <v>1788.1039779697601</v>
      </c>
      <c r="H74" s="614">
        <v>128.01499999999999</v>
      </c>
      <c r="I74" s="611">
        <v>1630.2650000000001</v>
      </c>
      <c r="J74" s="612">
        <v>-157.838977969757</v>
      </c>
      <c r="K74" s="619">
        <v>0.68379622497500003</v>
      </c>
    </row>
    <row r="75" spans="1:11" ht="14.4" customHeight="1" thickBot="1" x14ac:dyDescent="0.35">
      <c r="A75" s="628" t="s">
        <v>383</v>
      </c>
      <c r="B75" s="606">
        <v>818.87079342042796</v>
      </c>
      <c r="C75" s="606">
        <v>819.745</v>
      </c>
      <c r="D75" s="607">
        <v>0.87420657957199999</v>
      </c>
      <c r="E75" s="608">
        <v>1.0010675757230001</v>
      </c>
      <c r="F75" s="606">
        <v>826.96075226174798</v>
      </c>
      <c r="G75" s="607">
        <v>620.22056419631099</v>
      </c>
      <c r="H75" s="609">
        <v>62.561999999999998</v>
      </c>
      <c r="I75" s="606">
        <v>553.40700000000004</v>
      </c>
      <c r="J75" s="607">
        <v>-66.813564196311006</v>
      </c>
      <c r="K75" s="610">
        <v>0.66920588248699997</v>
      </c>
    </row>
    <row r="76" spans="1:11" ht="14.4" customHeight="1" thickBot="1" x14ac:dyDescent="0.35">
      <c r="A76" s="628" t="s">
        <v>384</v>
      </c>
      <c r="B76" s="606">
        <v>222.99999297604001</v>
      </c>
      <c r="C76" s="606">
        <v>199.107</v>
      </c>
      <c r="D76" s="607">
        <v>-23.892992976039999</v>
      </c>
      <c r="E76" s="608">
        <v>0.89285653036400003</v>
      </c>
      <c r="F76" s="606">
        <v>195.55240596065599</v>
      </c>
      <c r="G76" s="607">
        <v>146.664304470492</v>
      </c>
      <c r="H76" s="609">
        <v>18.164000000000001</v>
      </c>
      <c r="I76" s="606">
        <v>159.05699999999999</v>
      </c>
      <c r="J76" s="607">
        <v>12.392695529508</v>
      </c>
      <c r="K76" s="610">
        <v>0.81337275917700003</v>
      </c>
    </row>
    <row r="77" spans="1:11" ht="14.4" customHeight="1" thickBot="1" x14ac:dyDescent="0.35">
      <c r="A77" s="628" t="s">
        <v>385</v>
      </c>
      <c r="B77" s="606">
        <v>1303.9999589271699</v>
      </c>
      <c r="C77" s="606">
        <v>1379.72</v>
      </c>
      <c r="D77" s="607">
        <v>75.720041072832998</v>
      </c>
      <c r="E77" s="608">
        <v>1.058067517989</v>
      </c>
      <c r="F77" s="606">
        <v>1361.62547907061</v>
      </c>
      <c r="G77" s="607">
        <v>1021.21910930295</v>
      </c>
      <c r="H77" s="609">
        <v>47.289000000000001</v>
      </c>
      <c r="I77" s="606">
        <v>917.80100000000004</v>
      </c>
      <c r="J77" s="607">
        <v>-103.41810930295399</v>
      </c>
      <c r="K77" s="610">
        <v>0.67404805073499996</v>
      </c>
    </row>
    <row r="78" spans="1:11" ht="14.4" customHeight="1" thickBot="1" x14ac:dyDescent="0.35">
      <c r="A78" s="629" t="s">
        <v>386</v>
      </c>
      <c r="B78" s="611">
        <v>4863.1417225007399</v>
      </c>
      <c r="C78" s="611">
        <v>3842.3280599999998</v>
      </c>
      <c r="D78" s="612">
        <v>-1020.81366250074</v>
      </c>
      <c r="E78" s="618">
        <v>0.79009173066500005</v>
      </c>
      <c r="F78" s="611">
        <v>3775.4141801596202</v>
      </c>
      <c r="G78" s="612">
        <v>2831.5606351197098</v>
      </c>
      <c r="H78" s="614">
        <v>264.10696000000002</v>
      </c>
      <c r="I78" s="611">
        <v>3111.5858400000002</v>
      </c>
      <c r="J78" s="612">
        <v>280.02520488028802</v>
      </c>
      <c r="K78" s="619">
        <v>0.82417072445999995</v>
      </c>
    </row>
    <row r="79" spans="1:11" ht="14.4" customHeight="1" thickBot="1" x14ac:dyDescent="0.35">
      <c r="A79" s="626" t="s">
        <v>45</v>
      </c>
      <c r="B79" s="606">
        <v>1941.39554766635</v>
      </c>
      <c r="C79" s="606">
        <v>1205.28379</v>
      </c>
      <c r="D79" s="607">
        <v>-736.11175766635199</v>
      </c>
      <c r="E79" s="608">
        <v>0.620833704624</v>
      </c>
      <c r="F79" s="606">
        <v>885.32058960101494</v>
      </c>
      <c r="G79" s="607">
        <v>663.99044220076098</v>
      </c>
      <c r="H79" s="609">
        <v>55.243630000000003</v>
      </c>
      <c r="I79" s="606">
        <v>1039.94856</v>
      </c>
      <c r="J79" s="607">
        <v>375.95811779923901</v>
      </c>
      <c r="K79" s="610">
        <v>1.1746576011159999</v>
      </c>
    </row>
    <row r="80" spans="1:11" ht="14.4" customHeight="1" thickBot="1" x14ac:dyDescent="0.35">
      <c r="A80" s="630" t="s">
        <v>387</v>
      </c>
      <c r="B80" s="606">
        <v>1941.39554766635</v>
      </c>
      <c r="C80" s="606">
        <v>1205.28379</v>
      </c>
      <c r="D80" s="607">
        <v>-736.11175766635199</v>
      </c>
      <c r="E80" s="608">
        <v>0.620833704624</v>
      </c>
      <c r="F80" s="606">
        <v>885.32058960101494</v>
      </c>
      <c r="G80" s="607">
        <v>663.99044220076098</v>
      </c>
      <c r="H80" s="609">
        <v>55.243630000000003</v>
      </c>
      <c r="I80" s="606">
        <v>1039.94856</v>
      </c>
      <c r="J80" s="607">
        <v>375.95811779923901</v>
      </c>
      <c r="K80" s="610">
        <v>1.1746576011159999</v>
      </c>
    </row>
    <row r="81" spans="1:11" ht="14.4" customHeight="1" thickBot="1" x14ac:dyDescent="0.35">
      <c r="A81" s="628" t="s">
        <v>388</v>
      </c>
      <c r="B81" s="606">
        <v>676.57771524507996</v>
      </c>
      <c r="C81" s="606">
        <v>492.54789</v>
      </c>
      <c r="D81" s="607">
        <v>-184.02982524507999</v>
      </c>
      <c r="E81" s="608">
        <v>0.72799898504100002</v>
      </c>
      <c r="F81" s="606">
        <v>469.576204640382</v>
      </c>
      <c r="G81" s="607">
        <v>352.18215348028701</v>
      </c>
      <c r="H81" s="609">
        <v>38.712359999999997</v>
      </c>
      <c r="I81" s="606">
        <v>719.37932999999998</v>
      </c>
      <c r="J81" s="607">
        <v>367.19717651971303</v>
      </c>
      <c r="K81" s="610">
        <v>1.531975689762</v>
      </c>
    </row>
    <row r="82" spans="1:11" ht="14.4" customHeight="1" thickBot="1" x14ac:dyDescent="0.35">
      <c r="A82" s="628" t="s">
        <v>389</v>
      </c>
      <c r="B82" s="606">
        <v>2.0836088104730002</v>
      </c>
      <c r="C82" s="606">
        <v>4.2880000000000003</v>
      </c>
      <c r="D82" s="607">
        <v>2.204391189526</v>
      </c>
      <c r="E82" s="608">
        <v>2.0579678769090002</v>
      </c>
      <c r="F82" s="606">
        <v>0</v>
      </c>
      <c r="G82" s="607">
        <v>0</v>
      </c>
      <c r="H82" s="609">
        <v>0</v>
      </c>
      <c r="I82" s="606">
        <v>0</v>
      </c>
      <c r="J82" s="607">
        <v>0</v>
      </c>
      <c r="K82" s="610">
        <v>9</v>
      </c>
    </row>
    <row r="83" spans="1:11" ht="14.4" customHeight="1" thickBot="1" x14ac:dyDescent="0.35">
      <c r="A83" s="628" t="s">
        <v>390</v>
      </c>
      <c r="B83" s="606">
        <v>20.97390715945</v>
      </c>
      <c r="C83" s="606">
        <v>68.706720000000004</v>
      </c>
      <c r="D83" s="607">
        <v>47.732812840549002</v>
      </c>
      <c r="E83" s="608">
        <v>3.275818829446</v>
      </c>
      <c r="F83" s="606">
        <v>17.349231233613999</v>
      </c>
      <c r="G83" s="607">
        <v>13.01192342521</v>
      </c>
      <c r="H83" s="609">
        <v>0.48279</v>
      </c>
      <c r="I83" s="606">
        <v>46.003700000000002</v>
      </c>
      <c r="J83" s="607">
        <v>32.991776574789</v>
      </c>
      <c r="K83" s="610">
        <v>2.6516275782209999</v>
      </c>
    </row>
    <row r="84" spans="1:11" ht="14.4" customHeight="1" thickBot="1" x14ac:dyDescent="0.35">
      <c r="A84" s="628" t="s">
        <v>391</v>
      </c>
      <c r="B84" s="606">
        <v>1146.99996387228</v>
      </c>
      <c r="C84" s="606">
        <v>473.94389999999999</v>
      </c>
      <c r="D84" s="607">
        <v>-673.05606387228295</v>
      </c>
      <c r="E84" s="608">
        <v>0.41320306445299998</v>
      </c>
      <c r="F84" s="606">
        <v>119.88677987765099</v>
      </c>
      <c r="G84" s="607">
        <v>89.915084908238001</v>
      </c>
      <c r="H84" s="609">
        <v>6.6018600000000003</v>
      </c>
      <c r="I84" s="606">
        <v>121.39387000000001</v>
      </c>
      <c r="J84" s="607">
        <v>31.478785091761001</v>
      </c>
      <c r="K84" s="610">
        <v>1.012570945052</v>
      </c>
    </row>
    <row r="85" spans="1:11" ht="14.4" customHeight="1" thickBot="1" x14ac:dyDescent="0.35">
      <c r="A85" s="628" t="s">
        <v>392</v>
      </c>
      <c r="B85" s="606">
        <v>94.760352579065</v>
      </c>
      <c r="C85" s="606">
        <v>165.79728</v>
      </c>
      <c r="D85" s="607">
        <v>71.036927420934006</v>
      </c>
      <c r="E85" s="608">
        <v>1.7496481966090001</v>
      </c>
      <c r="F85" s="606">
        <v>278.50837384936699</v>
      </c>
      <c r="G85" s="607">
        <v>208.88128038702601</v>
      </c>
      <c r="H85" s="609">
        <v>9.4466199999999994</v>
      </c>
      <c r="I85" s="606">
        <v>153.17166</v>
      </c>
      <c r="J85" s="607">
        <v>-55.709620387024998</v>
      </c>
      <c r="K85" s="610">
        <v>0.549971470814</v>
      </c>
    </row>
    <row r="86" spans="1:11" ht="14.4" customHeight="1" thickBot="1" x14ac:dyDescent="0.35">
      <c r="A86" s="631" t="s">
        <v>46</v>
      </c>
      <c r="B86" s="611">
        <v>0</v>
      </c>
      <c r="C86" s="611">
        <v>80.968999999999994</v>
      </c>
      <c r="D86" s="612">
        <v>80.968999999999994</v>
      </c>
      <c r="E86" s="613" t="s">
        <v>312</v>
      </c>
      <c r="F86" s="611">
        <v>0</v>
      </c>
      <c r="G86" s="612">
        <v>0</v>
      </c>
      <c r="H86" s="614">
        <v>12.535</v>
      </c>
      <c r="I86" s="611">
        <v>105.01</v>
      </c>
      <c r="J86" s="612">
        <v>105.01</v>
      </c>
      <c r="K86" s="615" t="s">
        <v>312</v>
      </c>
    </row>
    <row r="87" spans="1:11" ht="14.4" customHeight="1" thickBot="1" x14ac:dyDescent="0.35">
      <c r="A87" s="627" t="s">
        <v>393</v>
      </c>
      <c r="B87" s="611">
        <v>0</v>
      </c>
      <c r="C87" s="611">
        <v>80.968999999999994</v>
      </c>
      <c r="D87" s="612">
        <v>80.968999999999994</v>
      </c>
      <c r="E87" s="613" t="s">
        <v>312</v>
      </c>
      <c r="F87" s="611">
        <v>0</v>
      </c>
      <c r="G87" s="612">
        <v>0</v>
      </c>
      <c r="H87" s="614">
        <v>12.535</v>
      </c>
      <c r="I87" s="611">
        <v>25.436</v>
      </c>
      <c r="J87" s="612">
        <v>25.436</v>
      </c>
      <c r="K87" s="615" t="s">
        <v>312</v>
      </c>
    </row>
    <row r="88" spans="1:11" ht="14.4" customHeight="1" thickBot="1" x14ac:dyDescent="0.35">
      <c r="A88" s="628" t="s">
        <v>394</v>
      </c>
      <c r="B88" s="606">
        <v>0</v>
      </c>
      <c r="C88" s="606">
        <v>44.393999999999998</v>
      </c>
      <c r="D88" s="607">
        <v>44.393999999999998</v>
      </c>
      <c r="E88" s="616" t="s">
        <v>312</v>
      </c>
      <c r="F88" s="606">
        <v>0</v>
      </c>
      <c r="G88" s="607">
        <v>0</v>
      </c>
      <c r="H88" s="609">
        <v>12.535</v>
      </c>
      <c r="I88" s="606">
        <v>20.041</v>
      </c>
      <c r="J88" s="607">
        <v>20.041</v>
      </c>
      <c r="K88" s="617" t="s">
        <v>312</v>
      </c>
    </row>
    <row r="89" spans="1:11" ht="14.4" customHeight="1" thickBot="1" x14ac:dyDescent="0.35">
      <c r="A89" s="628" t="s">
        <v>395</v>
      </c>
      <c r="B89" s="606">
        <v>0</v>
      </c>
      <c r="C89" s="606">
        <v>36.575000000000003</v>
      </c>
      <c r="D89" s="607">
        <v>36.575000000000003</v>
      </c>
      <c r="E89" s="616" t="s">
        <v>312</v>
      </c>
      <c r="F89" s="606">
        <v>0</v>
      </c>
      <c r="G89" s="607">
        <v>0</v>
      </c>
      <c r="H89" s="609">
        <v>0</v>
      </c>
      <c r="I89" s="606">
        <v>5.3949999999999996</v>
      </c>
      <c r="J89" s="607">
        <v>5.3949999999999996</v>
      </c>
      <c r="K89" s="617" t="s">
        <v>312</v>
      </c>
    </row>
    <row r="90" spans="1:11" ht="14.4" customHeight="1" thickBot="1" x14ac:dyDescent="0.35">
      <c r="A90" s="627" t="s">
        <v>396</v>
      </c>
      <c r="B90" s="611">
        <v>0</v>
      </c>
      <c r="C90" s="611">
        <v>0</v>
      </c>
      <c r="D90" s="612">
        <v>0</v>
      </c>
      <c r="E90" s="618">
        <v>1</v>
      </c>
      <c r="F90" s="611">
        <v>0</v>
      </c>
      <c r="G90" s="612">
        <v>0</v>
      </c>
      <c r="H90" s="614">
        <v>0</v>
      </c>
      <c r="I90" s="611">
        <v>79.573999999999998</v>
      </c>
      <c r="J90" s="612">
        <v>79.573999999999998</v>
      </c>
      <c r="K90" s="615" t="s">
        <v>327</v>
      </c>
    </row>
    <row r="91" spans="1:11" ht="14.4" customHeight="1" thickBot="1" x14ac:dyDescent="0.35">
      <c r="A91" s="628" t="s">
        <v>397</v>
      </c>
      <c r="B91" s="606">
        <v>0</v>
      </c>
      <c r="C91" s="606">
        <v>0</v>
      </c>
      <c r="D91" s="607">
        <v>0</v>
      </c>
      <c r="E91" s="608">
        <v>1</v>
      </c>
      <c r="F91" s="606">
        <v>0</v>
      </c>
      <c r="G91" s="607">
        <v>0</v>
      </c>
      <c r="H91" s="609">
        <v>0</v>
      </c>
      <c r="I91" s="606">
        <v>79.573999999999998</v>
      </c>
      <c r="J91" s="607">
        <v>79.573999999999998</v>
      </c>
      <c r="K91" s="617" t="s">
        <v>327</v>
      </c>
    </row>
    <row r="92" spans="1:11" ht="14.4" customHeight="1" thickBot="1" x14ac:dyDescent="0.35">
      <c r="A92" s="626" t="s">
        <v>47</v>
      </c>
      <c r="B92" s="606">
        <v>2921.7461748343899</v>
      </c>
      <c r="C92" s="606">
        <v>2556.0752699999998</v>
      </c>
      <c r="D92" s="607">
        <v>-365.67090483439102</v>
      </c>
      <c r="E92" s="608">
        <v>0.87484508134700001</v>
      </c>
      <c r="F92" s="606">
        <v>2890.0935905586002</v>
      </c>
      <c r="G92" s="607">
        <v>2167.5701929189499</v>
      </c>
      <c r="H92" s="609">
        <v>196.32832999999999</v>
      </c>
      <c r="I92" s="606">
        <v>1966.6272799999999</v>
      </c>
      <c r="J92" s="607">
        <v>-200.942912918952</v>
      </c>
      <c r="K92" s="610">
        <v>0.68047183192399996</v>
      </c>
    </row>
    <row r="93" spans="1:11" ht="14.4" customHeight="1" thickBot="1" x14ac:dyDescent="0.35">
      <c r="A93" s="627" t="s">
        <v>398</v>
      </c>
      <c r="B93" s="611">
        <v>2.1058869542540002</v>
      </c>
      <c r="C93" s="611">
        <v>1.2969999999999999</v>
      </c>
      <c r="D93" s="612">
        <v>-0.80888695425400003</v>
      </c>
      <c r="E93" s="618">
        <v>0.61589250903399995</v>
      </c>
      <c r="F93" s="611">
        <v>1.4452602251140001</v>
      </c>
      <c r="G93" s="612">
        <v>1.083945168836</v>
      </c>
      <c r="H93" s="614">
        <v>0</v>
      </c>
      <c r="I93" s="611">
        <v>0</v>
      </c>
      <c r="J93" s="612">
        <v>-1.083945168836</v>
      </c>
      <c r="K93" s="619">
        <v>0</v>
      </c>
    </row>
    <row r="94" spans="1:11" ht="14.4" customHeight="1" thickBot="1" x14ac:dyDescent="0.35">
      <c r="A94" s="628" t="s">
        <v>399</v>
      </c>
      <c r="B94" s="606">
        <v>2.1058869542540002</v>
      </c>
      <c r="C94" s="606">
        <v>1.2969999999999999</v>
      </c>
      <c r="D94" s="607">
        <v>-0.80888695425400003</v>
      </c>
      <c r="E94" s="608">
        <v>0.61589250903399995</v>
      </c>
      <c r="F94" s="606">
        <v>1.4452602251140001</v>
      </c>
      <c r="G94" s="607">
        <v>1.083945168836</v>
      </c>
      <c r="H94" s="609">
        <v>0</v>
      </c>
      <c r="I94" s="606">
        <v>0</v>
      </c>
      <c r="J94" s="607">
        <v>-1.083945168836</v>
      </c>
      <c r="K94" s="610">
        <v>0</v>
      </c>
    </row>
    <row r="95" spans="1:11" ht="14.4" customHeight="1" thickBot="1" x14ac:dyDescent="0.35">
      <c r="A95" s="627" t="s">
        <v>400</v>
      </c>
      <c r="B95" s="611">
        <v>71.877646271502996</v>
      </c>
      <c r="C95" s="611">
        <v>69.345029999999994</v>
      </c>
      <c r="D95" s="612">
        <v>-2.5326162715030001</v>
      </c>
      <c r="E95" s="618">
        <v>0.96476489697500001</v>
      </c>
      <c r="F95" s="611">
        <v>68.174791020285994</v>
      </c>
      <c r="G95" s="612">
        <v>51.131093265213998</v>
      </c>
      <c r="H95" s="614">
        <v>5.8587699999999998</v>
      </c>
      <c r="I95" s="611">
        <v>48.190330000000003</v>
      </c>
      <c r="J95" s="612">
        <v>-2.9407632652140001</v>
      </c>
      <c r="K95" s="619">
        <v>0.70686435966700001</v>
      </c>
    </row>
    <row r="96" spans="1:11" ht="14.4" customHeight="1" thickBot="1" x14ac:dyDescent="0.35">
      <c r="A96" s="628" t="s">
        <v>401</v>
      </c>
      <c r="B96" s="606">
        <v>16.381071872275001</v>
      </c>
      <c r="C96" s="606">
        <v>16.634</v>
      </c>
      <c r="D96" s="607">
        <v>0.25292812772399997</v>
      </c>
      <c r="E96" s="608">
        <v>1.01544026726</v>
      </c>
      <c r="F96" s="606">
        <v>11.260737622856</v>
      </c>
      <c r="G96" s="607">
        <v>8.4455532171420007</v>
      </c>
      <c r="H96" s="609">
        <v>1.7039</v>
      </c>
      <c r="I96" s="606">
        <v>14.1274</v>
      </c>
      <c r="J96" s="607">
        <v>5.6818467828569998</v>
      </c>
      <c r="K96" s="610">
        <v>1.254571456431</v>
      </c>
    </row>
    <row r="97" spans="1:11" ht="14.4" customHeight="1" thickBot="1" x14ac:dyDescent="0.35">
      <c r="A97" s="628" t="s">
        <v>402</v>
      </c>
      <c r="B97" s="606">
        <v>55.496574399228003</v>
      </c>
      <c r="C97" s="606">
        <v>52.711030000000001</v>
      </c>
      <c r="D97" s="607">
        <v>-2.7855443992270001</v>
      </c>
      <c r="E97" s="608">
        <v>0.94980691277999996</v>
      </c>
      <c r="F97" s="606">
        <v>56.914053397429001</v>
      </c>
      <c r="G97" s="607">
        <v>42.685540048071999</v>
      </c>
      <c r="H97" s="609">
        <v>4.1548699999999998</v>
      </c>
      <c r="I97" s="606">
        <v>34.062930000000001</v>
      </c>
      <c r="J97" s="607">
        <v>-8.6226100480709995</v>
      </c>
      <c r="K97" s="610">
        <v>0.59849769901500005</v>
      </c>
    </row>
    <row r="98" spans="1:11" ht="14.4" customHeight="1" thickBot="1" x14ac:dyDescent="0.35">
      <c r="A98" s="627" t="s">
        <v>403</v>
      </c>
      <c r="B98" s="611">
        <v>47.999998488114997</v>
      </c>
      <c r="C98" s="611">
        <v>57.947670000000002</v>
      </c>
      <c r="D98" s="612">
        <v>9.9476715118839998</v>
      </c>
      <c r="E98" s="618">
        <v>1.207243163025</v>
      </c>
      <c r="F98" s="611">
        <v>63.649313993520003</v>
      </c>
      <c r="G98" s="612">
        <v>47.736985495139997</v>
      </c>
      <c r="H98" s="614">
        <v>0</v>
      </c>
      <c r="I98" s="611">
        <v>46.55733</v>
      </c>
      <c r="J98" s="612">
        <v>-1.17965549514</v>
      </c>
      <c r="K98" s="619">
        <v>0.73146632821099999</v>
      </c>
    </row>
    <row r="99" spans="1:11" ht="14.4" customHeight="1" thickBot="1" x14ac:dyDescent="0.35">
      <c r="A99" s="628" t="s">
        <v>404</v>
      </c>
      <c r="B99" s="606">
        <v>29.999999055071999</v>
      </c>
      <c r="C99" s="606">
        <v>29.295000000000002</v>
      </c>
      <c r="D99" s="607">
        <v>-0.704999055072</v>
      </c>
      <c r="E99" s="608">
        <v>0.97650003075699998</v>
      </c>
      <c r="F99" s="606">
        <v>28.999953845469999</v>
      </c>
      <c r="G99" s="607">
        <v>21.749965384102001</v>
      </c>
      <c r="H99" s="609">
        <v>0</v>
      </c>
      <c r="I99" s="606">
        <v>22.68</v>
      </c>
      <c r="J99" s="607">
        <v>0.93003461589699998</v>
      </c>
      <c r="K99" s="610">
        <v>0.78207021020900003</v>
      </c>
    </row>
    <row r="100" spans="1:11" ht="14.4" customHeight="1" thickBot="1" x14ac:dyDescent="0.35">
      <c r="A100" s="628" t="s">
        <v>405</v>
      </c>
      <c r="B100" s="606">
        <v>17.999999433043001</v>
      </c>
      <c r="C100" s="606">
        <v>28.652670000000001</v>
      </c>
      <c r="D100" s="607">
        <v>10.652670566955999</v>
      </c>
      <c r="E100" s="608">
        <v>1.591815050138</v>
      </c>
      <c r="F100" s="606">
        <v>34.64936014805</v>
      </c>
      <c r="G100" s="607">
        <v>25.987020111037001</v>
      </c>
      <c r="H100" s="609">
        <v>0</v>
      </c>
      <c r="I100" s="606">
        <v>23.877330000000001</v>
      </c>
      <c r="J100" s="607">
        <v>-2.1096901110370001</v>
      </c>
      <c r="K100" s="610">
        <v>0.68911315816399998</v>
      </c>
    </row>
    <row r="101" spans="1:11" ht="14.4" customHeight="1" thickBot="1" x14ac:dyDescent="0.35">
      <c r="A101" s="627" t="s">
        <v>406</v>
      </c>
      <c r="B101" s="611">
        <v>0</v>
      </c>
      <c r="C101" s="611">
        <v>7.5</v>
      </c>
      <c r="D101" s="612">
        <v>7.5</v>
      </c>
      <c r="E101" s="613" t="s">
        <v>327</v>
      </c>
      <c r="F101" s="611">
        <v>4.5328031760269996</v>
      </c>
      <c r="G101" s="612">
        <v>3.3996023820199999</v>
      </c>
      <c r="H101" s="614">
        <v>0</v>
      </c>
      <c r="I101" s="611">
        <v>16.3</v>
      </c>
      <c r="J101" s="612">
        <v>12.900397617978999</v>
      </c>
      <c r="K101" s="619">
        <v>3.5960087758069998</v>
      </c>
    </row>
    <row r="102" spans="1:11" ht="14.4" customHeight="1" thickBot="1" x14ac:dyDescent="0.35">
      <c r="A102" s="628" t="s">
        <v>407</v>
      </c>
      <c r="B102" s="606">
        <v>0</v>
      </c>
      <c r="C102" s="606">
        <v>7.5</v>
      </c>
      <c r="D102" s="607">
        <v>7.5</v>
      </c>
      <c r="E102" s="616" t="s">
        <v>327</v>
      </c>
      <c r="F102" s="606">
        <v>4.5328031760269996</v>
      </c>
      <c r="G102" s="607">
        <v>3.3996023820199999</v>
      </c>
      <c r="H102" s="609">
        <v>0</v>
      </c>
      <c r="I102" s="606">
        <v>16.3</v>
      </c>
      <c r="J102" s="607">
        <v>12.900397617978999</v>
      </c>
      <c r="K102" s="610">
        <v>3.5960087758069998</v>
      </c>
    </row>
    <row r="103" spans="1:11" ht="14.4" customHeight="1" thickBot="1" x14ac:dyDescent="0.35">
      <c r="A103" s="627" t="s">
        <v>408</v>
      </c>
      <c r="B103" s="611">
        <v>1508.0786748119799</v>
      </c>
      <c r="C103" s="611">
        <v>1448.5949499999999</v>
      </c>
      <c r="D103" s="612">
        <v>-59.483724811978</v>
      </c>
      <c r="E103" s="618">
        <v>0.96055661696799999</v>
      </c>
      <c r="F103" s="611">
        <v>1431.0726359903799</v>
      </c>
      <c r="G103" s="612">
        <v>1073.3044769927801</v>
      </c>
      <c r="H103" s="614">
        <v>120.87685</v>
      </c>
      <c r="I103" s="611">
        <v>1096.8003900000001</v>
      </c>
      <c r="J103" s="612">
        <v>23.495913007216998</v>
      </c>
      <c r="K103" s="619">
        <v>0.76641839304000003</v>
      </c>
    </row>
    <row r="104" spans="1:11" ht="14.4" customHeight="1" thickBot="1" x14ac:dyDescent="0.35">
      <c r="A104" s="628" t="s">
        <v>409</v>
      </c>
      <c r="B104" s="606">
        <v>1203.1110625144399</v>
      </c>
      <c r="C104" s="606">
        <v>1101.0614599999999</v>
      </c>
      <c r="D104" s="607">
        <v>-102.04960251443801</v>
      </c>
      <c r="E104" s="608">
        <v>0.91517856855099999</v>
      </c>
      <c r="F104" s="606">
        <v>1131.2203775217099</v>
      </c>
      <c r="G104" s="607">
        <v>848.41528314128504</v>
      </c>
      <c r="H104" s="609">
        <v>96.296059999999997</v>
      </c>
      <c r="I104" s="606">
        <v>865.18141000000003</v>
      </c>
      <c r="J104" s="607">
        <v>16.766126858715001</v>
      </c>
      <c r="K104" s="610">
        <v>0.76482127372499997</v>
      </c>
    </row>
    <row r="105" spans="1:11" ht="14.4" customHeight="1" thickBot="1" x14ac:dyDescent="0.35">
      <c r="A105" s="628" t="s">
        <v>410</v>
      </c>
      <c r="B105" s="606">
        <v>0</v>
      </c>
      <c r="C105" s="606">
        <v>0</v>
      </c>
      <c r="D105" s="607">
        <v>0</v>
      </c>
      <c r="E105" s="608">
        <v>1</v>
      </c>
      <c r="F105" s="606">
        <v>0</v>
      </c>
      <c r="G105" s="607">
        <v>0</v>
      </c>
      <c r="H105" s="609">
        <v>0</v>
      </c>
      <c r="I105" s="606">
        <v>4.2350000000000003</v>
      </c>
      <c r="J105" s="607">
        <v>4.2350000000000003</v>
      </c>
      <c r="K105" s="617" t="s">
        <v>327</v>
      </c>
    </row>
    <row r="106" spans="1:11" ht="14.4" customHeight="1" thickBot="1" x14ac:dyDescent="0.35">
      <c r="A106" s="628" t="s">
        <v>411</v>
      </c>
      <c r="B106" s="606">
        <v>11.806146609919001</v>
      </c>
      <c r="C106" s="606">
        <v>0</v>
      </c>
      <c r="D106" s="607">
        <v>-11.806146609919001</v>
      </c>
      <c r="E106" s="608">
        <v>0</v>
      </c>
      <c r="F106" s="606">
        <v>0</v>
      </c>
      <c r="G106" s="607">
        <v>0</v>
      </c>
      <c r="H106" s="609">
        <v>0</v>
      </c>
      <c r="I106" s="606">
        <v>6.0999999999999999E-2</v>
      </c>
      <c r="J106" s="607">
        <v>6.0999999999999999E-2</v>
      </c>
      <c r="K106" s="617" t="s">
        <v>327</v>
      </c>
    </row>
    <row r="107" spans="1:11" ht="14.4" customHeight="1" thickBot="1" x14ac:dyDescent="0.35">
      <c r="A107" s="628" t="s">
        <v>412</v>
      </c>
      <c r="B107" s="606">
        <v>293.16146568762099</v>
      </c>
      <c r="C107" s="606">
        <v>347.53348999999997</v>
      </c>
      <c r="D107" s="607">
        <v>54.372024312378997</v>
      </c>
      <c r="E107" s="608">
        <v>1.185467841705</v>
      </c>
      <c r="F107" s="606">
        <v>299.85225846866399</v>
      </c>
      <c r="G107" s="607">
        <v>224.88919385149799</v>
      </c>
      <c r="H107" s="609">
        <v>24.58079</v>
      </c>
      <c r="I107" s="606">
        <v>227.32298</v>
      </c>
      <c r="J107" s="607">
        <v>2.4337861485009999</v>
      </c>
      <c r="K107" s="610">
        <v>0.75811661770000005</v>
      </c>
    </row>
    <row r="108" spans="1:11" ht="14.4" customHeight="1" thickBot="1" x14ac:dyDescent="0.35">
      <c r="A108" s="627" t="s">
        <v>413</v>
      </c>
      <c r="B108" s="611">
        <v>1291.68396830854</v>
      </c>
      <c r="C108" s="611">
        <v>967.56061999999997</v>
      </c>
      <c r="D108" s="612">
        <v>-324.12334830854002</v>
      </c>
      <c r="E108" s="618">
        <v>0.74906915603099999</v>
      </c>
      <c r="F108" s="611">
        <v>1321.21878615328</v>
      </c>
      <c r="G108" s="612">
        <v>990.91408961495699</v>
      </c>
      <c r="H108" s="614">
        <v>29.61431</v>
      </c>
      <c r="I108" s="611">
        <v>718.80083000000002</v>
      </c>
      <c r="J108" s="612">
        <v>-272.11325961495697</v>
      </c>
      <c r="K108" s="619">
        <v>0.54404375530600002</v>
      </c>
    </row>
    <row r="109" spans="1:11" ht="14.4" customHeight="1" thickBot="1" x14ac:dyDescent="0.35">
      <c r="A109" s="628" t="s">
        <v>414</v>
      </c>
      <c r="B109" s="606">
        <v>0</v>
      </c>
      <c r="C109" s="606">
        <v>0.34</v>
      </c>
      <c r="D109" s="607">
        <v>0.34</v>
      </c>
      <c r="E109" s="616" t="s">
        <v>327</v>
      </c>
      <c r="F109" s="606">
        <v>57.999907690939999</v>
      </c>
      <c r="G109" s="607">
        <v>43.499930768204997</v>
      </c>
      <c r="H109" s="609">
        <v>0</v>
      </c>
      <c r="I109" s="606">
        <v>0</v>
      </c>
      <c r="J109" s="607">
        <v>-43.499930768204997</v>
      </c>
      <c r="K109" s="610">
        <v>0</v>
      </c>
    </row>
    <row r="110" spans="1:11" ht="14.4" customHeight="1" thickBot="1" x14ac:dyDescent="0.35">
      <c r="A110" s="628" t="s">
        <v>415</v>
      </c>
      <c r="B110" s="606">
        <v>534.02959550629805</v>
      </c>
      <c r="C110" s="606">
        <v>444.52438999999998</v>
      </c>
      <c r="D110" s="607">
        <v>-89.505205506297003</v>
      </c>
      <c r="E110" s="608">
        <v>0.83239654457400003</v>
      </c>
      <c r="F110" s="606">
        <v>402.75185125876698</v>
      </c>
      <c r="G110" s="607">
        <v>302.06388844407502</v>
      </c>
      <c r="H110" s="609">
        <v>25.204640000000001</v>
      </c>
      <c r="I110" s="606">
        <v>387.46350999999999</v>
      </c>
      <c r="J110" s="607">
        <v>85.399621555924995</v>
      </c>
      <c r="K110" s="610">
        <v>0.96204029550400005</v>
      </c>
    </row>
    <row r="111" spans="1:11" ht="14.4" customHeight="1" thickBot="1" x14ac:dyDescent="0.35">
      <c r="A111" s="628" t="s">
        <v>416</v>
      </c>
      <c r="B111" s="606">
        <v>18.864119880844001</v>
      </c>
      <c r="C111" s="606">
        <v>18.976299999999998</v>
      </c>
      <c r="D111" s="607">
        <v>0.11218011915499999</v>
      </c>
      <c r="E111" s="608">
        <v>1.0059467454540001</v>
      </c>
      <c r="F111" s="606">
        <v>19.999968169289001</v>
      </c>
      <c r="G111" s="607">
        <v>14.999976126967001</v>
      </c>
      <c r="H111" s="609">
        <v>0</v>
      </c>
      <c r="I111" s="606">
        <v>18.096800000000002</v>
      </c>
      <c r="J111" s="607">
        <v>3.0968238730320001</v>
      </c>
      <c r="K111" s="610">
        <v>0.90484144008699996</v>
      </c>
    </row>
    <row r="112" spans="1:11" ht="14.4" customHeight="1" thickBot="1" x14ac:dyDescent="0.35">
      <c r="A112" s="628" t="s">
        <v>417</v>
      </c>
      <c r="B112" s="606">
        <v>6.1385620867870001</v>
      </c>
      <c r="C112" s="606">
        <v>2.42</v>
      </c>
      <c r="D112" s="607">
        <v>-3.7185620867870002</v>
      </c>
      <c r="E112" s="608">
        <v>0.39422913147799998</v>
      </c>
      <c r="F112" s="606">
        <v>3.9848541474500001</v>
      </c>
      <c r="G112" s="607">
        <v>2.9886406105869998</v>
      </c>
      <c r="H112" s="609">
        <v>0.19359999999999999</v>
      </c>
      <c r="I112" s="606">
        <v>22.397200000000002</v>
      </c>
      <c r="J112" s="607">
        <v>19.408559389412002</v>
      </c>
      <c r="K112" s="610">
        <v>5.620582127034</v>
      </c>
    </row>
    <row r="113" spans="1:11" ht="14.4" customHeight="1" thickBot="1" x14ac:dyDescent="0.35">
      <c r="A113" s="628" t="s">
        <v>418</v>
      </c>
      <c r="B113" s="606">
        <v>732.65169083461001</v>
      </c>
      <c r="C113" s="606">
        <v>501.29993000000002</v>
      </c>
      <c r="D113" s="607">
        <v>-231.35176083460999</v>
      </c>
      <c r="E113" s="608">
        <v>0.68422681100799998</v>
      </c>
      <c r="F113" s="606">
        <v>836.48220488682796</v>
      </c>
      <c r="G113" s="607">
        <v>627.36165366512103</v>
      </c>
      <c r="H113" s="609">
        <v>4.2160700000000002</v>
      </c>
      <c r="I113" s="606">
        <v>290.84332000000001</v>
      </c>
      <c r="J113" s="607">
        <v>-336.51833366512102</v>
      </c>
      <c r="K113" s="610">
        <v>0.347698155801</v>
      </c>
    </row>
    <row r="114" spans="1:11" ht="14.4" customHeight="1" thickBot="1" x14ac:dyDescent="0.35">
      <c r="A114" s="627" t="s">
        <v>419</v>
      </c>
      <c r="B114" s="611">
        <v>0</v>
      </c>
      <c r="C114" s="611">
        <v>3.83</v>
      </c>
      <c r="D114" s="612">
        <v>3.83</v>
      </c>
      <c r="E114" s="613" t="s">
        <v>312</v>
      </c>
      <c r="F114" s="611">
        <v>0</v>
      </c>
      <c r="G114" s="612">
        <v>0</v>
      </c>
      <c r="H114" s="614">
        <v>39.978400000000001</v>
      </c>
      <c r="I114" s="611">
        <v>39.978400000000001</v>
      </c>
      <c r="J114" s="612">
        <v>39.978400000000001</v>
      </c>
      <c r="K114" s="615" t="s">
        <v>312</v>
      </c>
    </row>
    <row r="115" spans="1:11" ht="14.4" customHeight="1" thickBot="1" x14ac:dyDescent="0.35">
      <c r="A115" s="628" t="s">
        <v>420</v>
      </c>
      <c r="B115" s="606">
        <v>0</v>
      </c>
      <c r="C115" s="606">
        <v>3.0249999999999999</v>
      </c>
      <c r="D115" s="607">
        <v>3.0249999999999999</v>
      </c>
      <c r="E115" s="616" t="s">
        <v>312</v>
      </c>
      <c r="F115" s="606">
        <v>0</v>
      </c>
      <c r="G115" s="607">
        <v>0</v>
      </c>
      <c r="H115" s="609">
        <v>39.978400000000001</v>
      </c>
      <c r="I115" s="606">
        <v>39.978400000000001</v>
      </c>
      <c r="J115" s="607">
        <v>39.978400000000001</v>
      </c>
      <c r="K115" s="617" t="s">
        <v>312</v>
      </c>
    </row>
    <row r="116" spans="1:11" ht="14.4" customHeight="1" thickBot="1" x14ac:dyDescent="0.35">
      <c r="A116" s="628" t="s">
        <v>421</v>
      </c>
      <c r="B116" s="606">
        <v>0</v>
      </c>
      <c r="C116" s="606">
        <v>0.80500000000000005</v>
      </c>
      <c r="D116" s="607">
        <v>0.80500000000000005</v>
      </c>
      <c r="E116" s="616" t="s">
        <v>327</v>
      </c>
      <c r="F116" s="606">
        <v>0</v>
      </c>
      <c r="G116" s="607">
        <v>0</v>
      </c>
      <c r="H116" s="609">
        <v>0</v>
      </c>
      <c r="I116" s="606">
        <v>0</v>
      </c>
      <c r="J116" s="607">
        <v>0</v>
      </c>
      <c r="K116" s="617" t="s">
        <v>312</v>
      </c>
    </row>
    <row r="117" spans="1:11" ht="14.4" customHeight="1" thickBot="1" x14ac:dyDescent="0.35">
      <c r="A117" s="625" t="s">
        <v>48</v>
      </c>
      <c r="B117" s="606">
        <v>51414.998380552097</v>
      </c>
      <c r="C117" s="606">
        <v>57199.085339999998</v>
      </c>
      <c r="D117" s="607">
        <v>5784.0869594479</v>
      </c>
      <c r="E117" s="608">
        <v>1.1124980480719999</v>
      </c>
      <c r="F117" s="606">
        <v>57167.005161007801</v>
      </c>
      <c r="G117" s="607">
        <v>42875.2538707559</v>
      </c>
      <c r="H117" s="609">
        <v>4720.5396000000001</v>
      </c>
      <c r="I117" s="606">
        <v>44251.113060000003</v>
      </c>
      <c r="J117" s="607">
        <v>1375.85918924415</v>
      </c>
      <c r="K117" s="610">
        <v>0.77406736517600006</v>
      </c>
    </row>
    <row r="118" spans="1:11" ht="14.4" customHeight="1" thickBot="1" x14ac:dyDescent="0.35">
      <c r="A118" s="631" t="s">
        <v>422</v>
      </c>
      <c r="B118" s="611">
        <v>38116.998799406902</v>
      </c>
      <c r="C118" s="611">
        <v>42690.946000000004</v>
      </c>
      <c r="D118" s="612">
        <v>4573.9472005931402</v>
      </c>
      <c r="E118" s="618">
        <v>1.1199975691849999</v>
      </c>
      <c r="F118" s="611">
        <v>42221.003811690498</v>
      </c>
      <c r="G118" s="612">
        <v>31665.752858767901</v>
      </c>
      <c r="H118" s="614">
        <v>3516.54</v>
      </c>
      <c r="I118" s="611">
        <v>32715.812999999998</v>
      </c>
      <c r="J118" s="612">
        <v>1050.06014123213</v>
      </c>
      <c r="K118" s="619">
        <v>0.77487056314199998</v>
      </c>
    </row>
    <row r="119" spans="1:11" ht="14.4" customHeight="1" thickBot="1" x14ac:dyDescent="0.35">
      <c r="A119" s="627" t="s">
        <v>423</v>
      </c>
      <c r="B119" s="611">
        <v>37998.998803123599</v>
      </c>
      <c r="C119" s="611">
        <v>42615.014999999999</v>
      </c>
      <c r="D119" s="612">
        <v>4616.0161968764196</v>
      </c>
      <c r="E119" s="618">
        <v>1.1214773110409999</v>
      </c>
      <c r="F119" s="611">
        <v>42100.003800766703</v>
      </c>
      <c r="G119" s="612">
        <v>31575.002850575002</v>
      </c>
      <c r="H119" s="614">
        <v>3505.7139999999999</v>
      </c>
      <c r="I119" s="611">
        <v>32639.261999999999</v>
      </c>
      <c r="J119" s="612">
        <v>1064.259149425</v>
      </c>
      <c r="K119" s="619">
        <v>0.77527931243000003</v>
      </c>
    </row>
    <row r="120" spans="1:11" ht="14.4" customHeight="1" thickBot="1" x14ac:dyDescent="0.35">
      <c r="A120" s="628" t="s">
        <v>424</v>
      </c>
      <c r="B120" s="606">
        <v>37998.998803123599</v>
      </c>
      <c r="C120" s="606">
        <v>42615.014999999999</v>
      </c>
      <c r="D120" s="607">
        <v>4616.0161968764196</v>
      </c>
      <c r="E120" s="608">
        <v>1.1214773110409999</v>
      </c>
      <c r="F120" s="606">
        <v>42100.003800766703</v>
      </c>
      <c r="G120" s="607">
        <v>31575.002850575002</v>
      </c>
      <c r="H120" s="609">
        <v>3505.7139999999999</v>
      </c>
      <c r="I120" s="606">
        <v>32639.261999999999</v>
      </c>
      <c r="J120" s="607">
        <v>1064.259149425</v>
      </c>
      <c r="K120" s="610">
        <v>0.77527931243000003</v>
      </c>
    </row>
    <row r="121" spans="1:11" ht="14.4" customHeight="1" thickBot="1" x14ac:dyDescent="0.35">
      <c r="A121" s="627" t="s">
        <v>425</v>
      </c>
      <c r="B121" s="611">
        <v>0</v>
      </c>
      <c r="C121" s="611">
        <v>0</v>
      </c>
      <c r="D121" s="612">
        <v>0</v>
      </c>
      <c r="E121" s="618">
        <v>1</v>
      </c>
      <c r="F121" s="611">
        <v>0</v>
      </c>
      <c r="G121" s="612">
        <v>0</v>
      </c>
      <c r="H121" s="614">
        <v>0</v>
      </c>
      <c r="I121" s="611">
        <v>-3.53</v>
      </c>
      <c r="J121" s="612">
        <v>-3.53</v>
      </c>
      <c r="K121" s="615" t="s">
        <v>327</v>
      </c>
    </row>
    <row r="122" spans="1:11" ht="14.4" customHeight="1" thickBot="1" x14ac:dyDescent="0.35">
      <c r="A122" s="628" t="s">
        <v>426</v>
      </c>
      <c r="B122" s="606">
        <v>0</v>
      </c>
      <c r="C122" s="606">
        <v>0</v>
      </c>
      <c r="D122" s="607">
        <v>0</v>
      </c>
      <c r="E122" s="608">
        <v>1</v>
      </c>
      <c r="F122" s="606">
        <v>0</v>
      </c>
      <c r="G122" s="607">
        <v>0</v>
      </c>
      <c r="H122" s="609">
        <v>0</v>
      </c>
      <c r="I122" s="606">
        <v>-3.53</v>
      </c>
      <c r="J122" s="607">
        <v>-3.53</v>
      </c>
      <c r="K122" s="617" t="s">
        <v>327</v>
      </c>
    </row>
    <row r="123" spans="1:11" ht="14.4" customHeight="1" thickBot="1" x14ac:dyDescent="0.35">
      <c r="A123" s="627" t="s">
        <v>427</v>
      </c>
      <c r="B123" s="611">
        <v>117.99999628328599</v>
      </c>
      <c r="C123" s="611">
        <v>75.930999999999997</v>
      </c>
      <c r="D123" s="612">
        <v>-42.068996283285998</v>
      </c>
      <c r="E123" s="618">
        <v>0.64348307111500003</v>
      </c>
      <c r="F123" s="611">
        <v>121.000010923819</v>
      </c>
      <c r="G123" s="612">
        <v>90.750008192864001</v>
      </c>
      <c r="H123" s="614">
        <v>10.826000000000001</v>
      </c>
      <c r="I123" s="611">
        <v>80.081000000000003</v>
      </c>
      <c r="J123" s="612">
        <v>-10.669008192864</v>
      </c>
      <c r="K123" s="619">
        <v>0.66182638653100001</v>
      </c>
    </row>
    <row r="124" spans="1:11" ht="14.4" customHeight="1" thickBot="1" x14ac:dyDescent="0.35">
      <c r="A124" s="628" t="s">
        <v>428</v>
      </c>
      <c r="B124" s="606">
        <v>117.99999628328599</v>
      </c>
      <c r="C124" s="606">
        <v>75.930999999999997</v>
      </c>
      <c r="D124" s="607">
        <v>-42.068996283285998</v>
      </c>
      <c r="E124" s="608">
        <v>0.64348307111500003</v>
      </c>
      <c r="F124" s="606">
        <v>121.000010923819</v>
      </c>
      <c r="G124" s="607">
        <v>90.750008192864001</v>
      </c>
      <c r="H124" s="609">
        <v>10.826000000000001</v>
      </c>
      <c r="I124" s="606">
        <v>80.081000000000003</v>
      </c>
      <c r="J124" s="607">
        <v>-10.669008192864</v>
      </c>
      <c r="K124" s="610">
        <v>0.66182638653100001</v>
      </c>
    </row>
    <row r="125" spans="1:11" ht="14.4" customHeight="1" thickBot="1" x14ac:dyDescent="0.35">
      <c r="A125" s="626" t="s">
        <v>429</v>
      </c>
      <c r="B125" s="606">
        <v>12918.999593082801</v>
      </c>
      <c r="C125" s="606">
        <v>14081.23006</v>
      </c>
      <c r="D125" s="607">
        <v>1162.2304669171899</v>
      </c>
      <c r="E125" s="608">
        <v>1.0899628843960001</v>
      </c>
      <c r="F125" s="606">
        <v>14314.0012922607</v>
      </c>
      <c r="G125" s="607">
        <v>10735.5009691955</v>
      </c>
      <c r="H125" s="609">
        <v>1151.25018</v>
      </c>
      <c r="I125" s="606">
        <v>11044.566870000001</v>
      </c>
      <c r="J125" s="607">
        <v>309.06590080449303</v>
      </c>
      <c r="K125" s="610">
        <v>0.77159185922100004</v>
      </c>
    </row>
    <row r="126" spans="1:11" ht="14.4" customHeight="1" thickBot="1" x14ac:dyDescent="0.35">
      <c r="A126" s="627" t="s">
        <v>430</v>
      </c>
      <c r="B126" s="611">
        <v>3418.9998923097901</v>
      </c>
      <c r="C126" s="611">
        <v>3835.3535700000002</v>
      </c>
      <c r="D126" s="612">
        <v>416.353677690214</v>
      </c>
      <c r="E126" s="618">
        <v>1.1217764524139999</v>
      </c>
      <c r="F126" s="611">
        <v>3789.000342069</v>
      </c>
      <c r="G126" s="612">
        <v>2841.7502565517502</v>
      </c>
      <c r="H126" s="614">
        <v>315.51686999999998</v>
      </c>
      <c r="I126" s="611">
        <v>2937.5353700000001</v>
      </c>
      <c r="J126" s="612">
        <v>95.785113448250002</v>
      </c>
      <c r="K126" s="619">
        <v>0.77527978485100002</v>
      </c>
    </row>
    <row r="127" spans="1:11" ht="14.4" customHeight="1" thickBot="1" x14ac:dyDescent="0.35">
      <c r="A127" s="628" t="s">
        <v>431</v>
      </c>
      <c r="B127" s="606">
        <v>3418.9998923097901</v>
      </c>
      <c r="C127" s="606">
        <v>3835.3535700000002</v>
      </c>
      <c r="D127" s="607">
        <v>416.353677690214</v>
      </c>
      <c r="E127" s="608">
        <v>1.1217764524139999</v>
      </c>
      <c r="F127" s="606">
        <v>3789.000342069</v>
      </c>
      <c r="G127" s="607">
        <v>2841.7502565517502</v>
      </c>
      <c r="H127" s="609">
        <v>315.51686999999998</v>
      </c>
      <c r="I127" s="606">
        <v>2937.5353700000001</v>
      </c>
      <c r="J127" s="607">
        <v>95.785113448250002</v>
      </c>
      <c r="K127" s="610">
        <v>0.77527978485100002</v>
      </c>
    </row>
    <row r="128" spans="1:11" ht="14.4" customHeight="1" thickBot="1" x14ac:dyDescent="0.35">
      <c r="A128" s="627" t="s">
        <v>432</v>
      </c>
      <c r="B128" s="611">
        <v>9499.9997007730199</v>
      </c>
      <c r="C128" s="611">
        <v>10245.876490000001</v>
      </c>
      <c r="D128" s="612">
        <v>745.87678922697899</v>
      </c>
      <c r="E128" s="618">
        <v>1.078513348707</v>
      </c>
      <c r="F128" s="611">
        <v>10525.000950191699</v>
      </c>
      <c r="G128" s="612">
        <v>7893.7507126437504</v>
      </c>
      <c r="H128" s="614">
        <v>835.73330999999996</v>
      </c>
      <c r="I128" s="611">
        <v>8108.2325000000001</v>
      </c>
      <c r="J128" s="612">
        <v>214.481787356251</v>
      </c>
      <c r="K128" s="619">
        <v>0.77037831524800005</v>
      </c>
    </row>
    <row r="129" spans="1:11" ht="14.4" customHeight="1" thickBot="1" x14ac:dyDescent="0.35">
      <c r="A129" s="628" t="s">
        <v>433</v>
      </c>
      <c r="B129" s="606">
        <v>9499.9997007730199</v>
      </c>
      <c r="C129" s="606">
        <v>10245.876490000001</v>
      </c>
      <c r="D129" s="607">
        <v>745.87678922697899</v>
      </c>
      <c r="E129" s="608">
        <v>1.078513348707</v>
      </c>
      <c r="F129" s="606">
        <v>10525.000950191699</v>
      </c>
      <c r="G129" s="607">
        <v>7893.7507126437504</v>
      </c>
      <c r="H129" s="609">
        <v>835.73330999999996</v>
      </c>
      <c r="I129" s="606">
        <v>8108.2325000000001</v>
      </c>
      <c r="J129" s="607">
        <v>214.481787356251</v>
      </c>
      <c r="K129" s="610">
        <v>0.77037831524800005</v>
      </c>
    </row>
    <row r="130" spans="1:11" ht="14.4" customHeight="1" thickBot="1" x14ac:dyDescent="0.35">
      <c r="A130" s="627" t="s">
        <v>434</v>
      </c>
      <c r="B130" s="611">
        <v>0</v>
      </c>
      <c r="C130" s="611">
        <v>0</v>
      </c>
      <c r="D130" s="612">
        <v>0</v>
      </c>
      <c r="E130" s="618">
        <v>1</v>
      </c>
      <c r="F130" s="611">
        <v>0</v>
      </c>
      <c r="G130" s="612">
        <v>0</v>
      </c>
      <c r="H130" s="614">
        <v>0</v>
      </c>
      <c r="I130" s="611">
        <v>-0.318</v>
      </c>
      <c r="J130" s="612">
        <v>-0.318</v>
      </c>
      <c r="K130" s="615" t="s">
        <v>327</v>
      </c>
    </row>
    <row r="131" spans="1:11" ht="14.4" customHeight="1" thickBot="1" x14ac:dyDescent="0.35">
      <c r="A131" s="628" t="s">
        <v>435</v>
      </c>
      <c r="B131" s="606">
        <v>0</v>
      </c>
      <c r="C131" s="606">
        <v>0</v>
      </c>
      <c r="D131" s="607">
        <v>0</v>
      </c>
      <c r="E131" s="608">
        <v>1</v>
      </c>
      <c r="F131" s="606">
        <v>0</v>
      </c>
      <c r="G131" s="607">
        <v>0</v>
      </c>
      <c r="H131" s="609">
        <v>0</v>
      </c>
      <c r="I131" s="606">
        <v>-0.318</v>
      </c>
      <c r="J131" s="607">
        <v>-0.318</v>
      </c>
      <c r="K131" s="617" t="s">
        <v>327</v>
      </c>
    </row>
    <row r="132" spans="1:11" ht="14.4" customHeight="1" thickBot="1" x14ac:dyDescent="0.35">
      <c r="A132" s="627" t="s">
        <v>436</v>
      </c>
      <c r="B132" s="611">
        <v>0</v>
      </c>
      <c r="C132" s="611">
        <v>0</v>
      </c>
      <c r="D132" s="612">
        <v>0</v>
      </c>
      <c r="E132" s="618">
        <v>1</v>
      </c>
      <c r="F132" s="611">
        <v>0</v>
      </c>
      <c r="G132" s="612">
        <v>0</v>
      </c>
      <c r="H132" s="614">
        <v>0</v>
      </c>
      <c r="I132" s="611">
        <v>-0.88300000000000001</v>
      </c>
      <c r="J132" s="612">
        <v>-0.88300000000000001</v>
      </c>
      <c r="K132" s="615" t="s">
        <v>327</v>
      </c>
    </row>
    <row r="133" spans="1:11" ht="14.4" customHeight="1" thickBot="1" x14ac:dyDescent="0.35">
      <c r="A133" s="628" t="s">
        <v>437</v>
      </c>
      <c r="B133" s="606">
        <v>0</v>
      </c>
      <c r="C133" s="606">
        <v>0</v>
      </c>
      <c r="D133" s="607">
        <v>0</v>
      </c>
      <c r="E133" s="608">
        <v>1</v>
      </c>
      <c r="F133" s="606">
        <v>0</v>
      </c>
      <c r="G133" s="607">
        <v>0</v>
      </c>
      <c r="H133" s="609">
        <v>0</v>
      </c>
      <c r="I133" s="606">
        <v>-0.88300000000000001</v>
      </c>
      <c r="J133" s="607">
        <v>-0.88300000000000001</v>
      </c>
      <c r="K133" s="617" t="s">
        <v>327</v>
      </c>
    </row>
    <row r="134" spans="1:11" ht="14.4" customHeight="1" thickBot="1" x14ac:dyDescent="0.35">
      <c r="A134" s="626" t="s">
        <v>438</v>
      </c>
      <c r="B134" s="606">
        <v>378.99998806241803</v>
      </c>
      <c r="C134" s="606">
        <v>426.90928000000002</v>
      </c>
      <c r="D134" s="607">
        <v>47.909291937581003</v>
      </c>
      <c r="E134" s="608">
        <v>1.126409745241</v>
      </c>
      <c r="F134" s="606">
        <v>632.00005705664</v>
      </c>
      <c r="G134" s="607">
        <v>474.00004279247997</v>
      </c>
      <c r="H134" s="609">
        <v>52.749420000000001</v>
      </c>
      <c r="I134" s="606">
        <v>490.73318999999998</v>
      </c>
      <c r="J134" s="607">
        <v>16.733147207519998</v>
      </c>
      <c r="K134" s="610">
        <v>0.77647649635500005</v>
      </c>
    </row>
    <row r="135" spans="1:11" ht="14.4" customHeight="1" thickBot="1" x14ac:dyDescent="0.35">
      <c r="A135" s="627" t="s">
        <v>439</v>
      </c>
      <c r="B135" s="611">
        <v>378.99998806241803</v>
      </c>
      <c r="C135" s="611">
        <v>426.90928000000002</v>
      </c>
      <c r="D135" s="612">
        <v>47.909291937581003</v>
      </c>
      <c r="E135" s="618">
        <v>1.126409745241</v>
      </c>
      <c r="F135" s="611">
        <v>632.00005705664</v>
      </c>
      <c r="G135" s="612">
        <v>474.00004279247997</v>
      </c>
      <c r="H135" s="614">
        <v>52.749420000000001</v>
      </c>
      <c r="I135" s="611">
        <v>490.73318999999998</v>
      </c>
      <c r="J135" s="612">
        <v>16.733147207519998</v>
      </c>
      <c r="K135" s="619">
        <v>0.77647649635500005</v>
      </c>
    </row>
    <row r="136" spans="1:11" ht="14.4" customHeight="1" thickBot="1" x14ac:dyDescent="0.35">
      <c r="A136" s="628" t="s">
        <v>440</v>
      </c>
      <c r="B136" s="606">
        <v>378.99998806241803</v>
      </c>
      <c r="C136" s="606">
        <v>426.90928000000002</v>
      </c>
      <c r="D136" s="607">
        <v>47.909291937581003</v>
      </c>
      <c r="E136" s="608">
        <v>1.126409745241</v>
      </c>
      <c r="F136" s="606">
        <v>632.00005705664</v>
      </c>
      <c r="G136" s="607">
        <v>474.00004279247997</v>
      </c>
      <c r="H136" s="609">
        <v>52.749420000000001</v>
      </c>
      <c r="I136" s="606">
        <v>490.73318999999998</v>
      </c>
      <c r="J136" s="607">
        <v>16.733147207519998</v>
      </c>
      <c r="K136" s="610">
        <v>0.77647649635500005</v>
      </c>
    </row>
    <row r="137" spans="1:11" ht="14.4" customHeight="1" thickBot="1" x14ac:dyDescent="0.35">
      <c r="A137" s="625" t="s">
        <v>441</v>
      </c>
      <c r="B137" s="606">
        <v>0</v>
      </c>
      <c r="C137" s="606">
        <v>120.73108999999999</v>
      </c>
      <c r="D137" s="607">
        <v>120.73108999999999</v>
      </c>
      <c r="E137" s="616" t="s">
        <v>312</v>
      </c>
      <c r="F137" s="606">
        <v>0</v>
      </c>
      <c r="G137" s="607">
        <v>0</v>
      </c>
      <c r="H137" s="609">
        <v>1.2589999999999999</v>
      </c>
      <c r="I137" s="606">
        <v>96.192689999999999</v>
      </c>
      <c r="J137" s="607">
        <v>96.192689999999999</v>
      </c>
      <c r="K137" s="617" t="s">
        <v>312</v>
      </c>
    </row>
    <row r="138" spans="1:11" ht="14.4" customHeight="1" thickBot="1" x14ac:dyDescent="0.35">
      <c r="A138" s="626" t="s">
        <v>442</v>
      </c>
      <c r="B138" s="606">
        <v>0</v>
      </c>
      <c r="C138" s="606">
        <v>120.73108999999999</v>
      </c>
      <c r="D138" s="607">
        <v>120.73108999999999</v>
      </c>
      <c r="E138" s="616" t="s">
        <v>312</v>
      </c>
      <c r="F138" s="606">
        <v>0</v>
      </c>
      <c r="G138" s="607">
        <v>0</v>
      </c>
      <c r="H138" s="609">
        <v>1.2589999999999999</v>
      </c>
      <c r="I138" s="606">
        <v>96.192689999999999</v>
      </c>
      <c r="J138" s="607">
        <v>96.192689999999999</v>
      </c>
      <c r="K138" s="617" t="s">
        <v>312</v>
      </c>
    </row>
    <row r="139" spans="1:11" ht="14.4" customHeight="1" thickBot="1" x14ac:dyDescent="0.35">
      <c r="A139" s="627" t="s">
        <v>443</v>
      </c>
      <c r="B139" s="611">
        <v>0</v>
      </c>
      <c r="C139" s="611">
        <v>120.73108999999999</v>
      </c>
      <c r="D139" s="612">
        <v>120.73108999999999</v>
      </c>
      <c r="E139" s="613" t="s">
        <v>312</v>
      </c>
      <c r="F139" s="611">
        <v>0</v>
      </c>
      <c r="G139" s="612">
        <v>0</v>
      </c>
      <c r="H139" s="614">
        <v>1.2589999999999999</v>
      </c>
      <c r="I139" s="611">
        <v>60.584690000000002</v>
      </c>
      <c r="J139" s="612">
        <v>60.584690000000002</v>
      </c>
      <c r="K139" s="615" t="s">
        <v>312</v>
      </c>
    </row>
    <row r="140" spans="1:11" ht="14.4" customHeight="1" thickBot="1" x14ac:dyDescent="0.35">
      <c r="A140" s="628" t="s">
        <v>444</v>
      </c>
      <c r="B140" s="606">
        <v>0</v>
      </c>
      <c r="C140" s="606">
        <v>4.0132500000000002</v>
      </c>
      <c r="D140" s="607">
        <v>4.0132500000000002</v>
      </c>
      <c r="E140" s="616" t="s">
        <v>312</v>
      </c>
      <c r="F140" s="606">
        <v>0</v>
      </c>
      <c r="G140" s="607">
        <v>0</v>
      </c>
      <c r="H140" s="609">
        <v>0</v>
      </c>
      <c r="I140" s="606">
        <v>2.4516900000000001</v>
      </c>
      <c r="J140" s="607">
        <v>2.4516900000000001</v>
      </c>
      <c r="K140" s="617" t="s">
        <v>312</v>
      </c>
    </row>
    <row r="141" spans="1:11" ht="14.4" customHeight="1" thickBot="1" x14ac:dyDescent="0.35">
      <c r="A141" s="628" t="s">
        <v>445</v>
      </c>
      <c r="B141" s="606">
        <v>0</v>
      </c>
      <c r="C141" s="606">
        <v>-0.80500000000000005</v>
      </c>
      <c r="D141" s="607">
        <v>-0.80500000000000005</v>
      </c>
      <c r="E141" s="616" t="s">
        <v>327</v>
      </c>
      <c r="F141" s="606">
        <v>0</v>
      </c>
      <c r="G141" s="607">
        <v>0</v>
      </c>
      <c r="H141" s="609">
        <v>0</v>
      </c>
      <c r="I141" s="606">
        <v>0</v>
      </c>
      <c r="J141" s="607">
        <v>0</v>
      </c>
      <c r="K141" s="617" t="s">
        <v>312</v>
      </c>
    </row>
    <row r="142" spans="1:11" ht="14.4" customHeight="1" thickBot="1" x14ac:dyDescent="0.35">
      <c r="A142" s="628" t="s">
        <v>446</v>
      </c>
      <c r="B142" s="606">
        <v>0</v>
      </c>
      <c r="C142" s="606">
        <v>10</v>
      </c>
      <c r="D142" s="607">
        <v>10</v>
      </c>
      <c r="E142" s="616" t="s">
        <v>312</v>
      </c>
      <c r="F142" s="606">
        <v>0</v>
      </c>
      <c r="G142" s="607">
        <v>0</v>
      </c>
      <c r="H142" s="609">
        <v>0</v>
      </c>
      <c r="I142" s="606">
        <v>26.4</v>
      </c>
      <c r="J142" s="607">
        <v>26.4</v>
      </c>
      <c r="K142" s="617" t="s">
        <v>327</v>
      </c>
    </row>
    <row r="143" spans="1:11" ht="14.4" customHeight="1" thickBot="1" x14ac:dyDescent="0.35">
      <c r="A143" s="628" t="s">
        <v>447</v>
      </c>
      <c r="B143" s="606">
        <v>0</v>
      </c>
      <c r="C143" s="606">
        <v>107.52284</v>
      </c>
      <c r="D143" s="607">
        <v>107.52284</v>
      </c>
      <c r="E143" s="616" t="s">
        <v>312</v>
      </c>
      <c r="F143" s="606">
        <v>0</v>
      </c>
      <c r="G143" s="607">
        <v>0</v>
      </c>
      <c r="H143" s="609">
        <v>1.2589999999999999</v>
      </c>
      <c r="I143" s="606">
        <v>31.733000000000001</v>
      </c>
      <c r="J143" s="607">
        <v>31.733000000000001</v>
      </c>
      <c r="K143" s="617" t="s">
        <v>312</v>
      </c>
    </row>
    <row r="144" spans="1:11" ht="14.4" customHeight="1" thickBot="1" x14ac:dyDescent="0.35">
      <c r="A144" s="630" t="s">
        <v>448</v>
      </c>
      <c r="B144" s="606">
        <v>0</v>
      </c>
      <c r="C144" s="606">
        <v>0</v>
      </c>
      <c r="D144" s="607">
        <v>0</v>
      </c>
      <c r="E144" s="608">
        <v>1</v>
      </c>
      <c r="F144" s="606">
        <v>0</v>
      </c>
      <c r="G144" s="607">
        <v>0</v>
      </c>
      <c r="H144" s="609">
        <v>0</v>
      </c>
      <c r="I144" s="606">
        <v>35.607999999999997</v>
      </c>
      <c r="J144" s="607">
        <v>35.607999999999997</v>
      </c>
      <c r="K144" s="617" t="s">
        <v>327</v>
      </c>
    </row>
    <row r="145" spans="1:11" ht="14.4" customHeight="1" thickBot="1" x14ac:dyDescent="0.35">
      <c r="A145" s="628" t="s">
        <v>449</v>
      </c>
      <c r="B145" s="606">
        <v>0</v>
      </c>
      <c r="C145" s="606">
        <v>0</v>
      </c>
      <c r="D145" s="607">
        <v>0</v>
      </c>
      <c r="E145" s="608">
        <v>1</v>
      </c>
      <c r="F145" s="606">
        <v>0</v>
      </c>
      <c r="G145" s="607">
        <v>0</v>
      </c>
      <c r="H145" s="609">
        <v>0</v>
      </c>
      <c r="I145" s="606">
        <v>35.607999999999997</v>
      </c>
      <c r="J145" s="607">
        <v>35.607999999999997</v>
      </c>
      <c r="K145" s="617" t="s">
        <v>327</v>
      </c>
    </row>
    <row r="146" spans="1:11" ht="14.4" customHeight="1" thickBot="1" x14ac:dyDescent="0.35">
      <c r="A146" s="625" t="s">
        <v>450</v>
      </c>
      <c r="B146" s="606">
        <v>6357.0001468767296</v>
      </c>
      <c r="C146" s="606">
        <v>6667.4669400000002</v>
      </c>
      <c r="D146" s="607">
        <v>310.46679312326802</v>
      </c>
      <c r="E146" s="608">
        <v>1.048838569443</v>
      </c>
      <c r="F146" s="606">
        <v>5765.0943721778704</v>
      </c>
      <c r="G146" s="607">
        <v>4323.8207791333998</v>
      </c>
      <c r="H146" s="609">
        <v>581.43416000000002</v>
      </c>
      <c r="I146" s="606">
        <v>4701.3731299999999</v>
      </c>
      <c r="J146" s="607">
        <v>377.552350866599</v>
      </c>
      <c r="K146" s="610">
        <v>0.81548936174999997</v>
      </c>
    </row>
    <row r="147" spans="1:11" ht="14.4" customHeight="1" thickBot="1" x14ac:dyDescent="0.35">
      <c r="A147" s="626" t="s">
        <v>451</v>
      </c>
      <c r="B147" s="606">
        <v>6301.0001468767296</v>
      </c>
      <c r="C147" s="606">
        <v>6286.9449999999997</v>
      </c>
      <c r="D147" s="607">
        <v>-14.055146876732</v>
      </c>
      <c r="E147" s="608">
        <v>0.99776937842400004</v>
      </c>
      <c r="F147" s="606">
        <v>5720.0132089652197</v>
      </c>
      <c r="G147" s="607">
        <v>4290.0099067239198</v>
      </c>
      <c r="H147" s="609">
        <v>477.221</v>
      </c>
      <c r="I147" s="606">
        <v>4301.5280000000002</v>
      </c>
      <c r="J147" s="607">
        <v>11.518093276085001</v>
      </c>
      <c r="K147" s="610">
        <v>0.75201364802000004</v>
      </c>
    </row>
    <row r="148" spans="1:11" ht="14.4" customHeight="1" thickBot="1" x14ac:dyDescent="0.35">
      <c r="A148" s="627" t="s">
        <v>452</v>
      </c>
      <c r="B148" s="611">
        <v>6301.0001468767296</v>
      </c>
      <c r="C148" s="611">
        <v>6285.3509999999997</v>
      </c>
      <c r="D148" s="612">
        <v>-15.649146876732001</v>
      </c>
      <c r="E148" s="618">
        <v>0.99751640271099995</v>
      </c>
      <c r="F148" s="611">
        <v>5720.0132089652197</v>
      </c>
      <c r="G148" s="612">
        <v>4290.0099067239198</v>
      </c>
      <c r="H148" s="614">
        <v>476.221</v>
      </c>
      <c r="I148" s="611">
        <v>4299.7420000000002</v>
      </c>
      <c r="J148" s="612">
        <v>9.7320932760840009</v>
      </c>
      <c r="K148" s="619">
        <v>0.75170141097900001</v>
      </c>
    </row>
    <row r="149" spans="1:11" ht="14.4" customHeight="1" thickBot="1" x14ac:dyDescent="0.35">
      <c r="A149" s="628" t="s">
        <v>453</v>
      </c>
      <c r="B149" s="606">
        <v>39.999998740095997</v>
      </c>
      <c r="C149" s="606">
        <v>40.369999999999997</v>
      </c>
      <c r="D149" s="607">
        <v>0.37000125990299998</v>
      </c>
      <c r="E149" s="608">
        <v>1.009250031788</v>
      </c>
      <c r="F149" s="606">
        <v>0</v>
      </c>
      <c r="G149" s="607">
        <v>0</v>
      </c>
      <c r="H149" s="609">
        <v>0</v>
      </c>
      <c r="I149" s="606">
        <v>0</v>
      </c>
      <c r="J149" s="607">
        <v>0</v>
      </c>
      <c r="K149" s="617" t="s">
        <v>312</v>
      </c>
    </row>
    <row r="150" spans="1:11" ht="14.4" customHeight="1" thickBot="1" x14ac:dyDescent="0.35">
      <c r="A150" s="628" t="s">
        <v>454</v>
      </c>
      <c r="B150" s="606">
        <v>483.99998475516401</v>
      </c>
      <c r="C150" s="606">
        <v>484.60399999999998</v>
      </c>
      <c r="D150" s="607">
        <v>0.604015244836</v>
      </c>
      <c r="E150" s="608">
        <v>1.001247965421</v>
      </c>
      <c r="F150" s="606">
        <v>485.00111999093201</v>
      </c>
      <c r="G150" s="607">
        <v>363.75083999319901</v>
      </c>
      <c r="H150" s="609">
        <v>40.390999999999998</v>
      </c>
      <c r="I150" s="606">
        <v>363.51900000000001</v>
      </c>
      <c r="J150" s="607">
        <v>-0.231839993198</v>
      </c>
      <c r="K150" s="610">
        <v>0.74952198049899998</v>
      </c>
    </row>
    <row r="151" spans="1:11" ht="14.4" customHeight="1" thickBot="1" x14ac:dyDescent="0.35">
      <c r="A151" s="628" t="s">
        <v>455</v>
      </c>
      <c r="B151" s="606">
        <v>1645.9999481549501</v>
      </c>
      <c r="C151" s="606">
        <v>1628.7539999999999</v>
      </c>
      <c r="D151" s="607">
        <v>-17.245948154954</v>
      </c>
      <c r="E151" s="608">
        <v>0.98952250990299995</v>
      </c>
      <c r="F151" s="606">
        <v>1321.0030505320001</v>
      </c>
      <c r="G151" s="607">
        <v>990.752287899002</v>
      </c>
      <c r="H151" s="609">
        <v>109.636</v>
      </c>
      <c r="I151" s="606">
        <v>994.38400000000001</v>
      </c>
      <c r="J151" s="607">
        <v>3.631712100998</v>
      </c>
      <c r="K151" s="610">
        <v>0.75274920795900002</v>
      </c>
    </row>
    <row r="152" spans="1:11" ht="14.4" customHeight="1" thickBot="1" x14ac:dyDescent="0.35">
      <c r="A152" s="628" t="s">
        <v>456</v>
      </c>
      <c r="B152" s="606">
        <v>76.000466127788002</v>
      </c>
      <c r="C152" s="606">
        <v>76.811999999999998</v>
      </c>
      <c r="D152" s="607">
        <v>0.81153387221100004</v>
      </c>
      <c r="E152" s="608">
        <v>1.010678011774</v>
      </c>
      <c r="F152" s="606">
        <v>68.000157029655995</v>
      </c>
      <c r="G152" s="607">
        <v>51.000117772242</v>
      </c>
      <c r="H152" s="609">
        <v>5.3730000000000002</v>
      </c>
      <c r="I152" s="606">
        <v>52.466999999999999</v>
      </c>
      <c r="J152" s="607">
        <v>1.4668822277569999</v>
      </c>
      <c r="K152" s="610">
        <v>0.77157174765199998</v>
      </c>
    </row>
    <row r="153" spans="1:11" ht="14.4" customHeight="1" thickBot="1" x14ac:dyDescent="0.35">
      <c r="A153" s="628" t="s">
        <v>457</v>
      </c>
      <c r="B153" s="606">
        <v>228.99999278705101</v>
      </c>
      <c r="C153" s="606">
        <v>228.773</v>
      </c>
      <c r="D153" s="607">
        <v>-0.22699278705000001</v>
      </c>
      <c r="E153" s="608">
        <v>0.99900876509000003</v>
      </c>
      <c r="F153" s="606">
        <v>0</v>
      </c>
      <c r="G153" s="607">
        <v>0</v>
      </c>
      <c r="H153" s="609">
        <v>0</v>
      </c>
      <c r="I153" s="606">
        <v>0</v>
      </c>
      <c r="J153" s="607">
        <v>0</v>
      </c>
      <c r="K153" s="617" t="s">
        <v>312</v>
      </c>
    </row>
    <row r="154" spans="1:11" ht="14.4" customHeight="1" thickBot="1" x14ac:dyDescent="0.35">
      <c r="A154" s="628" t="s">
        <v>458</v>
      </c>
      <c r="B154" s="606">
        <v>10.999876475031</v>
      </c>
      <c r="C154" s="606">
        <v>9.3239999999999998</v>
      </c>
      <c r="D154" s="607">
        <v>-1.675876475031</v>
      </c>
      <c r="E154" s="608">
        <v>0.84764588231100002</v>
      </c>
      <c r="F154" s="606">
        <v>11.000025401856</v>
      </c>
      <c r="G154" s="607">
        <v>8.250019051392</v>
      </c>
      <c r="H154" s="609">
        <v>0.77700000000000002</v>
      </c>
      <c r="I154" s="606">
        <v>6.9930000000000003</v>
      </c>
      <c r="J154" s="607">
        <v>-1.2570190513920001</v>
      </c>
      <c r="K154" s="610">
        <v>0.63572580467100004</v>
      </c>
    </row>
    <row r="155" spans="1:11" ht="14.4" customHeight="1" thickBot="1" x14ac:dyDescent="0.35">
      <c r="A155" s="628" t="s">
        <v>459</v>
      </c>
      <c r="B155" s="606">
        <v>3808.9998800256299</v>
      </c>
      <c r="C155" s="606">
        <v>3811.098</v>
      </c>
      <c r="D155" s="607">
        <v>2.098119974366</v>
      </c>
      <c r="E155" s="608">
        <v>1.0005508322500001</v>
      </c>
      <c r="F155" s="606">
        <v>3829.00884215521</v>
      </c>
      <c r="G155" s="607">
        <v>2871.7566316164098</v>
      </c>
      <c r="H155" s="609">
        <v>319.57600000000002</v>
      </c>
      <c r="I155" s="606">
        <v>2878.1669999999999</v>
      </c>
      <c r="J155" s="607">
        <v>6.4103683835899998</v>
      </c>
      <c r="K155" s="610">
        <v>0.75167415867800003</v>
      </c>
    </row>
    <row r="156" spans="1:11" ht="14.4" customHeight="1" thickBot="1" x14ac:dyDescent="0.35">
      <c r="A156" s="628" t="s">
        <v>460</v>
      </c>
      <c r="B156" s="606">
        <v>5.9999998110139998</v>
      </c>
      <c r="C156" s="606">
        <v>5.6159999999999997</v>
      </c>
      <c r="D156" s="607">
        <v>-0.38399981101399999</v>
      </c>
      <c r="E156" s="608">
        <v>0.93600002948100003</v>
      </c>
      <c r="F156" s="606">
        <v>6.0000138555570004</v>
      </c>
      <c r="G156" s="607">
        <v>4.5000103916679999</v>
      </c>
      <c r="H156" s="609">
        <v>0.46800000000000003</v>
      </c>
      <c r="I156" s="606">
        <v>4.2119999999999997</v>
      </c>
      <c r="J156" s="607">
        <v>-0.28801039166800002</v>
      </c>
      <c r="K156" s="610">
        <v>0.70199837890299999</v>
      </c>
    </row>
    <row r="157" spans="1:11" ht="14.4" customHeight="1" thickBot="1" x14ac:dyDescent="0.35">
      <c r="A157" s="627" t="s">
        <v>461</v>
      </c>
      <c r="B157" s="611">
        <v>0</v>
      </c>
      <c r="C157" s="611">
        <v>1.5940000000000001</v>
      </c>
      <c r="D157" s="612">
        <v>1.5940000000000001</v>
      </c>
      <c r="E157" s="613" t="s">
        <v>312</v>
      </c>
      <c r="F157" s="611">
        <v>0</v>
      </c>
      <c r="G157" s="612">
        <v>0</v>
      </c>
      <c r="H157" s="614">
        <v>1</v>
      </c>
      <c r="I157" s="611">
        <v>1.786</v>
      </c>
      <c r="J157" s="612">
        <v>1.786</v>
      </c>
      <c r="K157" s="615" t="s">
        <v>312</v>
      </c>
    </row>
    <row r="158" spans="1:11" ht="14.4" customHeight="1" thickBot="1" x14ac:dyDescent="0.35">
      <c r="A158" s="628" t="s">
        <v>462</v>
      </c>
      <c r="B158" s="606">
        <v>0</v>
      </c>
      <c r="C158" s="606">
        <v>1.5940000000000001</v>
      </c>
      <c r="D158" s="607">
        <v>1.5940000000000001</v>
      </c>
      <c r="E158" s="616" t="s">
        <v>312</v>
      </c>
      <c r="F158" s="606">
        <v>0</v>
      </c>
      <c r="G158" s="607">
        <v>0</v>
      </c>
      <c r="H158" s="609">
        <v>1</v>
      </c>
      <c r="I158" s="606">
        <v>1.786</v>
      </c>
      <c r="J158" s="607">
        <v>1.786</v>
      </c>
      <c r="K158" s="617" t="s">
        <v>312</v>
      </c>
    </row>
    <row r="159" spans="1:11" ht="14.4" customHeight="1" thickBot="1" x14ac:dyDescent="0.35">
      <c r="A159" s="626" t="s">
        <v>463</v>
      </c>
      <c r="B159" s="606">
        <v>56</v>
      </c>
      <c r="C159" s="606">
        <v>380.52193999999997</v>
      </c>
      <c r="D159" s="607">
        <v>324.52193999999997</v>
      </c>
      <c r="E159" s="608">
        <v>6.7950346428569999</v>
      </c>
      <c r="F159" s="606">
        <v>45.081163212649003</v>
      </c>
      <c r="G159" s="607">
        <v>33.810872409486997</v>
      </c>
      <c r="H159" s="609">
        <v>104.21316</v>
      </c>
      <c r="I159" s="606">
        <v>399.84512999999998</v>
      </c>
      <c r="J159" s="607">
        <v>366.03425759051299</v>
      </c>
      <c r="K159" s="610">
        <v>8.8694501540229993</v>
      </c>
    </row>
    <row r="160" spans="1:11" ht="14.4" customHeight="1" thickBot="1" x14ac:dyDescent="0.35">
      <c r="A160" s="627" t="s">
        <v>464</v>
      </c>
      <c r="B160" s="611">
        <v>56</v>
      </c>
      <c r="C160" s="611">
        <v>129.20827</v>
      </c>
      <c r="D160" s="612">
        <v>73.208269999999999</v>
      </c>
      <c r="E160" s="618">
        <v>2.3072905357139999</v>
      </c>
      <c r="F160" s="611">
        <v>3.9999992584949999</v>
      </c>
      <c r="G160" s="612">
        <v>2.9999994438709998</v>
      </c>
      <c r="H160" s="614">
        <v>104.21316</v>
      </c>
      <c r="I160" s="611">
        <v>318.51740000000001</v>
      </c>
      <c r="J160" s="612">
        <v>315.517400556128</v>
      </c>
      <c r="K160" s="619">
        <v>79.629364761383002</v>
      </c>
    </row>
    <row r="161" spans="1:11" ht="14.4" customHeight="1" thickBot="1" x14ac:dyDescent="0.35">
      <c r="A161" s="628" t="s">
        <v>465</v>
      </c>
      <c r="B161" s="606">
        <v>56</v>
      </c>
      <c r="C161" s="606">
        <v>42.891249999999999</v>
      </c>
      <c r="D161" s="607">
        <v>-13.108750000000001</v>
      </c>
      <c r="E161" s="608">
        <v>0.765915178571</v>
      </c>
      <c r="F161" s="606">
        <v>3.9999992584949999</v>
      </c>
      <c r="G161" s="607">
        <v>2.9999994438709998</v>
      </c>
      <c r="H161" s="609">
        <v>79.802620000000005</v>
      </c>
      <c r="I161" s="606">
        <v>200.94195999999999</v>
      </c>
      <c r="J161" s="607">
        <v>197.941960556129</v>
      </c>
      <c r="K161" s="610">
        <v>50.235499312461997</v>
      </c>
    </row>
    <row r="162" spans="1:11" ht="14.4" customHeight="1" thickBot="1" x14ac:dyDescent="0.35">
      <c r="A162" s="628" t="s">
        <v>466</v>
      </c>
      <c r="B162" s="606">
        <v>0</v>
      </c>
      <c r="C162" s="606">
        <v>86.317019999999999</v>
      </c>
      <c r="D162" s="607">
        <v>86.317019999999999</v>
      </c>
      <c r="E162" s="616" t="s">
        <v>312</v>
      </c>
      <c r="F162" s="606">
        <v>0</v>
      </c>
      <c r="G162" s="607">
        <v>0</v>
      </c>
      <c r="H162" s="609">
        <v>24.410540000000001</v>
      </c>
      <c r="I162" s="606">
        <v>117.57544</v>
      </c>
      <c r="J162" s="607">
        <v>117.57544</v>
      </c>
      <c r="K162" s="617" t="s">
        <v>312</v>
      </c>
    </row>
    <row r="163" spans="1:11" ht="14.4" customHeight="1" thickBot="1" x14ac:dyDescent="0.35">
      <c r="A163" s="627" t="s">
        <v>467</v>
      </c>
      <c r="B163" s="611">
        <v>0</v>
      </c>
      <c r="C163" s="611">
        <v>14.417920000000001</v>
      </c>
      <c r="D163" s="612">
        <v>14.417920000000001</v>
      </c>
      <c r="E163" s="613" t="s">
        <v>312</v>
      </c>
      <c r="F163" s="611">
        <v>0</v>
      </c>
      <c r="G163" s="612">
        <v>0</v>
      </c>
      <c r="H163" s="614">
        <v>0</v>
      </c>
      <c r="I163" s="611">
        <v>0</v>
      </c>
      <c r="J163" s="612">
        <v>0</v>
      </c>
      <c r="K163" s="615" t="s">
        <v>312</v>
      </c>
    </row>
    <row r="164" spans="1:11" ht="14.4" customHeight="1" thickBot="1" x14ac:dyDescent="0.35">
      <c r="A164" s="628" t="s">
        <v>468</v>
      </c>
      <c r="B164" s="606">
        <v>0</v>
      </c>
      <c r="C164" s="606">
        <v>7.4690099999999999</v>
      </c>
      <c r="D164" s="607">
        <v>7.4690099999999999</v>
      </c>
      <c r="E164" s="616" t="s">
        <v>327</v>
      </c>
      <c r="F164" s="606">
        <v>0</v>
      </c>
      <c r="G164" s="607">
        <v>0</v>
      </c>
      <c r="H164" s="609">
        <v>0</v>
      </c>
      <c r="I164" s="606">
        <v>0</v>
      </c>
      <c r="J164" s="607">
        <v>0</v>
      </c>
      <c r="K164" s="617" t="s">
        <v>312</v>
      </c>
    </row>
    <row r="165" spans="1:11" ht="14.4" customHeight="1" thickBot="1" x14ac:dyDescent="0.35">
      <c r="A165" s="628" t="s">
        <v>469</v>
      </c>
      <c r="B165" s="606">
        <v>0</v>
      </c>
      <c r="C165" s="606">
        <v>6.9489099999999997</v>
      </c>
      <c r="D165" s="607">
        <v>6.9489099999999997</v>
      </c>
      <c r="E165" s="616" t="s">
        <v>312</v>
      </c>
      <c r="F165" s="606">
        <v>0</v>
      </c>
      <c r="G165" s="607">
        <v>0</v>
      </c>
      <c r="H165" s="609">
        <v>0</v>
      </c>
      <c r="I165" s="606">
        <v>0</v>
      </c>
      <c r="J165" s="607">
        <v>0</v>
      </c>
      <c r="K165" s="617" t="s">
        <v>312</v>
      </c>
    </row>
    <row r="166" spans="1:11" ht="14.4" customHeight="1" thickBot="1" x14ac:dyDescent="0.35">
      <c r="A166" s="627" t="s">
        <v>470</v>
      </c>
      <c r="B166" s="611">
        <v>0</v>
      </c>
      <c r="C166" s="611">
        <v>33.452800000000003</v>
      </c>
      <c r="D166" s="612">
        <v>33.452800000000003</v>
      </c>
      <c r="E166" s="613" t="s">
        <v>312</v>
      </c>
      <c r="F166" s="611">
        <v>41.081163954154</v>
      </c>
      <c r="G166" s="612">
        <v>30.810872965615001</v>
      </c>
      <c r="H166" s="614">
        <v>0</v>
      </c>
      <c r="I166" s="611">
        <v>32.588929999999998</v>
      </c>
      <c r="J166" s="612">
        <v>1.7780570343840001</v>
      </c>
      <c r="K166" s="619">
        <v>0.79328156418200002</v>
      </c>
    </row>
    <row r="167" spans="1:11" ht="14.4" customHeight="1" thickBot="1" x14ac:dyDescent="0.35">
      <c r="A167" s="628" t="s">
        <v>471</v>
      </c>
      <c r="B167" s="606">
        <v>0</v>
      </c>
      <c r="C167" s="606">
        <v>12</v>
      </c>
      <c r="D167" s="607">
        <v>12</v>
      </c>
      <c r="E167" s="616" t="s">
        <v>327</v>
      </c>
      <c r="F167" s="606">
        <v>30.068606871728999</v>
      </c>
      <c r="G167" s="607">
        <v>22.551455153795999</v>
      </c>
      <c r="H167" s="609">
        <v>0</v>
      </c>
      <c r="I167" s="606">
        <v>0</v>
      </c>
      <c r="J167" s="607">
        <v>-22.551455153795999</v>
      </c>
      <c r="K167" s="610">
        <v>0</v>
      </c>
    </row>
    <row r="168" spans="1:11" ht="14.4" customHeight="1" thickBot="1" x14ac:dyDescent="0.35">
      <c r="A168" s="628" t="s">
        <v>472</v>
      </c>
      <c r="B168" s="606">
        <v>0</v>
      </c>
      <c r="C168" s="606">
        <v>4.4527999999999999</v>
      </c>
      <c r="D168" s="607">
        <v>4.4527999999999999</v>
      </c>
      <c r="E168" s="616" t="s">
        <v>312</v>
      </c>
      <c r="F168" s="606">
        <v>11.012557082424999</v>
      </c>
      <c r="G168" s="607">
        <v>8.2594178118190005</v>
      </c>
      <c r="H168" s="609">
        <v>0</v>
      </c>
      <c r="I168" s="606">
        <v>13.3584</v>
      </c>
      <c r="J168" s="607">
        <v>5.0989821881799999</v>
      </c>
      <c r="K168" s="610">
        <v>1.2130152788320001</v>
      </c>
    </row>
    <row r="169" spans="1:11" ht="14.4" customHeight="1" thickBot="1" x14ac:dyDescent="0.35">
      <c r="A169" s="628" t="s">
        <v>473</v>
      </c>
      <c r="B169" s="606">
        <v>0</v>
      </c>
      <c r="C169" s="606">
        <v>17</v>
      </c>
      <c r="D169" s="607">
        <v>17</v>
      </c>
      <c r="E169" s="616" t="s">
        <v>327</v>
      </c>
      <c r="F169" s="606">
        <v>0</v>
      </c>
      <c r="G169" s="607">
        <v>0</v>
      </c>
      <c r="H169" s="609">
        <v>0</v>
      </c>
      <c r="I169" s="606">
        <v>19.230530000000002</v>
      </c>
      <c r="J169" s="607">
        <v>19.230530000000002</v>
      </c>
      <c r="K169" s="617" t="s">
        <v>312</v>
      </c>
    </row>
    <row r="170" spans="1:11" ht="14.4" customHeight="1" thickBot="1" x14ac:dyDescent="0.35">
      <c r="A170" s="627" t="s">
        <v>474</v>
      </c>
      <c r="B170" s="611">
        <v>0</v>
      </c>
      <c r="C170" s="611">
        <v>167.20214999999999</v>
      </c>
      <c r="D170" s="612">
        <v>167.20214999999999</v>
      </c>
      <c r="E170" s="613" t="s">
        <v>327</v>
      </c>
      <c r="F170" s="611">
        <v>0</v>
      </c>
      <c r="G170" s="612">
        <v>0</v>
      </c>
      <c r="H170" s="614">
        <v>0</v>
      </c>
      <c r="I170" s="611">
        <v>44.043999999999997</v>
      </c>
      <c r="J170" s="612">
        <v>44.043999999999997</v>
      </c>
      <c r="K170" s="615" t="s">
        <v>312</v>
      </c>
    </row>
    <row r="171" spans="1:11" ht="14.4" customHeight="1" thickBot="1" x14ac:dyDescent="0.35">
      <c r="A171" s="628" t="s">
        <v>475</v>
      </c>
      <c r="B171" s="606">
        <v>0</v>
      </c>
      <c r="C171" s="606">
        <v>167.20214999999999</v>
      </c>
      <c r="D171" s="607">
        <v>167.20214999999999</v>
      </c>
      <c r="E171" s="616" t="s">
        <v>327</v>
      </c>
      <c r="F171" s="606">
        <v>0</v>
      </c>
      <c r="G171" s="607">
        <v>0</v>
      </c>
      <c r="H171" s="609">
        <v>0</v>
      </c>
      <c r="I171" s="606">
        <v>44.043999999999997</v>
      </c>
      <c r="J171" s="607">
        <v>44.043999999999997</v>
      </c>
      <c r="K171" s="617" t="s">
        <v>312</v>
      </c>
    </row>
    <row r="172" spans="1:11" ht="14.4" customHeight="1" thickBot="1" x14ac:dyDescent="0.35">
      <c r="A172" s="627" t="s">
        <v>476</v>
      </c>
      <c r="B172" s="611">
        <v>0</v>
      </c>
      <c r="C172" s="611">
        <v>36.2408</v>
      </c>
      <c r="D172" s="612">
        <v>36.2408</v>
      </c>
      <c r="E172" s="613" t="s">
        <v>327</v>
      </c>
      <c r="F172" s="611">
        <v>0</v>
      </c>
      <c r="G172" s="612">
        <v>0</v>
      </c>
      <c r="H172" s="614">
        <v>0</v>
      </c>
      <c r="I172" s="611">
        <v>4.6947999999999999</v>
      </c>
      <c r="J172" s="612">
        <v>4.6947999999999999</v>
      </c>
      <c r="K172" s="615" t="s">
        <v>312</v>
      </c>
    </row>
    <row r="173" spans="1:11" ht="14.4" customHeight="1" thickBot="1" x14ac:dyDescent="0.35">
      <c r="A173" s="628" t="s">
        <v>477</v>
      </c>
      <c r="B173" s="606">
        <v>0</v>
      </c>
      <c r="C173" s="606">
        <v>36.2408</v>
      </c>
      <c r="D173" s="607">
        <v>36.2408</v>
      </c>
      <c r="E173" s="616" t="s">
        <v>327</v>
      </c>
      <c r="F173" s="606">
        <v>0</v>
      </c>
      <c r="G173" s="607">
        <v>0</v>
      </c>
      <c r="H173" s="609">
        <v>0</v>
      </c>
      <c r="I173" s="606">
        <v>4.6947999999999999</v>
      </c>
      <c r="J173" s="607">
        <v>4.6947999999999999</v>
      </c>
      <c r="K173" s="617" t="s">
        <v>312</v>
      </c>
    </row>
    <row r="174" spans="1:11" ht="14.4" customHeight="1" thickBot="1" x14ac:dyDescent="0.35">
      <c r="A174" s="624" t="s">
        <v>478</v>
      </c>
      <c r="B174" s="606">
        <v>124595.20388101701</v>
      </c>
      <c r="C174" s="606">
        <v>121002.98652999999</v>
      </c>
      <c r="D174" s="607">
        <v>-3592.2173510173998</v>
      </c>
      <c r="E174" s="608">
        <v>0.97116889543700002</v>
      </c>
      <c r="F174" s="606">
        <v>127995.801926966</v>
      </c>
      <c r="G174" s="607">
        <v>95996.851445224602</v>
      </c>
      <c r="H174" s="609">
        <v>12221.18412</v>
      </c>
      <c r="I174" s="606">
        <v>95011.900510000007</v>
      </c>
      <c r="J174" s="607">
        <v>-984.95093522463901</v>
      </c>
      <c r="K174" s="610">
        <v>0.74230481843600005</v>
      </c>
    </row>
    <row r="175" spans="1:11" ht="14.4" customHeight="1" thickBot="1" x14ac:dyDescent="0.35">
      <c r="A175" s="625" t="s">
        <v>479</v>
      </c>
      <c r="B175" s="606">
        <v>124384.20388101701</v>
      </c>
      <c r="C175" s="606">
        <v>120679.25808</v>
      </c>
      <c r="D175" s="607">
        <v>-3704.9458010173498</v>
      </c>
      <c r="E175" s="608">
        <v>0.97021369526500001</v>
      </c>
      <c r="F175" s="606">
        <v>127857.162730767</v>
      </c>
      <c r="G175" s="607">
        <v>95892.872048075398</v>
      </c>
      <c r="H175" s="609">
        <v>12180.026889999999</v>
      </c>
      <c r="I175" s="606">
        <v>94897.753949999998</v>
      </c>
      <c r="J175" s="607">
        <v>-995.11809807541397</v>
      </c>
      <c r="K175" s="610">
        <v>0.74221695463199999</v>
      </c>
    </row>
    <row r="176" spans="1:11" ht="14.4" customHeight="1" thickBot="1" x14ac:dyDescent="0.35">
      <c r="A176" s="626" t="s">
        <v>480</v>
      </c>
      <c r="B176" s="606">
        <v>124384.20388101701</v>
      </c>
      <c r="C176" s="606">
        <v>120679.25808</v>
      </c>
      <c r="D176" s="607">
        <v>-3704.9458010173498</v>
      </c>
      <c r="E176" s="608">
        <v>0.97021369526500001</v>
      </c>
      <c r="F176" s="606">
        <v>127857.162730767</v>
      </c>
      <c r="G176" s="607">
        <v>95892.872048075398</v>
      </c>
      <c r="H176" s="609">
        <v>12180.026889999999</v>
      </c>
      <c r="I176" s="606">
        <v>94897.753949999998</v>
      </c>
      <c r="J176" s="607">
        <v>-995.11809807541397</v>
      </c>
      <c r="K176" s="610">
        <v>0.74221695463199999</v>
      </c>
    </row>
    <row r="177" spans="1:11" ht="14.4" customHeight="1" thickBot="1" x14ac:dyDescent="0.35">
      <c r="A177" s="627" t="s">
        <v>481</v>
      </c>
      <c r="B177" s="611">
        <v>26.038689032013</v>
      </c>
      <c r="C177" s="611">
        <v>316.25806</v>
      </c>
      <c r="D177" s="612">
        <v>290.21937096798598</v>
      </c>
      <c r="E177" s="618">
        <v>12.145698257356999</v>
      </c>
      <c r="F177" s="611">
        <v>308.62721208905901</v>
      </c>
      <c r="G177" s="612">
        <v>231.47040906679399</v>
      </c>
      <c r="H177" s="614">
        <v>0.37957999999999997</v>
      </c>
      <c r="I177" s="611">
        <v>4.2207400000000002</v>
      </c>
      <c r="J177" s="612">
        <v>-227.24966906679401</v>
      </c>
      <c r="K177" s="619">
        <v>1.3675851754000001E-2</v>
      </c>
    </row>
    <row r="178" spans="1:11" ht="14.4" customHeight="1" thickBot="1" x14ac:dyDescent="0.35">
      <c r="A178" s="628" t="s">
        <v>482</v>
      </c>
      <c r="B178" s="606">
        <v>0.91027380140900005</v>
      </c>
      <c r="C178" s="606">
        <v>1.11277</v>
      </c>
      <c r="D178" s="607">
        <v>0.20249619859000001</v>
      </c>
      <c r="E178" s="608">
        <v>1.2224563623339999</v>
      </c>
      <c r="F178" s="606">
        <v>0.98188484749299998</v>
      </c>
      <c r="G178" s="607">
        <v>0.73641363561999995</v>
      </c>
      <c r="H178" s="609">
        <v>0.13058</v>
      </c>
      <c r="I178" s="606">
        <v>0.40660000000000002</v>
      </c>
      <c r="J178" s="607">
        <v>-0.32981363561999999</v>
      </c>
      <c r="K178" s="610">
        <v>0.414101512043</v>
      </c>
    </row>
    <row r="179" spans="1:11" ht="14.4" customHeight="1" thickBot="1" x14ac:dyDescent="0.35">
      <c r="A179" s="628" t="s">
        <v>483</v>
      </c>
      <c r="B179" s="606">
        <v>0.23038190970299999</v>
      </c>
      <c r="C179" s="606">
        <v>0.47</v>
      </c>
      <c r="D179" s="607">
        <v>0.23961809029600001</v>
      </c>
      <c r="E179" s="608">
        <v>2.0400907371780002</v>
      </c>
      <c r="F179" s="606">
        <v>0.38653706383000003</v>
      </c>
      <c r="G179" s="607">
        <v>0.28990279787200002</v>
      </c>
      <c r="H179" s="609">
        <v>0.249</v>
      </c>
      <c r="I179" s="606">
        <v>1.6187800000000001</v>
      </c>
      <c r="J179" s="607">
        <v>1.3288772021269999</v>
      </c>
      <c r="K179" s="610">
        <v>4.187903700513</v>
      </c>
    </row>
    <row r="180" spans="1:11" ht="14.4" customHeight="1" thickBot="1" x14ac:dyDescent="0.35">
      <c r="A180" s="628" t="s">
        <v>484</v>
      </c>
      <c r="B180" s="606">
        <v>4.5172571206110002</v>
      </c>
      <c r="C180" s="606">
        <v>0.70499999999999996</v>
      </c>
      <c r="D180" s="607">
        <v>-3.8122571206110001</v>
      </c>
      <c r="E180" s="608">
        <v>0.156068158436</v>
      </c>
      <c r="F180" s="606">
        <v>0.87022318798099996</v>
      </c>
      <c r="G180" s="607">
        <v>0.65266739098500004</v>
      </c>
      <c r="H180" s="609">
        <v>0</v>
      </c>
      <c r="I180" s="606">
        <v>0.23319999999999999</v>
      </c>
      <c r="J180" s="607">
        <v>-0.41946739098500002</v>
      </c>
      <c r="K180" s="610">
        <v>0.26797723069200002</v>
      </c>
    </row>
    <row r="181" spans="1:11" ht="14.4" customHeight="1" thickBot="1" x14ac:dyDescent="0.35">
      <c r="A181" s="628" t="s">
        <v>485</v>
      </c>
      <c r="B181" s="606">
        <v>20.380776200288999</v>
      </c>
      <c r="C181" s="606">
        <v>313.97028999999998</v>
      </c>
      <c r="D181" s="607">
        <v>293.58951379971103</v>
      </c>
      <c r="E181" s="608">
        <v>15.405217490958</v>
      </c>
      <c r="F181" s="606">
        <v>306.388566989754</v>
      </c>
      <c r="G181" s="607">
        <v>229.791425242315</v>
      </c>
      <c r="H181" s="609">
        <v>0</v>
      </c>
      <c r="I181" s="606">
        <v>1.9621599999999999</v>
      </c>
      <c r="J181" s="607">
        <v>-227.82926524231499</v>
      </c>
      <c r="K181" s="610">
        <v>6.4041554129999996E-3</v>
      </c>
    </row>
    <row r="182" spans="1:11" ht="14.4" customHeight="1" thickBot="1" x14ac:dyDescent="0.35">
      <c r="A182" s="627" t="s">
        <v>486</v>
      </c>
      <c r="B182" s="611">
        <v>357.16519195295399</v>
      </c>
      <c r="C182" s="611">
        <v>453.18871999999999</v>
      </c>
      <c r="D182" s="612">
        <v>96.023528047045005</v>
      </c>
      <c r="E182" s="618">
        <v>1.2688490653910001</v>
      </c>
      <c r="F182" s="611">
        <v>384.00003850316398</v>
      </c>
      <c r="G182" s="612">
        <v>288.00002887737298</v>
      </c>
      <c r="H182" s="614">
        <v>-99.941649999999996</v>
      </c>
      <c r="I182" s="611">
        <v>596.52570000000003</v>
      </c>
      <c r="J182" s="612">
        <v>308.52567112262699</v>
      </c>
      <c r="K182" s="619">
        <v>1.553452187987</v>
      </c>
    </row>
    <row r="183" spans="1:11" ht="14.4" customHeight="1" thickBot="1" x14ac:dyDescent="0.35">
      <c r="A183" s="628" t="s">
        <v>487</v>
      </c>
      <c r="B183" s="606">
        <v>176.908372922974</v>
      </c>
      <c r="C183" s="606">
        <v>452.80232000000001</v>
      </c>
      <c r="D183" s="607">
        <v>275.89394707702598</v>
      </c>
      <c r="E183" s="608">
        <v>2.5595301823110002</v>
      </c>
      <c r="F183" s="606">
        <v>384.00003850316398</v>
      </c>
      <c r="G183" s="607">
        <v>288.00002887737298</v>
      </c>
      <c r="H183" s="609">
        <v>-99.941649999999996</v>
      </c>
      <c r="I183" s="606">
        <v>596.5557</v>
      </c>
      <c r="J183" s="607">
        <v>308.55567112262702</v>
      </c>
      <c r="K183" s="610">
        <v>1.5535303129789999</v>
      </c>
    </row>
    <row r="184" spans="1:11" ht="14.4" customHeight="1" thickBot="1" x14ac:dyDescent="0.35">
      <c r="A184" s="628" t="s">
        <v>488</v>
      </c>
      <c r="B184" s="606">
        <v>180.25681902997999</v>
      </c>
      <c r="C184" s="606">
        <v>0.38640000000000002</v>
      </c>
      <c r="D184" s="607">
        <v>-179.87041902998001</v>
      </c>
      <c r="E184" s="608">
        <v>2.1436082249999999E-3</v>
      </c>
      <c r="F184" s="606">
        <v>0</v>
      </c>
      <c r="G184" s="607">
        <v>0</v>
      </c>
      <c r="H184" s="609">
        <v>0</v>
      </c>
      <c r="I184" s="606">
        <v>-0.03</v>
      </c>
      <c r="J184" s="607">
        <v>-0.03</v>
      </c>
      <c r="K184" s="617" t="s">
        <v>312</v>
      </c>
    </row>
    <row r="185" spans="1:11" ht="14.4" customHeight="1" thickBot="1" x14ac:dyDescent="0.35">
      <c r="A185" s="627" t="s">
        <v>489</v>
      </c>
      <c r="B185" s="611">
        <v>407.00000000010601</v>
      </c>
      <c r="C185" s="611">
        <v>157.02823000000001</v>
      </c>
      <c r="D185" s="612">
        <v>-249.97177000010601</v>
      </c>
      <c r="E185" s="618">
        <v>0.385818746928</v>
      </c>
      <c r="F185" s="611">
        <v>99.522739538026002</v>
      </c>
      <c r="G185" s="612">
        <v>74.642054653520006</v>
      </c>
      <c r="H185" s="614">
        <v>0</v>
      </c>
      <c r="I185" s="611">
        <v>0.69552999999999998</v>
      </c>
      <c r="J185" s="612">
        <v>-73.946524653520001</v>
      </c>
      <c r="K185" s="619">
        <v>6.9886540820000001E-3</v>
      </c>
    </row>
    <row r="186" spans="1:11" ht="14.4" customHeight="1" thickBot="1" x14ac:dyDescent="0.35">
      <c r="A186" s="628" t="s">
        <v>490</v>
      </c>
      <c r="B186" s="606">
        <v>0</v>
      </c>
      <c r="C186" s="606">
        <v>157.02823000000001</v>
      </c>
      <c r="D186" s="607">
        <v>157.02823000000001</v>
      </c>
      <c r="E186" s="616" t="s">
        <v>327</v>
      </c>
      <c r="F186" s="606">
        <v>99.522739538026002</v>
      </c>
      <c r="G186" s="607">
        <v>74.642054653520006</v>
      </c>
      <c r="H186" s="609">
        <v>0</v>
      </c>
      <c r="I186" s="606">
        <v>0.28853000000000001</v>
      </c>
      <c r="J186" s="607">
        <v>-74.353524653519997</v>
      </c>
      <c r="K186" s="610">
        <v>2.8991364310000001E-3</v>
      </c>
    </row>
    <row r="187" spans="1:11" ht="14.4" customHeight="1" thickBot="1" x14ac:dyDescent="0.35">
      <c r="A187" s="628" t="s">
        <v>491</v>
      </c>
      <c r="B187" s="606">
        <v>407.00000000010601</v>
      </c>
      <c r="C187" s="606">
        <v>0</v>
      </c>
      <c r="D187" s="607">
        <v>-407.00000000010601</v>
      </c>
      <c r="E187" s="608">
        <v>0</v>
      </c>
      <c r="F187" s="606">
        <v>0</v>
      </c>
      <c r="G187" s="607">
        <v>0</v>
      </c>
      <c r="H187" s="609">
        <v>0</v>
      </c>
      <c r="I187" s="606">
        <v>0.40699999999999997</v>
      </c>
      <c r="J187" s="607">
        <v>0.40699999999999997</v>
      </c>
      <c r="K187" s="617" t="s">
        <v>312</v>
      </c>
    </row>
    <row r="188" spans="1:11" ht="14.4" customHeight="1" thickBot="1" x14ac:dyDescent="0.35">
      <c r="A188" s="627" t="s">
        <v>492</v>
      </c>
      <c r="B188" s="611">
        <v>0</v>
      </c>
      <c r="C188" s="611">
        <v>-39.390039999999999</v>
      </c>
      <c r="D188" s="612">
        <v>-39.390039999999999</v>
      </c>
      <c r="E188" s="613" t="s">
        <v>327</v>
      </c>
      <c r="F188" s="611">
        <v>0</v>
      </c>
      <c r="G188" s="612">
        <v>0</v>
      </c>
      <c r="H188" s="614">
        <v>0</v>
      </c>
      <c r="I188" s="611">
        <v>-38.028759999999998</v>
      </c>
      <c r="J188" s="612">
        <v>-38.028759999999998</v>
      </c>
      <c r="K188" s="615" t="s">
        <v>312</v>
      </c>
    </row>
    <row r="189" spans="1:11" ht="14.4" customHeight="1" thickBot="1" x14ac:dyDescent="0.35">
      <c r="A189" s="628" t="s">
        <v>493</v>
      </c>
      <c r="B189" s="606">
        <v>0</v>
      </c>
      <c r="C189" s="606">
        <v>-39.390039999999999</v>
      </c>
      <c r="D189" s="607">
        <v>-39.390039999999999</v>
      </c>
      <c r="E189" s="616" t="s">
        <v>327</v>
      </c>
      <c r="F189" s="606">
        <v>0</v>
      </c>
      <c r="G189" s="607">
        <v>0</v>
      </c>
      <c r="H189" s="609">
        <v>0</v>
      </c>
      <c r="I189" s="606">
        <v>-38.028759999999998</v>
      </c>
      <c r="J189" s="607">
        <v>-38.028759999999998</v>
      </c>
      <c r="K189" s="617" t="s">
        <v>312</v>
      </c>
    </row>
    <row r="190" spans="1:11" ht="14.4" customHeight="1" thickBot="1" x14ac:dyDescent="0.35">
      <c r="A190" s="627" t="s">
        <v>494</v>
      </c>
      <c r="B190" s="611">
        <v>0</v>
      </c>
      <c r="C190" s="611">
        <v>0</v>
      </c>
      <c r="D190" s="612">
        <v>0</v>
      </c>
      <c r="E190" s="618">
        <v>1</v>
      </c>
      <c r="F190" s="611">
        <v>0</v>
      </c>
      <c r="G190" s="612">
        <v>0</v>
      </c>
      <c r="H190" s="614">
        <v>0</v>
      </c>
      <c r="I190" s="611">
        <v>0.22770000000000001</v>
      </c>
      <c r="J190" s="612">
        <v>0.22770000000000001</v>
      </c>
      <c r="K190" s="615" t="s">
        <v>327</v>
      </c>
    </row>
    <row r="191" spans="1:11" ht="14.4" customHeight="1" thickBot="1" x14ac:dyDescent="0.35">
      <c r="A191" s="628" t="s">
        <v>495</v>
      </c>
      <c r="B191" s="606">
        <v>0</v>
      </c>
      <c r="C191" s="606">
        <v>0</v>
      </c>
      <c r="D191" s="607">
        <v>0</v>
      </c>
      <c r="E191" s="608">
        <v>1</v>
      </c>
      <c r="F191" s="606">
        <v>0</v>
      </c>
      <c r="G191" s="607">
        <v>0</v>
      </c>
      <c r="H191" s="609">
        <v>0</v>
      </c>
      <c r="I191" s="606">
        <v>0.22770000000000001</v>
      </c>
      <c r="J191" s="607">
        <v>0.22770000000000001</v>
      </c>
      <c r="K191" s="617" t="s">
        <v>327</v>
      </c>
    </row>
    <row r="192" spans="1:11" ht="14.4" customHeight="1" thickBot="1" x14ac:dyDescent="0.35">
      <c r="A192" s="627" t="s">
        <v>496</v>
      </c>
      <c r="B192" s="611">
        <v>123594.000000032</v>
      </c>
      <c r="C192" s="611">
        <v>116928.69108</v>
      </c>
      <c r="D192" s="612">
        <v>-6665.3089200322902</v>
      </c>
      <c r="E192" s="618">
        <v>0.94607093451099999</v>
      </c>
      <c r="F192" s="611">
        <v>127065.012740637</v>
      </c>
      <c r="G192" s="612">
        <v>95298.759555477707</v>
      </c>
      <c r="H192" s="614">
        <v>12272.76125</v>
      </c>
      <c r="I192" s="611">
        <v>91643.543569999994</v>
      </c>
      <c r="J192" s="612">
        <v>-3655.2159854777101</v>
      </c>
      <c r="K192" s="619">
        <v>0.72123349766599998</v>
      </c>
    </row>
    <row r="193" spans="1:11" ht="14.4" customHeight="1" thickBot="1" x14ac:dyDescent="0.35">
      <c r="A193" s="628" t="s">
        <v>497</v>
      </c>
      <c r="B193" s="606">
        <v>61089.000000016</v>
      </c>
      <c r="C193" s="606">
        <v>53545.48846</v>
      </c>
      <c r="D193" s="607">
        <v>-7543.5115400159602</v>
      </c>
      <c r="E193" s="608">
        <v>0.87651604151200002</v>
      </c>
      <c r="F193" s="606">
        <v>60158.006031961901</v>
      </c>
      <c r="G193" s="607">
        <v>45118.504523971402</v>
      </c>
      <c r="H193" s="609">
        <v>5116.1528900000003</v>
      </c>
      <c r="I193" s="606">
        <v>43912.234080000002</v>
      </c>
      <c r="J193" s="607">
        <v>-1206.27044397141</v>
      </c>
      <c r="K193" s="610">
        <v>0.72994829743300005</v>
      </c>
    </row>
    <row r="194" spans="1:11" ht="14.4" customHeight="1" thickBot="1" x14ac:dyDescent="0.35">
      <c r="A194" s="628" t="s">
        <v>498</v>
      </c>
      <c r="B194" s="606">
        <v>62505.000000016298</v>
      </c>
      <c r="C194" s="606">
        <v>63383.202619999996</v>
      </c>
      <c r="D194" s="607">
        <v>878.20261998368403</v>
      </c>
      <c r="E194" s="608">
        <v>1.0140501179100001</v>
      </c>
      <c r="F194" s="606">
        <v>66907.006708675093</v>
      </c>
      <c r="G194" s="607">
        <v>50180.255031506298</v>
      </c>
      <c r="H194" s="609">
        <v>7156.6083600000002</v>
      </c>
      <c r="I194" s="606">
        <v>47731.30949</v>
      </c>
      <c r="J194" s="607">
        <v>-2448.9455415062998</v>
      </c>
      <c r="K194" s="610">
        <v>0.71339777159399997</v>
      </c>
    </row>
    <row r="195" spans="1:11" ht="14.4" customHeight="1" thickBot="1" x14ac:dyDescent="0.35">
      <c r="A195" s="627" t="s">
        <v>499</v>
      </c>
      <c r="B195" s="611">
        <v>0</v>
      </c>
      <c r="C195" s="611">
        <v>2863.4820300000001</v>
      </c>
      <c r="D195" s="612">
        <v>2863.4820300000001</v>
      </c>
      <c r="E195" s="613" t="s">
        <v>312</v>
      </c>
      <c r="F195" s="611">
        <v>0</v>
      </c>
      <c r="G195" s="612">
        <v>0</v>
      </c>
      <c r="H195" s="614">
        <v>6.8277099999999997</v>
      </c>
      <c r="I195" s="611">
        <v>2690.5694699999999</v>
      </c>
      <c r="J195" s="612">
        <v>2690.5694699999999</v>
      </c>
      <c r="K195" s="615" t="s">
        <v>312</v>
      </c>
    </row>
    <row r="196" spans="1:11" ht="14.4" customHeight="1" thickBot="1" x14ac:dyDescent="0.35">
      <c r="A196" s="628" t="s">
        <v>500</v>
      </c>
      <c r="B196" s="606">
        <v>0</v>
      </c>
      <c r="C196" s="606">
        <v>851.01274000000001</v>
      </c>
      <c r="D196" s="607">
        <v>851.01274000000001</v>
      </c>
      <c r="E196" s="616" t="s">
        <v>312</v>
      </c>
      <c r="F196" s="606">
        <v>0</v>
      </c>
      <c r="G196" s="607">
        <v>0</v>
      </c>
      <c r="H196" s="609">
        <v>0</v>
      </c>
      <c r="I196" s="606">
        <v>586.47941000000003</v>
      </c>
      <c r="J196" s="607">
        <v>586.47941000000003</v>
      </c>
      <c r="K196" s="617" t="s">
        <v>312</v>
      </c>
    </row>
    <row r="197" spans="1:11" ht="14.4" customHeight="1" thickBot="1" x14ac:dyDescent="0.35">
      <c r="A197" s="628" t="s">
        <v>501</v>
      </c>
      <c r="B197" s="606">
        <v>0</v>
      </c>
      <c r="C197" s="606">
        <v>2012.46929</v>
      </c>
      <c r="D197" s="607">
        <v>2012.46929</v>
      </c>
      <c r="E197" s="616" t="s">
        <v>312</v>
      </c>
      <c r="F197" s="606">
        <v>0</v>
      </c>
      <c r="G197" s="607">
        <v>0</v>
      </c>
      <c r="H197" s="609">
        <v>6.8277099999999997</v>
      </c>
      <c r="I197" s="606">
        <v>2104.09006</v>
      </c>
      <c r="J197" s="607">
        <v>2104.09006</v>
      </c>
      <c r="K197" s="617" t="s">
        <v>312</v>
      </c>
    </row>
    <row r="198" spans="1:11" ht="14.4" customHeight="1" thickBot="1" x14ac:dyDescent="0.35">
      <c r="A198" s="625" t="s">
        <v>502</v>
      </c>
      <c r="B198" s="606">
        <v>29</v>
      </c>
      <c r="C198" s="606">
        <v>60.672449999999998</v>
      </c>
      <c r="D198" s="607">
        <v>31.672450000000001</v>
      </c>
      <c r="E198" s="608">
        <v>2.0921534482749999</v>
      </c>
      <c r="F198" s="606">
        <v>25.134005836018002</v>
      </c>
      <c r="G198" s="607">
        <v>18.850504377012999</v>
      </c>
      <c r="H198" s="609">
        <v>4.21523</v>
      </c>
      <c r="I198" s="606">
        <v>40.262560000000001</v>
      </c>
      <c r="J198" s="607">
        <v>21.412055622985999</v>
      </c>
      <c r="K198" s="610">
        <v>1.6019157575859999</v>
      </c>
    </row>
    <row r="199" spans="1:11" ht="14.4" customHeight="1" thickBot="1" x14ac:dyDescent="0.35">
      <c r="A199" s="631" t="s">
        <v>503</v>
      </c>
      <c r="B199" s="611">
        <v>29</v>
      </c>
      <c r="C199" s="611">
        <v>60.672449999999998</v>
      </c>
      <c r="D199" s="612">
        <v>31.672450000000001</v>
      </c>
      <c r="E199" s="618">
        <v>2.0921534482749999</v>
      </c>
      <c r="F199" s="611">
        <v>25.134005836018002</v>
      </c>
      <c r="G199" s="612">
        <v>18.850504377012999</v>
      </c>
      <c r="H199" s="614">
        <v>4.21523</v>
      </c>
      <c r="I199" s="611">
        <v>40.262560000000001</v>
      </c>
      <c r="J199" s="612">
        <v>21.412055622985999</v>
      </c>
      <c r="K199" s="619">
        <v>1.6019157575859999</v>
      </c>
    </row>
    <row r="200" spans="1:11" ht="14.4" customHeight="1" thickBot="1" x14ac:dyDescent="0.35">
      <c r="A200" s="627" t="s">
        <v>504</v>
      </c>
      <c r="B200" s="611">
        <v>0</v>
      </c>
      <c r="C200" s="611">
        <v>12.001189999999999</v>
      </c>
      <c r="D200" s="612">
        <v>12.001189999999999</v>
      </c>
      <c r="E200" s="613" t="s">
        <v>312</v>
      </c>
      <c r="F200" s="611">
        <v>0</v>
      </c>
      <c r="G200" s="612">
        <v>0</v>
      </c>
      <c r="H200" s="614">
        <v>0</v>
      </c>
      <c r="I200" s="611">
        <v>3.4000000000000002E-4</v>
      </c>
      <c r="J200" s="612">
        <v>3.4000000000000002E-4</v>
      </c>
      <c r="K200" s="615" t="s">
        <v>312</v>
      </c>
    </row>
    <row r="201" spans="1:11" ht="14.4" customHeight="1" thickBot="1" x14ac:dyDescent="0.35">
      <c r="A201" s="628" t="s">
        <v>505</v>
      </c>
      <c r="B201" s="606">
        <v>0</v>
      </c>
      <c r="C201" s="606">
        <v>1.1900000000000001E-3</v>
      </c>
      <c r="D201" s="607">
        <v>1.1900000000000001E-3</v>
      </c>
      <c r="E201" s="616" t="s">
        <v>312</v>
      </c>
      <c r="F201" s="606">
        <v>0</v>
      </c>
      <c r="G201" s="607">
        <v>0</v>
      </c>
      <c r="H201" s="609">
        <v>0</v>
      </c>
      <c r="I201" s="606">
        <v>3.4000000000000002E-4</v>
      </c>
      <c r="J201" s="607">
        <v>3.4000000000000002E-4</v>
      </c>
      <c r="K201" s="617" t="s">
        <v>312</v>
      </c>
    </row>
    <row r="202" spans="1:11" ht="14.4" customHeight="1" thickBot="1" x14ac:dyDescent="0.35">
      <c r="A202" s="628" t="s">
        <v>506</v>
      </c>
      <c r="B202" s="606">
        <v>0</v>
      </c>
      <c r="C202" s="606">
        <v>12</v>
      </c>
      <c r="D202" s="607">
        <v>12</v>
      </c>
      <c r="E202" s="616" t="s">
        <v>327</v>
      </c>
      <c r="F202" s="606">
        <v>0</v>
      </c>
      <c r="G202" s="607">
        <v>0</v>
      </c>
      <c r="H202" s="609">
        <v>0</v>
      </c>
      <c r="I202" s="606">
        <v>0</v>
      </c>
      <c r="J202" s="607">
        <v>0</v>
      </c>
      <c r="K202" s="617" t="s">
        <v>312</v>
      </c>
    </row>
    <row r="203" spans="1:11" ht="14.4" customHeight="1" thickBot="1" x14ac:dyDescent="0.35">
      <c r="A203" s="627" t="s">
        <v>507</v>
      </c>
      <c r="B203" s="611">
        <v>29</v>
      </c>
      <c r="C203" s="611">
        <v>31.67126</v>
      </c>
      <c r="D203" s="612">
        <v>2.6712600000000002</v>
      </c>
      <c r="E203" s="618">
        <v>1.0921124137930001</v>
      </c>
      <c r="F203" s="611">
        <v>25.134005836018002</v>
      </c>
      <c r="G203" s="612">
        <v>18.850504377012999</v>
      </c>
      <c r="H203" s="614">
        <v>4.21523</v>
      </c>
      <c r="I203" s="611">
        <v>21.031690000000001</v>
      </c>
      <c r="J203" s="612">
        <v>2.1811856229859998</v>
      </c>
      <c r="K203" s="619">
        <v>0.83678225179099996</v>
      </c>
    </row>
    <row r="204" spans="1:11" ht="14.4" customHeight="1" thickBot="1" x14ac:dyDescent="0.35">
      <c r="A204" s="628" t="s">
        <v>508</v>
      </c>
      <c r="B204" s="606">
        <v>0</v>
      </c>
      <c r="C204" s="606">
        <v>1.139</v>
      </c>
      <c r="D204" s="607">
        <v>1.139</v>
      </c>
      <c r="E204" s="616" t="s">
        <v>312</v>
      </c>
      <c r="F204" s="606">
        <v>0.96261491628499996</v>
      </c>
      <c r="G204" s="607">
        <v>0.72196118721299996</v>
      </c>
      <c r="H204" s="609">
        <v>8.3000000000000004E-2</v>
      </c>
      <c r="I204" s="606">
        <v>2.7349999999999999</v>
      </c>
      <c r="J204" s="607">
        <v>2.0130388127860002</v>
      </c>
      <c r="K204" s="610">
        <v>2.8412192183289999</v>
      </c>
    </row>
    <row r="205" spans="1:11" ht="14.4" customHeight="1" thickBot="1" x14ac:dyDescent="0.35">
      <c r="A205" s="628" t="s">
        <v>509</v>
      </c>
      <c r="B205" s="606">
        <v>21</v>
      </c>
      <c r="C205" s="606">
        <v>1.4</v>
      </c>
      <c r="D205" s="607">
        <v>-19.600000000000001</v>
      </c>
      <c r="E205" s="608">
        <v>6.6666666666000005E-2</v>
      </c>
      <c r="F205" s="606">
        <v>0.98978083933799998</v>
      </c>
      <c r="G205" s="607">
        <v>0.74233562950300003</v>
      </c>
      <c r="H205" s="609">
        <v>0</v>
      </c>
      <c r="I205" s="606">
        <v>5.6</v>
      </c>
      <c r="J205" s="607">
        <v>4.8576643704959999</v>
      </c>
      <c r="K205" s="610">
        <v>5.6578181526979998</v>
      </c>
    </row>
    <row r="206" spans="1:11" ht="14.4" customHeight="1" thickBot="1" x14ac:dyDescent="0.35">
      <c r="A206" s="628" t="s">
        <v>510</v>
      </c>
      <c r="B206" s="606">
        <v>8</v>
      </c>
      <c r="C206" s="606">
        <v>29.132259999999999</v>
      </c>
      <c r="D206" s="607">
        <v>21.132259999999999</v>
      </c>
      <c r="E206" s="608">
        <v>3.6415324999999998</v>
      </c>
      <c r="F206" s="606">
        <v>23.181610080395</v>
      </c>
      <c r="G206" s="607">
        <v>17.386207560296</v>
      </c>
      <c r="H206" s="609">
        <v>4.1322299999999998</v>
      </c>
      <c r="I206" s="606">
        <v>12.69669</v>
      </c>
      <c r="J206" s="607">
        <v>-4.6895175602960002</v>
      </c>
      <c r="K206" s="610">
        <v>0.54770526964900001</v>
      </c>
    </row>
    <row r="207" spans="1:11" ht="14.4" customHeight="1" thickBot="1" x14ac:dyDescent="0.35">
      <c r="A207" s="627" t="s">
        <v>511</v>
      </c>
      <c r="B207" s="611">
        <v>0</v>
      </c>
      <c r="C207" s="611">
        <v>17</v>
      </c>
      <c r="D207" s="612">
        <v>17</v>
      </c>
      <c r="E207" s="613" t="s">
        <v>327</v>
      </c>
      <c r="F207" s="611">
        <v>0</v>
      </c>
      <c r="G207" s="612">
        <v>0</v>
      </c>
      <c r="H207" s="614">
        <v>0</v>
      </c>
      <c r="I207" s="611">
        <v>19.230530000000002</v>
      </c>
      <c r="J207" s="612">
        <v>19.230530000000002</v>
      </c>
      <c r="K207" s="615" t="s">
        <v>312</v>
      </c>
    </row>
    <row r="208" spans="1:11" ht="14.4" customHeight="1" thickBot="1" x14ac:dyDescent="0.35">
      <c r="A208" s="628" t="s">
        <v>512</v>
      </c>
      <c r="B208" s="606">
        <v>0</v>
      </c>
      <c r="C208" s="606">
        <v>17</v>
      </c>
      <c r="D208" s="607">
        <v>17</v>
      </c>
      <c r="E208" s="616" t="s">
        <v>327</v>
      </c>
      <c r="F208" s="606">
        <v>0</v>
      </c>
      <c r="G208" s="607">
        <v>0</v>
      </c>
      <c r="H208" s="609">
        <v>0</v>
      </c>
      <c r="I208" s="606">
        <v>19.230530000000002</v>
      </c>
      <c r="J208" s="607">
        <v>19.230530000000002</v>
      </c>
      <c r="K208" s="617" t="s">
        <v>312</v>
      </c>
    </row>
    <row r="209" spans="1:11" ht="14.4" customHeight="1" thickBot="1" x14ac:dyDescent="0.35">
      <c r="A209" s="625" t="s">
        <v>513</v>
      </c>
      <c r="B209" s="606">
        <v>182.000000000048</v>
      </c>
      <c r="C209" s="606">
        <v>263.05599999999998</v>
      </c>
      <c r="D209" s="607">
        <v>81.055999999951993</v>
      </c>
      <c r="E209" s="608">
        <v>1.4453626373620001</v>
      </c>
      <c r="F209" s="606">
        <v>113.505190362985</v>
      </c>
      <c r="G209" s="607">
        <v>85.128892772238004</v>
      </c>
      <c r="H209" s="609">
        <v>36.942</v>
      </c>
      <c r="I209" s="606">
        <v>73.884</v>
      </c>
      <c r="J209" s="607">
        <v>-11.244892772238</v>
      </c>
      <c r="K209" s="610">
        <v>0.65093058532100001</v>
      </c>
    </row>
    <row r="210" spans="1:11" ht="14.4" customHeight="1" thickBot="1" x14ac:dyDescent="0.35">
      <c r="A210" s="631" t="s">
        <v>514</v>
      </c>
      <c r="B210" s="611">
        <v>182.000000000048</v>
      </c>
      <c r="C210" s="611">
        <v>263.05599999999998</v>
      </c>
      <c r="D210" s="612">
        <v>81.055999999951993</v>
      </c>
      <c r="E210" s="618">
        <v>1.4453626373620001</v>
      </c>
      <c r="F210" s="611">
        <v>113.505190362985</v>
      </c>
      <c r="G210" s="612">
        <v>85.128892772238004</v>
      </c>
      <c r="H210" s="614">
        <v>36.942</v>
      </c>
      <c r="I210" s="611">
        <v>73.884</v>
      </c>
      <c r="J210" s="612">
        <v>-11.244892772238</v>
      </c>
      <c r="K210" s="619">
        <v>0.65093058532100001</v>
      </c>
    </row>
    <row r="211" spans="1:11" ht="14.4" customHeight="1" thickBot="1" x14ac:dyDescent="0.35">
      <c r="A211" s="627" t="s">
        <v>515</v>
      </c>
      <c r="B211" s="611">
        <v>182.000000000048</v>
      </c>
      <c r="C211" s="611">
        <v>263.05599999999998</v>
      </c>
      <c r="D211" s="612">
        <v>81.055999999951993</v>
      </c>
      <c r="E211" s="618">
        <v>1.4453626373620001</v>
      </c>
      <c r="F211" s="611">
        <v>113.505190362985</v>
      </c>
      <c r="G211" s="612">
        <v>85.128892772238004</v>
      </c>
      <c r="H211" s="614">
        <v>36.942</v>
      </c>
      <c r="I211" s="611">
        <v>73.884</v>
      </c>
      <c r="J211" s="612">
        <v>-11.244892772238</v>
      </c>
      <c r="K211" s="619">
        <v>0.65093058532100001</v>
      </c>
    </row>
    <row r="212" spans="1:11" ht="14.4" customHeight="1" thickBot="1" x14ac:dyDescent="0.35">
      <c r="A212" s="628" t="s">
        <v>516</v>
      </c>
      <c r="B212" s="606">
        <v>182.000000000048</v>
      </c>
      <c r="C212" s="606">
        <v>263.05599999999998</v>
      </c>
      <c r="D212" s="607">
        <v>81.055999999951993</v>
      </c>
      <c r="E212" s="608">
        <v>1.4453626373620001</v>
      </c>
      <c r="F212" s="606">
        <v>113.505190362985</v>
      </c>
      <c r="G212" s="607">
        <v>85.128892772238004</v>
      </c>
      <c r="H212" s="609">
        <v>36.942</v>
      </c>
      <c r="I212" s="606">
        <v>73.884</v>
      </c>
      <c r="J212" s="607">
        <v>-11.244892772238</v>
      </c>
      <c r="K212" s="610">
        <v>0.65093058532100001</v>
      </c>
    </row>
    <row r="213" spans="1:11" ht="14.4" customHeight="1" thickBot="1" x14ac:dyDescent="0.35">
      <c r="A213" s="624" t="s">
        <v>517</v>
      </c>
      <c r="B213" s="606">
        <v>10279.980135221</v>
      </c>
      <c r="C213" s="606">
        <v>10666.15048</v>
      </c>
      <c r="D213" s="607">
        <v>386.17034477905901</v>
      </c>
      <c r="E213" s="608">
        <v>1.0375652812259999</v>
      </c>
      <c r="F213" s="606">
        <v>10264.182133824799</v>
      </c>
      <c r="G213" s="607">
        <v>7698.1366003686298</v>
      </c>
      <c r="H213" s="609">
        <v>870.27637000000004</v>
      </c>
      <c r="I213" s="606">
        <v>7934.5285100000001</v>
      </c>
      <c r="J213" s="607">
        <v>236.39190963136801</v>
      </c>
      <c r="K213" s="610">
        <v>0.77303075944499999</v>
      </c>
    </row>
    <row r="214" spans="1:11" ht="14.4" customHeight="1" thickBot="1" x14ac:dyDescent="0.35">
      <c r="A214" s="629" t="s">
        <v>518</v>
      </c>
      <c r="B214" s="611">
        <v>10279.980135221</v>
      </c>
      <c r="C214" s="611">
        <v>10666.15048</v>
      </c>
      <c r="D214" s="612">
        <v>386.17034477905901</v>
      </c>
      <c r="E214" s="618">
        <v>1.0375652812259999</v>
      </c>
      <c r="F214" s="611">
        <v>10264.182133824799</v>
      </c>
      <c r="G214" s="612">
        <v>7698.1366003686298</v>
      </c>
      <c r="H214" s="614">
        <v>870.27637000000004</v>
      </c>
      <c r="I214" s="611">
        <v>7934.5285100000001</v>
      </c>
      <c r="J214" s="612">
        <v>236.39190963136801</v>
      </c>
      <c r="K214" s="619">
        <v>0.77303075944499999</v>
      </c>
    </row>
    <row r="215" spans="1:11" ht="14.4" customHeight="1" thickBot="1" x14ac:dyDescent="0.35">
      <c r="A215" s="631" t="s">
        <v>54</v>
      </c>
      <c r="B215" s="611">
        <v>10279.980135221</v>
      </c>
      <c r="C215" s="611">
        <v>10666.15048</v>
      </c>
      <c r="D215" s="612">
        <v>386.17034477905901</v>
      </c>
      <c r="E215" s="618">
        <v>1.0375652812259999</v>
      </c>
      <c r="F215" s="611">
        <v>10264.182133824799</v>
      </c>
      <c r="G215" s="612">
        <v>7698.1366003686298</v>
      </c>
      <c r="H215" s="614">
        <v>870.27637000000004</v>
      </c>
      <c r="I215" s="611">
        <v>7934.5285100000001</v>
      </c>
      <c r="J215" s="612">
        <v>236.39190963136801</v>
      </c>
      <c r="K215" s="619">
        <v>0.77303075944499999</v>
      </c>
    </row>
    <row r="216" spans="1:11" ht="14.4" customHeight="1" thickBot="1" x14ac:dyDescent="0.35">
      <c r="A216" s="627" t="s">
        <v>519</v>
      </c>
      <c r="B216" s="611">
        <v>147.05018822170399</v>
      </c>
      <c r="C216" s="611">
        <v>134.35874999999999</v>
      </c>
      <c r="D216" s="612">
        <v>-12.691438221703001</v>
      </c>
      <c r="E216" s="618">
        <v>0.913693152146</v>
      </c>
      <c r="F216" s="611">
        <v>142.02386125935101</v>
      </c>
      <c r="G216" s="612">
        <v>106.517895944513</v>
      </c>
      <c r="H216" s="614">
        <v>10.856</v>
      </c>
      <c r="I216" s="611">
        <v>98.153999999999996</v>
      </c>
      <c r="J216" s="612">
        <v>-8.3638959445120005</v>
      </c>
      <c r="K216" s="619">
        <v>0.69110922016599996</v>
      </c>
    </row>
    <row r="217" spans="1:11" ht="14.4" customHeight="1" thickBot="1" x14ac:dyDescent="0.35">
      <c r="A217" s="628" t="s">
        <v>520</v>
      </c>
      <c r="B217" s="606">
        <v>147.05018822170399</v>
      </c>
      <c r="C217" s="606">
        <v>134.35874999999999</v>
      </c>
      <c r="D217" s="607">
        <v>-12.691438221703001</v>
      </c>
      <c r="E217" s="608">
        <v>0.913693152146</v>
      </c>
      <c r="F217" s="606">
        <v>142.02386125935101</v>
      </c>
      <c r="G217" s="607">
        <v>106.517895944513</v>
      </c>
      <c r="H217" s="609">
        <v>10.856</v>
      </c>
      <c r="I217" s="606">
        <v>98.153999999999996</v>
      </c>
      <c r="J217" s="607">
        <v>-8.3638959445120005</v>
      </c>
      <c r="K217" s="610">
        <v>0.69110922016599996</v>
      </c>
    </row>
    <row r="218" spans="1:11" ht="14.4" customHeight="1" thickBot="1" x14ac:dyDescent="0.35">
      <c r="A218" s="627" t="s">
        <v>521</v>
      </c>
      <c r="B218" s="611">
        <v>1892.13075671571</v>
      </c>
      <c r="C218" s="611">
        <v>1728.9293</v>
      </c>
      <c r="D218" s="612">
        <v>-163.201456715712</v>
      </c>
      <c r="E218" s="618">
        <v>0.91374726290099995</v>
      </c>
      <c r="F218" s="611">
        <v>1886.59560972031</v>
      </c>
      <c r="G218" s="612">
        <v>1414.9467072902301</v>
      </c>
      <c r="H218" s="614">
        <v>132.10061999999999</v>
      </c>
      <c r="I218" s="611">
        <v>1198.5952400000001</v>
      </c>
      <c r="J218" s="612">
        <v>-216.35146729023501</v>
      </c>
      <c r="K218" s="619">
        <v>0.63532175831600002</v>
      </c>
    </row>
    <row r="219" spans="1:11" ht="14.4" customHeight="1" thickBot="1" x14ac:dyDescent="0.35">
      <c r="A219" s="628" t="s">
        <v>522</v>
      </c>
      <c r="B219" s="606">
        <v>1822.2790335151999</v>
      </c>
      <c r="C219" s="606">
        <v>1674.0719999999999</v>
      </c>
      <c r="D219" s="607">
        <v>-148.20703351520001</v>
      </c>
      <c r="E219" s="608">
        <v>0.91866940748899995</v>
      </c>
      <c r="F219" s="606">
        <v>1498.4030786421899</v>
      </c>
      <c r="G219" s="607">
        <v>1123.80230898164</v>
      </c>
      <c r="H219" s="609">
        <v>112.422</v>
      </c>
      <c r="I219" s="606">
        <v>1018.318</v>
      </c>
      <c r="J219" s="607">
        <v>-105.484308981643</v>
      </c>
      <c r="K219" s="610">
        <v>0.67960218082400004</v>
      </c>
    </row>
    <row r="220" spans="1:11" ht="14.4" customHeight="1" thickBot="1" x14ac:dyDescent="0.35">
      <c r="A220" s="628" t="s">
        <v>523</v>
      </c>
      <c r="B220" s="606">
        <v>4.8727534148089999</v>
      </c>
      <c r="C220" s="606">
        <v>1.9373</v>
      </c>
      <c r="D220" s="607">
        <v>-2.9354534148089999</v>
      </c>
      <c r="E220" s="608">
        <v>0.39757809088200002</v>
      </c>
      <c r="F220" s="606">
        <v>336.25361276808201</v>
      </c>
      <c r="G220" s="607">
        <v>252.19020957606199</v>
      </c>
      <c r="H220" s="609">
        <v>15.1569</v>
      </c>
      <c r="I220" s="606">
        <v>143.21559999999999</v>
      </c>
      <c r="J220" s="607">
        <v>-108.97460957606199</v>
      </c>
      <c r="K220" s="610">
        <v>0.42591542383999997</v>
      </c>
    </row>
    <row r="221" spans="1:11" ht="14.4" customHeight="1" thickBot="1" x14ac:dyDescent="0.35">
      <c r="A221" s="628" t="s">
        <v>524</v>
      </c>
      <c r="B221" s="606">
        <v>64.978969785703995</v>
      </c>
      <c r="C221" s="606">
        <v>52.92</v>
      </c>
      <c r="D221" s="607">
        <v>-12.058969785704001</v>
      </c>
      <c r="E221" s="608">
        <v>0.81441734417300005</v>
      </c>
      <c r="F221" s="606">
        <v>51.938918310039</v>
      </c>
      <c r="G221" s="607">
        <v>38.954188732528998</v>
      </c>
      <c r="H221" s="609">
        <v>4.5217200000000002</v>
      </c>
      <c r="I221" s="606">
        <v>37.061639999999997</v>
      </c>
      <c r="J221" s="607">
        <v>-1.892548732529</v>
      </c>
      <c r="K221" s="610">
        <v>0.71356203028200005</v>
      </c>
    </row>
    <row r="222" spans="1:11" ht="14.4" customHeight="1" thickBot="1" x14ac:dyDescent="0.35">
      <c r="A222" s="627" t="s">
        <v>525</v>
      </c>
      <c r="B222" s="611">
        <v>1413.7188372184801</v>
      </c>
      <c r="C222" s="611">
        <v>1298.25629</v>
      </c>
      <c r="D222" s="612">
        <v>-115.462547218474</v>
      </c>
      <c r="E222" s="618">
        <v>0.91832707877999997</v>
      </c>
      <c r="F222" s="611">
        <v>1256.5665955647801</v>
      </c>
      <c r="G222" s="612">
        <v>942.42494667358301</v>
      </c>
      <c r="H222" s="614">
        <v>99.673010000000005</v>
      </c>
      <c r="I222" s="611">
        <v>972.06511</v>
      </c>
      <c r="J222" s="612">
        <v>29.640163326416001</v>
      </c>
      <c r="K222" s="619">
        <v>0.77358821524499999</v>
      </c>
    </row>
    <row r="223" spans="1:11" ht="14.4" customHeight="1" thickBot="1" x14ac:dyDescent="0.35">
      <c r="A223" s="628" t="s">
        <v>526</v>
      </c>
      <c r="B223" s="606">
        <v>1413.7188372184801</v>
      </c>
      <c r="C223" s="606">
        <v>1298.25629</v>
      </c>
      <c r="D223" s="607">
        <v>-115.462547218474</v>
      </c>
      <c r="E223" s="608">
        <v>0.91832707877999997</v>
      </c>
      <c r="F223" s="606">
        <v>1256.5665955647801</v>
      </c>
      <c r="G223" s="607">
        <v>942.42494667358301</v>
      </c>
      <c r="H223" s="609">
        <v>99.673010000000005</v>
      </c>
      <c r="I223" s="606">
        <v>972.06511</v>
      </c>
      <c r="J223" s="607">
        <v>29.640163326416001</v>
      </c>
      <c r="K223" s="610">
        <v>0.77358821524499999</v>
      </c>
    </row>
    <row r="224" spans="1:11" ht="14.4" customHeight="1" thickBot="1" x14ac:dyDescent="0.35">
      <c r="A224" s="627" t="s">
        <v>527</v>
      </c>
      <c r="B224" s="611">
        <v>0</v>
      </c>
      <c r="C224" s="611">
        <v>5.2809999999999997</v>
      </c>
      <c r="D224" s="612">
        <v>5.2809999999999997</v>
      </c>
      <c r="E224" s="613" t="s">
        <v>312</v>
      </c>
      <c r="F224" s="611">
        <v>0</v>
      </c>
      <c r="G224" s="612">
        <v>0</v>
      </c>
      <c r="H224" s="614">
        <v>0.57599999999999996</v>
      </c>
      <c r="I224" s="611">
        <v>3.6120000000000001</v>
      </c>
      <c r="J224" s="612">
        <v>3.6120000000000001</v>
      </c>
      <c r="K224" s="615" t="s">
        <v>327</v>
      </c>
    </row>
    <row r="225" spans="1:11" ht="14.4" customHeight="1" thickBot="1" x14ac:dyDescent="0.35">
      <c r="A225" s="628" t="s">
        <v>528</v>
      </c>
      <c r="B225" s="606">
        <v>0</v>
      </c>
      <c r="C225" s="606">
        <v>5.2809999999999997</v>
      </c>
      <c r="D225" s="607">
        <v>5.2809999999999997</v>
      </c>
      <c r="E225" s="616" t="s">
        <v>312</v>
      </c>
      <c r="F225" s="606">
        <v>0</v>
      </c>
      <c r="G225" s="607">
        <v>0</v>
      </c>
      <c r="H225" s="609">
        <v>0.57599999999999996</v>
      </c>
      <c r="I225" s="606">
        <v>3.6120000000000001</v>
      </c>
      <c r="J225" s="607">
        <v>3.6120000000000001</v>
      </c>
      <c r="K225" s="617" t="s">
        <v>327</v>
      </c>
    </row>
    <row r="226" spans="1:11" ht="14.4" customHeight="1" thickBot="1" x14ac:dyDescent="0.35">
      <c r="A226" s="627" t="s">
        <v>529</v>
      </c>
      <c r="B226" s="611">
        <v>1001</v>
      </c>
      <c r="C226" s="611">
        <v>914.38347000000101</v>
      </c>
      <c r="D226" s="612">
        <v>-86.616529999999003</v>
      </c>
      <c r="E226" s="618">
        <v>0.91347</v>
      </c>
      <c r="F226" s="611">
        <v>1038.4199821213101</v>
      </c>
      <c r="G226" s="612">
        <v>778.81498659098202</v>
      </c>
      <c r="H226" s="614">
        <v>84.1995</v>
      </c>
      <c r="I226" s="611">
        <v>696.03279999999995</v>
      </c>
      <c r="J226" s="612">
        <v>-82.782186590981993</v>
      </c>
      <c r="K226" s="619">
        <v>0.67028063017200001</v>
      </c>
    </row>
    <row r="227" spans="1:11" ht="14.4" customHeight="1" thickBot="1" x14ac:dyDescent="0.35">
      <c r="A227" s="628" t="s">
        <v>530</v>
      </c>
      <c r="B227" s="606">
        <v>1001</v>
      </c>
      <c r="C227" s="606">
        <v>914.38347000000101</v>
      </c>
      <c r="D227" s="607">
        <v>-86.616529999999003</v>
      </c>
      <c r="E227" s="608">
        <v>0.91347</v>
      </c>
      <c r="F227" s="606">
        <v>1038.4199821213101</v>
      </c>
      <c r="G227" s="607">
        <v>778.81498659098202</v>
      </c>
      <c r="H227" s="609">
        <v>84.1995</v>
      </c>
      <c r="I227" s="606">
        <v>696.03279999999995</v>
      </c>
      <c r="J227" s="607">
        <v>-82.782186590981993</v>
      </c>
      <c r="K227" s="610">
        <v>0.67028063017200001</v>
      </c>
    </row>
    <row r="228" spans="1:11" ht="14.4" customHeight="1" thickBot="1" x14ac:dyDescent="0.35">
      <c r="A228" s="627" t="s">
        <v>531</v>
      </c>
      <c r="B228" s="611">
        <v>0</v>
      </c>
      <c r="C228" s="611">
        <v>699.43528000000094</v>
      </c>
      <c r="D228" s="612">
        <v>699.43528000000094</v>
      </c>
      <c r="E228" s="613" t="s">
        <v>312</v>
      </c>
      <c r="F228" s="611">
        <v>0</v>
      </c>
      <c r="G228" s="612">
        <v>0</v>
      </c>
      <c r="H228" s="614">
        <v>46.119900000000001</v>
      </c>
      <c r="I228" s="611">
        <v>493.06936999999999</v>
      </c>
      <c r="J228" s="612">
        <v>493.06936999999999</v>
      </c>
      <c r="K228" s="615" t="s">
        <v>327</v>
      </c>
    </row>
    <row r="229" spans="1:11" ht="14.4" customHeight="1" thickBot="1" x14ac:dyDescent="0.35">
      <c r="A229" s="628" t="s">
        <v>532</v>
      </c>
      <c r="B229" s="606">
        <v>0</v>
      </c>
      <c r="C229" s="606">
        <v>699.43528000000094</v>
      </c>
      <c r="D229" s="607">
        <v>699.43528000000094</v>
      </c>
      <c r="E229" s="616" t="s">
        <v>312</v>
      </c>
      <c r="F229" s="606">
        <v>0</v>
      </c>
      <c r="G229" s="607">
        <v>0</v>
      </c>
      <c r="H229" s="609">
        <v>46.119900000000001</v>
      </c>
      <c r="I229" s="606">
        <v>493.06936999999999</v>
      </c>
      <c r="J229" s="607">
        <v>493.06936999999999</v>
      </c>
      <c r="K229" s="617" t="s">
        <v>327</v>
      </c>
    </row>
    <row r="230" spans="1:11" ht="14.4" customHeight="1" thickBot="1" x14ac:dyDescent="0.35">
      <c r="A230" s="627" t="s">
        <v>533</v>
      </c>
      <c r="B230" s="611">
        <v>5826.0803530650601</v>
      </c>
      <c r="C230" s="611">
        <v>5885.5063900000096</v>
      </c>
      <c r="D230" s="612">
        <v>59.426036934945998</v>
      </c>
      <c r="E230" s="618">
        <v>1.010200002975</v>
      </c>
      <c r="F230" s="611">
        <v>5940.5760851590903</v>
      </c>
      <c r="G230" s="612">
        <v>4455.4320638693198</v>
      </c>
      <c r="H230" s="614">
        <v>496.75134000000003</v>
      </c>
      <c r="I230" s="611">
        <v>4472.9999900000003</v>
      </c>
      <c r="J230" s="612">
        <v>17.567926130680998</v>
      </c>
      <c r="K230" s="619">
        <v>0.75295727651300004</v>
      </c>
    </row>
    <row r="231" spans="1:11" ht="14.4" customHeight="1" thickBot="1" x14ac:dyDescent="0.35">
      <c r="A231" s="628" t="s">
        <v>534</v>
      </c>
      <c r="B231" s="606">
        <v>5826.0803530650601</v>
      </c>
      <c r="C231" s="606">
        <v>5885.5063900000096</v>
      </c>
      <c r="D231" s="607">
        <v>59.426036934945998</v>
      </c>
      <c r="E231" s="608">
        <v>1.010200002975</v>
      </c>
      <c r="F231" s="606">
        <v>5940.5760851590903</v>
      </c>
      <c r="G231" s="607">
        <v>4455.4320638693198</v>
      </c>
      <c r="H231" s="609">
        <v>496.75134000000003</v>
      </c>
      <c r="I231" s="606">
        <v>4472.9999900000003</v>
      </c>
      <c r="J231" s="607">
        <v>17.567926130680998</v>
      </c>
      <c r="K231" s="610">
        <v>0.75295727651300004</v>
      </c>
    </row>
    <row r="232" spans="1:11" ht="14.4" customHeight="1" thickBot="1" x14ac:dyDescent="0.35">
      <c r="A232" s="632" t="s">
        <v>535</v>
      </c>
      <c r="B232" s="611">
        <v>0</v>
      </c>
      <c r="C232" s="611">
        <v>0.78966999999999998</v>
      </c>
      <c r="D232" s="612">
        <v>0.78966999999999998</v>
      </c>
      <c r="E232" s="613" t="s">
        <v>312</v>
      </c>
      <c r="F232" s="611">
        <v>0</v>
      </c>
      <c r="G232" s="612">
        <v>0</v>
      </c>
      <c r="H232" s="614">
        <v>0</v>
      </c>
      <c r="I232" s="611">
        <v>0</v>
      </c>
      <c r="J232" s="612">
        <v>0</v>
      </c>
      <c r="K232" s="619">
        <v>9</v>
      </c>
    </row>
    <row r="233" spans="1:11" ht="14.4" customHeight="1" thickBot="1" x14ac:dyDescent="0.35">
      <c r="A233" s="629" t="s">
        <v>536</v>
      </c>
      <c r="B233" s="611">
        <v>0</v>
      </c>
      <c r="C233" s="611">
        <v>0.78966999999999998</v>
      </c>
      <c r="D233" s="612">
        <v>0.78966999999999998</v>
      </c>
      <c r="E233" s="613" t="s">
        <v>312</v>
      </c>
      <c r="F233" s="611">
        <v>0</v>
      </c>
      <c r="G233" s="612">
        <v>0</v>
      </c>
      <c r="H233" s="614">
        <v>0</v>
      </c>
      <c r="I233" s="611">
        <v>0</v>
      </c>
      <c r="J233" s="612">
        <v>0</v>
      </c>
      <c r="K233" s="619">
        <v>9</v>
      </c>
    </row>
    <row r="234" spans="1:11" ht="14.4" customHeight="1" thickBot="1" x14ac:dyDescent="0.35">
      <c r="A234" s="631" t="s">
        <v>537</v>
      </c>
      <c r="B234" s="611">
        <v>0</v>
      </c>
      <c r="C234" s="611">
        <v>0.78966999999999998</v>
      </c>
      <c r="D234" s="612">
        <v>0.78966999999999998</v>
      </c>
      <c r="E234" s="613" t="s">
        <v>312</v>
      </c>
      <c r="F234" s="611">
        <v>0</v>
      </c>
      <c r="G234" s="612">
        <v>0</v>
      </c>
      <c r="H234" s="614">
        <v>0</v>
      </c>
      <c r="I234" s="611">
        <v>0</v>
      </c>
      <c r="J234" s="612">
        <v>0</v>
      </c>
      <c r="K234" s="619">
        <v>9</v>
      </c>
    </row>
    <row r="235" spans="1:11" ht="14.4" customHeight="1" thickBot="1" x14ac:dyDescent="0.35">
      <c r="A235" s="627" t="s">
        <v>538</v>
      </c>
      <c r="B235" s="611">
        <v>0</v>
      </c>
      <c r="C235" s="611">
        <v>0.78966999999999998</v>
      </c>
      <c r="D235" s="612">
        <v>0.78966999999999998</v>
      </c>
      <c r="E235" s="613" t="s">
        <v>327</v>
      </c>
      <c r="F235" s="611">
        <v>0</v>
      </c>
      <c r="G235" s="612">
        <v>0</v>
      </c>
      <c r="H235" s="614">
        <v>0</v>
      </c>
      <c r="I235" s="611">
        <v>0</v>
      </c>
      <c r="J235" s="612">
        <v>0</v>
      </c>
      <c r="K235" s="619">
        <v>9</v>
      </c>
    </row>
    <row r="236" spans="1:11" ht="14.4" customHeight="1" thickBot="1" x14ac:dyDescent="0.35">
      <c r="A236" s="628" t="s">
        <v>539</v>
      </c>
      <c r="B236" s="606">
        <v>0</v>
      </c>
      <c r="C236" s="606">
        <v>0.78966999999999998</v>
      </c>
      <c r="D236" s="607">
        <v>0.78966999999999998</v>
      </c>
      <c r="E236" s="616" t="s">
        <v>327</v>
      </c>
      <c r="F236" s="606">
        <v>0</v>
      </c>
      <c r="G236" s="607">
        <v>0</v>
      </c>
      <c r="H236" s="609">
        <v>0</v>
      </c>
      <c r="I236" s="606">
        <v>0</v>
      </c>
      <c r="J236" s="607">
        <v>0</v>
      </c>
      <c r="K236" s="610">
        <v>9</v>
      </c>
    </row>
    <row r="237" spans="1:11" ht="14.4" customHeight="1" thickBot="1" x14ac:dyDescent="0.35">
      <c r="A237" s="633"/>
      <c r="B237" s="606">
        <v>-24672.522110694001</v>
      </c>
      <c r="C237" s="606">
        <v>-29361.031200000001</v>
      </c>
      <c r="D237" s="607">
        <v>-4688.5090893059696</v>
      </c>
      <c r="E237" s="608">
        <v>1.190029583042</v>
      </c>
      <c r="F237" s="606">
        <v>-26936.891672034599</v>
      </c>
      <c r="G237" s="607">
        <v>-20202.668754025901</v>
      </c>
      <c r="H237" s="609">
        <v>-836.93486999999902</v>
      </c>
      <c r="I237" s="606">
        <v>-17557.93477</v>
      </c>
      <c r="J237" s="607">
        <v>2644.7339840259001</v>
      </c>
      <c r="K237" s="610">
        <v>0.65181740283</v>
      </c>
    </row>
    <row r="238" spans="1:11" ht="14.4" customHeight="1" thickBot="1" x14ac:dyDescent="0.35">
      <c r="A238" s="634" t="s">
        <v>66</v>
      </c>
      <c r="B238" s="620">
        <v>-24672.522110694001</v>
      </c>
      <c r="C238" s="620">
        <v>-29361.031200000001</v>
      </c>
      <c r="D238" s="621">
        <v>-4688.5090893059596</v>
      </c>
      <c r="E238" s="622" t="s">
        <v>312</v>
      </c>
      <c r="F238" s="620">
        <v>-26936.891672034599</v>
      </c>
      <c r="G238" s="621">
        <v>-20202.668754025901</v>
      </c>
      <c r="H238" s="620">
        <v>-836.93486999999902</v>
      </c>
      <c r="I238" s="620">
        <v>-17557.93477</v>
      </c>
      <c r="J238" s="621">
        <v>2644.7339840259201</v>
      </c>
      <c r="K238" s="623">
        <v>0.65181740283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176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257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540</v>
      </c>
      <c r="B5" s="636" t="s">
        <v>541</v>
      </c>
      <c r="C5" s="637" t="s">
        <v>542</v>
      </c>
      <c r="D5" s="637" t="s">
        <v>542</v>
      </c>
      <c r="E5" s="637"/>
      <c r="F5" s="637" t="s">
        <v>542</v>
      </c>
      <c r="G5" s="637" t="s">
        <v>542</v>
      </c>
      <c r="H5" s="637" t="s">
        <v>542</v>
      </c>
      <c r="I5" s="638" t="s">
        <v>542</v>
      </c>
      <c r="J5" s="639" t="s">
        <v>74</v>
      </c>
    </row>
    <row r="6" spans="1:10" ht="14.4" customHeight="1" x14ac:dyDescent="0.3">
      <c r="A6" s="635" t="s">
        <v>540</v>
      </c>
      <c r="B6" s="636" t="s">
        <v>320</v>
      </c>
      <c r="C6" s="637">
        <v>3386.0482100000022</v>
      </c>
      <c r="D6" s="637">
        <v>2918.8517600000005</v>
      </c>
      <c r="E6" s="637"/>
      <c r="F6" s="637">
        <v>3175.8466899999999</v>
      </c>
      <c r="G6" s="637">
        <v>3075.0496645693038</v>
      </c>
      <c r="H6" s="637">
        <v>100.79702543069607</v>
      </c>
      <c r="I6" s="638">
        <v>1.0327789910491783</v>
      </c>
      <c r="J6" s="639" t="s">
        <v>1</v>
      </c>
    </row>
    <row r="7" spans="1:10" ht="14.4" customHeight="1" x14ac:dyDescent="0.3">
      <c r="A7" s="635" t="s">
        <v>540</v>
      </c>
      <c r="B7" s="636" t="s">
        <v>321</v>
      </c>
      <c r="C7" s="637" t="s">
        <v>542</v>
      </c>
      <c r="D7" s="637">
        <v>132.26077000000001</v>
      </c>
      <c r="E7" s="637"/>
      <c r="F7" s="637">
        <v>139.68163000000001</v>
      </c>
      <c r="G7" s="637">
        <v>146.250013203375</v>
      </c>
      <c r="H7" s="637">
        <v>-6.5683832033749923</v>
      </c>
      <c r="I7" s="638">
        <v>0.95508798215121515</v>
      </c>
      <c r="J7" s="639" t="s">
        <v>1</v>
      </c>
    </row>
    <row r="8" spans="1:10" ht="14.4" customHeight="1" x14ac:dyDescent="0.3">
      <c r="A8" s="635" t="s">
        <v>540</v>
      </c>
      <c r="B8" s="636" t="s">
        <v>322</v>
      </c>
      <c r="C8" s="637">
        <v>262.41052999999999</v>
      </c>
      <c r="D8" s="637">
        <v>129.14261000000002</v>
      </c>
      <c r="E8" s="637"/>
      <c r="F8" s="637">
        <v>105.65141000000001</v>
      </c>
      <c r="G8" s="637">
        <v>142.50001286482649</v>
      </c>
      <c r="H8" s="637">
        <v>-36.848602864826475</v>
      </c>
      <c r="I8" s="638">
        <v>0.74141333657435848</v>
      </c>
      <c r="J8" s="639" t="s">
        <v>1</v>
      </c>
    </row>
    <row r="9" spans="1:10" ht="14.4" customHeight="1" x14ac:dyDescent="0.3">
      <c r="A9" s="635" t="s">
        <v>540</v>
      </c>
      <c r="B9" s="636" t="s">
        <v>323</v>
      </c>
      <c r="C9" s="637">
        <v>0</v>
      </c>
      <c r="D9" s="637">
        <v>0</v>
      </c>
      <c r="E9" s="637"/>
      <c r="F9" s="637" t="s">
        <v>542</v>
      </c>
      <c r="G9" s="637" t="s">
        <v>542</v>
      </c>
      <c r="H9" s="637" t="s">
        <v>542</v>
      </c>
      <c r="I9" s="638" t="s">
        <v>542</v>
      </c>
      <c r="J9" s="639" t="s">
        <v>1</v>
      </c>
    </row>
    <row r="10" spans="1:10" ht="14.4" customHeight="1" x14ac:dyDescent="0.3">
      <c r="A10" s="635" t="s">
        <v>540</v>
      </c>
      <c r="B10" s="636" t="s">
        <v>324</v>
      </c>
      <c r="C10" s="637">
        <v>242.04852</v>
      </c>
      <c r="D10" s="637">
        <v>382.80043000000001</v>
      </c>
      <c r="E10" s="637"/>
      <c r="F10" s="637">
        <v>422.01499999999999</v>
      </c>
      <c r="G10" s="637">
        <v>397.50003588609525</v>
      </c>
      <c r="H10" s="637">
        <v>24.514964113904739</v>
      </c>
      <c r="I10" s="638">
        <v>1.0616728601275638</v>
      </c>
      <c r="J10" s="639" t="s">
        <v>1</v>
      </c>
    </row>
    <row r="11" spans="1:10" ht="14.4" customHeight="1" x14ac:dyDescent="0.3">
      <c r="A11" s="635" t="s">
        <v>540</v>
      </c>
      <c r="B11" s="636" t="s">
        <v>325</v>
      </c>
      <c r="C11" s="637">
        <v>8.45838</v>
      </c>
      <c r="D11" s="637">
        <v>9.6101299999999998</v>
      </c>
      <c r="E11" s="637"/>
      <c r="F11" s="637">
        <v>12.831969999999998</v>
      </c>
      <c r="G11" s="637">
        <v>13.5000012187725</v>
      </c>
      <c r="H11" s="637">
        <v>-0.66803121877250149</v>
      </c>
      <c r="I11" s="638">
        <v>0.95051621048422075</v>
      </c>
      <c r="J11" s="639" t="s">
        <v>1</v>
      </c>
    </row>
    <row r="12" spans="1:10" ht="14.4" customHeight="1" x14ac:dyDescent="0.3">
      <c r="A12" s="635" t="s">
        <v>540</v>
      </c>
      <c r="B12" s="636" t="s">
        <v>326</v>
      </c>
      <c r="C12" s="637" t="s">
        <v>542</v>
      </c>
      <c r="D12" s="637" t="s">
        <v>542</v>
      </c>
      <c r="E12" s="637"/>
      <c r="F12" s="637">
        <v>101.21415</v>
      </c>
      <c r="G12" s="637">
        <v>0</v>
      </c>
      <c r="H12" s="637">
        <v>101.21415</v>
      </c>
      <c r="I12" s="638" t="s">
        <v>542</v>
      </c>
      <c r="J12" s="639" t="s">
        <v>1</v>
      </c>
    </row>
    <row r="13" spans="1:10" ht="14.4" customHeight="1" x14ac:dyDescent="0.3">
      <c r="A13" s="635" t="s">
        <v>540</v>
      </c>
      <c r="B13" s="636" t="s">
        <v>328</v>
      </c>
      <c r="C13" s="637">
        <v>443.6730300000001</v>
      </c>
      <c r="D13" s="637">
        <v>212.96299000000002</v>
      </c>
      <c r="E13" s="637"/>
      <c r="F13" s="637">
        <v>233.35169000000002</v>
      </c>
      <c r="G13" s="637">
        <v>375.000033854805</v>
      </c>
      <c r="H13" s="637">
        <v>-141.64834385480498</v>
      </c>
      <c r="I13" s="638">
        <v>0.62227111715502048</v>
      </c>
      <c r="J13" s="639" t="s">
        <v>1</v>
      </c>
    </row>
    <row r="14" spans="1:10" ht="14.4" customHeight="1" x14ac:dyDescent="0.3">
      <c r="A14" s="635" t="s">
        <v>540</v>
      </c>
      <c r="B14" s="636" t="s">
        <v>329</v>
      </c>
      <c r="C14" s="637">
        <v>22.887129999999999</v>
      </c>
      <c r="D14" s="637">
        <v>4.2183299999999999</v>
      </c>
      <c r="E14" s="637"/>
      <c r="F14" s="637">
        <v>5.5400700000000001</v>
      </c>
      <c r="G14" s="637">
        <v>11.249630857247251</v>
      </c>
      <c r="H14" s="637">
        <v>-5.7095608572472507</v>
      </c>
      <c r="I14" s="638">
        <v>0.49246682582753099</v>
      </c>
      <c r="J14" s="639" t="s">
        <v>1</v>
      </c>
    </row>
    <row r="15" spans="1:10" ht="14.4" customHeight="1" x14ac:dyDescent="0.3">
      <c r="A15" s="635" t="s">
        <v>540</v>
      </c>
      <c r="B15" s="636" t="s">
        <v>330</v>
      </c>
      <c r="C15" s="637" t="s">
        <v>542</v>
      </c>
      <c r="D15" s="637">
        <v>105.82962000000001</v>
      </c>
      <c r="E15" s="637"/>
      <c r="F15" s="637">
        <v>130.48808</v>
      </c>
      <c r="G15" s="637">
        <v>170.25001537008225</v>
      </c>
      <c r="H15" s="637">
        <v>-39.761935370082256</v>
      </c>
      <c r="I15" s="638">
        <v>0.76644973990957088</v>
      </c>
      <c r="J15" s="639" t="s">
        <v>1</v>
      </c>
    </row>
    <row r="16" spans="1:10" ht="14.4" customHeight="1" x14ac:dyDescent="0.3">
      <c r="A16" s="635" t="s">
        <v>540</v>
      </c>
      <c r="B16" s="636" t="s">
        <v>331</v>
      </c>
      <c r="C16" s="637">
        <v>207.34703999999999</v>
      </c>
      <c r="D16" s="637">
        <v>197.92158000000001</v>
      </c>
      <c r="E16" s="637"/>
      <c r="F16" s="637">
        <v>204.98421999999999</v>
      </c>
      <c r="G16" s="637">
        <v>210.00001895869201</v>
      </c>
      <c r="H16" s="637">
        <v>-5.0157989586920166</v>
      </c>
      <c r="I16" s="638">
        <v>0.97611524521015092</v>
      </c>
      <c r="J16" s="639" t="s">
        <v>1</v>
      </c>
    </row>
    <row r="17" spans="1:10" ht="14.4" customHeight="1" x14ac:dyDescent="0.3">
      <c r="A17" s="635" t="s">
        <v>540</v>
      </c>
      <c r="B17" s="636" t="s">
        <v>543</v>
      </c>
      <c r="C17" s="637">
        <v>4572.8728400000018</v>
      </c>
      <c r="D17" s="637">
        <v>4093.5982200000008</v>
      </c>
      <c r="E17" s="637"/>
      <c r="F17" s="637">
        <v>4531.60491</v>
      </c>
      <c r="G17" s="637">
        <v>4541.2994267831991</v>
      </c>
      <c r="H17" s="637">
        <v>-9.6945167831991057</v>
      </c>
      <c r="I17" s="638">
        <v>0.99786525488145006</v>
      </c>
      <c r="J17" s="639" t="s">
        <v>544</v>
      </c>
    </row>
    <row r="19" spans="1:10" ht="14.4" customHeight="1" x14ac:dyDescent="0.3">
      <c r="A19" s="635" t="s">
        <v>540</v>
      </c>
      <c r="B19" s="636" t="s">
        <v>541</v>
      </c>
      <c r="C19" s="637" t="s">
        <v>542</v>
      </c>
      <c r="D19" s="637" t="s">
        <v>542</v>
      </c>
      <c r="E19" s="637"/>
      <c r="F19" s="637" t="s">
        <v>542</v>
      </c>
      <c r="G19" s="637" t="s">
        <v>542</v>
      </c>
      <c r="H19" s="637" t="s">
        <v>542</v>
      </c>
      <c r="I19" s="638" t="s">
        <v>542</v>
      </c>
      <c r="J19" s="639" t="s">
        <v>74</v>
      </c>
    </row>
    <row r="20" spans="1:10" ht="14.4" customHeight="1" x14ac:dyDescent="0.3">
      <c r="A20" s="635" t="s">
        <v>545</v>
      </c>
      <c r="B20" s="636" t="s">
        <v>546</v>
      </c>
      <c r="C20" s="637" t="s">
        <v>542</v>
      </c>
      <c r="D20" s="637" t="s">
        <v>542</v>
      </c>
      <c r="E20" s="637"/>
      <c r="F20" s="637" t="s">
        <v>542</v>
      </c>
      <c r="G20" s="637" t="s">
        <v>542</v>
      </c>
      <c r="H20" s="637" t="s">
        <v>542</v>
      </c>
      <c r="I20" s="638" t="s">
        <v>542</v>
      </c>
      <c r="J20" s="639" t="s">
        <v>0</v>
      </c>
    </row>
    <row r="21" spans="1:10" ht="14.4" customHeight="1" x14ac:dyDescent="0.3">
      <c r="A21" s="635" t="s">
        <v>545</v>
      </c>
      <c r="B21" s="636" t="s">
        <v>320</v>
      </c>
      <c r="C21" s="637">
        <v>147.06768</v>
      </c>
      <c r="D21" s="637">
        <v>120.59534000000002</v>
      </c>
      <c r="E21" s="637"/>
      <c r="F21" s="637">
        <v>132.02685000000002</v>
      </c>
      <c r="G21" s="637">
        <v>123.31652129324699</v>
      </c>
      <c r="H21" s="637">
        <v>8.7103287067530317</v>
      </c>
      <c r="I21" s="638">
        <v>1.0706339151916218</v>
      </c>
      <c r="J21" s="639" t="s">
        <v>1</v>
      </c>
    </row>
    <row r="22" spans="1:10" ht="14.4" customHeight="1" x14ac:dyDescent="0.3">
      <c r="A22" s="635" t="s">
        <v>545</v>
      </c>
      <c r="B22" s="636" t="s">
        <v>324</v>
      </c>
      <c r="C22" s="637" t="s">
        <v>542</v>
      </c>
      <c r="D22" s="637">
        <v>16.469200000000001</v>
      </c>
      <c r="E22" s="637"/>
      <c r="F22" s="637">
        <v>0</v>
      </c>
      <c r="G22" s="637">
        <v>9.9077486844157505</v>
      </c>
      <c r="H22" s="637">
        <v>-9.9077486844157505</v>
      </c>
      <c r="I22" s="638">
        <v>0</v>
      </c>
      <c r="J22" s="639" t="s">
        <v>1</v>
      </c>
    </row>
    <row r="23" spans="1:10" ht="14.4" customHeight="1" x14ac:dyDescent="0.3">
      <c r="A23" s="635" t="s">
        <v>545</v>
      </c>
      <c r="B23" s="636" t="s">
        <v>328</v>
      </c>
      <c r="C23" s="637">
        <v>108.09514</v>
      </c>
      <c r="D23" s="637">
        <v>29.826920000000005</v>
      </c>
      <c r="E23" s="637"/>
      <c r="F23" s="637">
        <v>32.775919999999999</v>
      </c>
      <c r="G23" s="637">
        <v>42.796383363308252</v>
      </c>
      <c r="H23" s="637">
        <v>-10.020463363308252</v>
      </c>
      <c r="I23" s="638">
        <v>0.76585723895773494</v>
      </c>
      <c r="J23" s="639" t="s">
        <v>1</v>
      </c>
    </row>
    <row r="24" spans="1:10" ht="14.4" customHeight="1" x14ac:dyDescent="0.3">
      <c r="A24" s="635" t="s">
        <v>545</v>
      </c>
      <c r="B24" s="636" t="s">
        <v>329</v>
      </c>
      <c r="C24" s="637" t="s">
        <v>542</v>
      </c>
      <c r="D24" s="637">
        <v>6.2729999999999994E-2</v>
      </c>
      <c r="E24" s="637"/>
      <c r="F24" s="637">
        <v>0.10485999999999999</v>
      </c>
      <c r="G24" s="637">
        <v>0.14454390122325</v>
      </c>
      <c r="H24" s="637">
        <v>-3.9683901223250009E-2</v>
      </c>
      <c r="I24" s="638">
        <v>0.72545433679724969</v>
      </c>
      <c r="J24" s="639" t="s">
        <v>1</v>
      </c>
    </row>
    <row r="25" spans="1:10" ht="14.4" customHeight="1" x14ac:dyDescent="0.3">
      <c r="A25" s="635" t="s">
        <v>545</v>
      </c>
      <c r="B25" s="636" t="s">
        <v>331</v>
      </c>
      <c r="C25" s="637">
        <v>22.54186</v>
      </c>
      <c r="D25" s="637">
        <v>21.889429999999997</v>
      </c>
      <c r="E25" s="637"/>
      <c r="F25" s="637">
        <v>22.652529999999999</v>
      </c>
      <c r="G25" s="637">
        <v>23.977667378340751</v>
      </c>
      <c r="H25" s="637">
        <v>-1.3251373783407523</v>
      </c>
      <c r="I25" s="638">
        <v>0.94473451660532415</v>
      </c>
      <c r="J25" s="639" t="s">
        <v>1</v>
      </c>
    </row>
    <row r="26" spans="1:10" ht="14.4" customHeight="1" x14ac:dyDescent="0.3">
      <c r="A26" s="635" t="s">
        <v>545</v>
      </c>
      <c r="B26" s="636" t="s">
        <v>547</v>
      </c>
      <c r="C26" s="637">
        <v>277.70468</v>
      </c>
      <c r="D26" s="637">
        <v>188.84362000000002</v>
      </c>
      <c r="E26" s="637"/>
      <c r="F26" s="637">
        <v>187.56016</v>
      </c>
      <c r="G26" s="637">
        <v>200.14286462053499</v>
      </c>
      <c r="H26" s="637">
        <v>-12.582704620534997</v>
      </c>
      <c r="I26" s="638">
        <v>0.93713138540116614</v>
      </c>
      <c r="J26" s="639" t="s">
        <v>548</v>
      </c>
    </row>
    <row r="27" spans="1:10" ht="14.4" customHeight="1" x14ac:dyDescent="0.3">
      <c r="A27" s="635" t="s">
        <v>542</v>
      </c>
      <c r="B27" s="636" t="s">
        <v>542</v>
      </c>
      <c r="C27" s="637" t="s">
        <v>542</v>
      </c>
      <c r="D27" s="637" t="s">
        <v>542</v>
      </c>
      <c r="E27" s="637"/>
      <c r="F27" s="637" t="s">
        <v>542</v>
      </c>
      <c r="G27" s="637" t="s">
        <v>542</v>
      </c>
      <c r="H27" s="637" t="s">
        <v>542</v>
      </c>
      <c r="I27" s="638" t="s">
        <v>542</v>
      </c>
      <c r="J27" s="639" t="s">
        <v>549</v>
      </c>
    </row>
    <row r="28" spans="1:10" ht="14.4" customHeight="1" x14ac:dyDescent="0.3">
      <c r="A28" s="635" t="s">
        <v>550</v>
      </c>
      <c r="B28" s="636" t="s">
        <v>551</v>
      </c>
      <c r="C28" s="637" t="s">
        <v>542</v>
      </c>
      <c r="D28" s="637" t="s">
        <v>542</v>
      </c>
      <c r="E28" s="637"/>
      <c r="F28" s="637" t="s">
        <v>542</v>
      </c>
      <c r="G28" s="637" t="s">
        <v>542</v>
      </c>
      <c r="H28" s="637" t="s">
        <v>542</v>
      </c>
      <c r="I28" s="638" t="s">
        <v>542</v>
      </c>
      <c r="J28" s="639" t="s">
        <v>0</v>
      </c>
    </row>
    <row r="29" spans="1:10" ht="14.4" customHeight="1" x14ac:dyDescent="0.3">
      <c r="A29" s="635" t="s">
        <v>550</v>
      </c>
      <c r="B29" s="636" t="s">
        <v>320</v>
      </c>
      <c r="C29" s="637">
        <v>221.03952999999998</v>
      </c>
      <c r="D29" s="637">
        <v>177.38121000000001</v>
      </c>
      <c r="E29" s="637"/>
      <c r="F29" s="637">
        <v>179.83796999999998</v>
      </c>
      <c r="G29" s="637">
        <v>177.82271299288948</v>
      </c>
      <c r="H29" s="637">
        <v>2.015257007110506</v>
      </c>
      <c r="I29" s="638">
        <v>1.0113329561403728</v>
      </c>
      <c r="J29" s="639" t="s">
        <v>1</v>
      </c>
    </row>
    <row r="30" spans="1:10" ht="14.4" customHeight="1" x14ac:dyDescent="0.3">
      <c r="A30" s="635" t="s">
        <v>550</v>
      </c>
      <c r="B30" s="636" t="s">
        <v>322</v>
      </c>
      <c r="C30" s="637" t="s">
        <v>542</v>
      </c>
      <c r="D30" s="637" t="s">
        <v>542</v>
      </c>
      <c r="E30" s="637"/>
      <c r="F30" s="637">
        <v>0.15336</v>
      </c>
      <c r="G30" s="637">
        <v>0</v>
      </c>
      <c r="H30" s="637">
        <v>0.15336</v>
      </c>
      <c r="I30" s="638" t="s">
        <v>542</v>
      </c>
      <c r="J30" s="639" t="s">
        <v>1</v>
      </c>
    </row>
    <row r="31" spans="1:10" ht="14.4" customHeight="1" x14ac:dyDescent="0.3">
      <c r="A31" s="635" t="s">
        <v>550</v>
      </c>
      <c r="B31" s="636" t="s">
        <v>328</v>
      </c>
      <c r="C31" s="637">
        <v>65.95226000000001</v>
      </c>
      <c r="D31" s="637">
        <v>35.027630000000002</v>
      </c>
      <c r="E31" s="637"/>
      <c r="F31" s="637">
        <v>33.474770000000007</v>
      </c>
      <c r="G31" s="637">
        <v>45.507902114169752</v>
      </c>
      <c r="H31" s="637">
        <v>-12.033132114169746</v>
      </c>
      <c r="I31" s="638">
        <v>0.73558148024531766</v>
      </c>
      <c r="J31" s="639" t="s">
        <v>1</v>
      </c>
    </row>
    <row r="32" spans="1:10" ht="14.4" customHeight="1" x14ac:dyDescent="0.3">
      <c r="A32" s="635" t="s">
        <v>550</v>
      </c>
      <c r="B32" s="636" t="s">
        <v>329</v>
      </c>
      <c r="C32" s="637">
        <v>0.31459999999999999</v>
      </c>
      <c r="D32" s="637">
        <v>0</v>
      </c>
      <c r="E32" s="637"/>
      <c r="F32" s="637">
        <v>0.19139999999999999</v>
      </c>
      <c r="G32" s="637">
        <v>0</v>
      </c>
      <c r="H32" s="637">
        <v>0.19139999999999999</v>
      </c>
      <c r="I32" s="638" t="s">
        <v>542</v>
      </c>
      <c r="J32" s="639" t="s">
        <v>1</v>
      </c>
    </row>
    <row r="33" spans="1:10" ht="14.4" customHeight="1" x14ac:dyDescent="0.3">
      <c r="A33" s="635" t="s">
        <v>550</v>
      </c>
      <c r="B33" s="636" t="s">
        <v>552</v>
      </c>
      <c r="C33" s="637">
        <v>287.30638999999996</v>
      </c>
      <c r="D33" s="637">
        <v>212.40884</v>
      </c>
      <c r="E33" s="637"/>
      <c r="F33" s="637">
        <v>213.65749999999997</v>
      </c>
      <c r="G33" s="637">
        <v>223.33061510705923</v>
      </c>
      <c r="H33" s="637">
        <v>-9.6731151070592603</v>
      </c>
      <c r="I33" s="638">
        <v>0.95668701712740012</v>
      </c>
      <c r="J33" s="639" t="s">
        <v>548</v>
      </c>
    </row>
    <row r="34" spans="1:10" ht="14.4" customHeight="1" x14ac:dyDescent="0.3">
      <c r="A34" s="635" t="s">
        <v>542</v>
      </c>
      <c r="B34" s="636" t="s">
        <v>542</v>
      </c>
      <c r="C34" s="637" t="s">
        <v>542</v>
      </c>
      <c r="D34" s="637" t="s">
        <v>542</v>
      </c>
      <c r="E34" s="637"/>
      <c r="F34" s="637" t="s">
        <v>542</v>
      </c>
      <c r="G34" s="637" t="s">
        <v>542</v>
      </c>
      <c r="H34" s="637" t="s">
        <v>542</v>
      </c>
      <c r="I34" s="638" t="s">
        <v>542</v>
      </c>
      <c r="J34" s="639" t="s">
        <v>549</v>
      </c>
    </row>
    <row r="35" spans="1:10" ht="14.4" customHeight="1" x14ac:dyDescent="0.3">
      <c r="A35" s="635" t="s">
        <v>553</v>
      </c>
      <c r="B35" s="636" t="s">
        <v>554</v>
      </c>
      <c r="C35" s="637" t="s">
        <v>542</v>
      </c>
      <c r="D35" s="637" t="s">
        <v>542</v>
      </c>
      <c r="E35" s="637"/>
      <c r="F35" s="637" t="s">
        <v>542</v>
      </c>
      <c r="G35" s="637" t="s">
        <v>542</v>
      </c>
      <c r="H35" s="637" t="s">
        <v>542</v>
      </c>
      <c r="I35" s="638" t="s">
        <v>542</v>
      </c>
      <c r="J35" s="639" t="s">
        <v>0</v>
      </c>
    </row>
    <row r="36" spans="1:10" ht="14.4" customHeight="1" x14ac:dyDescent="0.3">
      <c r="A36" s="635" t="s">
        <v>553</v>
      </c>
      <c r="B36" s="636" t="s">
        <v>320</v>
      </c>
      <c r="C36" s="637">
        <v>2.1296200000000001</v>
      </c>
      <c r="D36" s="637">
        <v>2.7903199999999999</v>
      </c>
      <c r="E36" s="637"/>
      <c r="F36" s="637">
        <v>3.0451199999999998</v>
      </c>
      <c r="G36" s="637">
        <v>2.8088474197402498</v>
      </c>
      <c r="H36" s="637">
        <v>0.23627258025975006</v>
      </c>
      <c r="I36" s="638">
        <v>1.0841172712334797</v>
      </c>
      <c r="J36" s="639" t="s">
        <v>1</v>
      </c>
    </row>
    <row r="37" spans="1:10" ht="14.4" customHeight="1" x14ac:dyDescent="0.3">
      <c r="A37" s="635" t="s">
        <v>553</v>
      </c>
      <c r="B37" s="636" t="s">
        <v>330</v>
      </c>
      <c r="C37" s="637" t="s">
        <v>542</v>
      </c>
      <c r="D37" s="637">
        <v>105.82962000000001</v>
      </c>
      <c r="E37" s="637"/>
      <c r="F37" s="637">
        <v>130.48808</v>
      </c>
      <c r="G37" s="637">
        <v>170.25001537008225</v>
      </c>
      <c r="H37" s="637">
        <v>-39.761935370082256</v>
      </c>
      <c r="I37" s="638">
        <v>0.76644973990957088</v>
      </c>
      <c r="J37" s="639" t="s">
        <v>1</v>
      </c>
    </row>
    <row r="38" spans="1:10" ht="14.4" customHeight="1" x14ac:dyDescent="0.3">
      <c r="A38" s="635" t="s">
        <v>553</v>
      </c>
      <c r="B38" s="636" t="s">
        <v>555</v>
      </c>
      <c r="C38" s="637">
        <v>2.1296200000000001</v>
      </c>
      <c r="D38" s="637">
        <v>108.61994</v>
      </c>
      <c r="E38" s="637"/>
      <c r="F38" s="637">
        <v>133.53319999999999</v>
      </c>
      <c r="G38" s="637">
        <v>173.05886278982251</v>
      </c>
      <c r="H38" s="637">
        <v>-39.525662789822519</v>
      </c>
      <c r="I38" s="638">
        <v>0.77160567131528035</v>
      </c>
      <c r="J38" s="639" t="s">
        <v>548</v>
      </c>
    </row>
    <row r="39" spans="1:10" ht="14.4" customHeight="1" x14ac:dyDescent="0.3">
      <c r="A39" s="635" t="s">
        <v>542</v>
      </c>
      <c r="B39" s="636" t="s">
        <v>542</v>
      </c>
      <c r="C39" s="637" t="s">
        <v>542</v>
      </c>
      <c r="D39" s="637" t="s">
        <v>542</v>
      </c>
      <c r="E39" s="637"/>
      <c r="F39" s="637" t="s">
        <v>542</v>
      </c>
      <c r="G39" s="637" t="s">
        <v>542</v>
      </c>
      <c r="H39" s="637" t="s">
        <v>542</v>
      </c>
      <c r="I39" s="638" t="s">
        <v>542</v>
      </c>
      <c r="J39" s="639" t="s">
        <v>549</v>
      </c>
    </row>
    <row r="40" spans="1:10" ht="14.4" customHeight="1" x14ac:dyDescent="0.3">
      <c r="A40" s="635" t="s">
        <v>556</v>
      </c>
      <c r="B40" s="636" t="s">
        <v>557</v>
      </c>
      <c r="C40" s="637" t="s">
        <v>542</v>
      </c>
      <c r="D40" s="637" t="s">
        <v>542</v>
      </c>
      <c r="E40" s="637"/>
      <c r="F40" s="637" t="s">
        <v>542</v>
      </c>
      <c r="G40" s="637" t="s">
        <v>542</v>
      </c>
      <c r="H40" s="637" t="s">
        <v>542</v>
      </c>
      <c r="I40" s="638" t="s">
        <v>542</v>
      </c>
      <c r="J40" s="639" t="s">
        <v>0</v>
      </c>
    </row>
    <row r="41" spans="1:10" ht="14.4" customHeight="1" x14ac:dyDescent="0.3">
      <c r="A41" s="635" t="s">
        <v>556</v>
      </c>
      <c r="B41" s="636" t="s">
        <v>320</v>
      </c>
      <c r="C41" s="637">
        <v>1974.0100300000013</v>
      </c>
      <c r="D41" s="637">
        <v>1656.5765200000001</v>
      </c>
      <c r="E41" s="637"/>
      <c r="F41" s="637">
        <v>1687.46045</v>
      </c>
      <c r="G41" s="637">
        <v>1679.23824888933</v>
      </c>
      <c r="H41" s="637">
        <v>8.2222011106700847</v>
      </c>
      <c r="I41" s="638">
        <v>1.0048963874638446</v>
      </c>
      <c r="J41" s="639" t="s">
        <v>1</v>
      </c>
    </row>
    <row r="42" spans="1:10" ht="14.4" customHeight="1" x14ac:dyDescent="0.3">
      <c r="A42" s="635" t="s">
        <v>556</v>
      </c>
      <c r="B42" s="636" t="s">
        <v>321</v>
      </c>
      <c r="C42" s="637" t="s">
        <v>542</v>
      </c>
      <c r="D42" s="637">
        <v>132.26077000000001</v>
      </c>
      <c r="E42" s="637"/>
      <c r="F42" s="637">
        <v>139.68163000000001</v>
      </c>
      <c r="G42" s="637">
        <v>146.250013203375</v>
      </c>
      <c r="H42" s="637">
        <v>-6.5683832033749923</v>
      </c>
      <c r="I42" s="638">
        <v>0.95508798215121515</v>
      </c>
      <c r="J42" s="639" t="s">
        <v>1</v>
      </c>
    </row>
    <row r="43" spans="1:10" ht="14.4" customHeight="1" x14ac:dyDescent="0.3">
      <c r="A43" s="635" t="s">
        <v>556</v>
      </c>
      <c r="B43" s="636" t="s">
        <v>322</v>
      </c>
      <c r="C43" s="637">
        <v>262.41052999999999</v>
      </c>
      <c r="D43" s="637">
        <v>129.14261000000002</v>
      </c>
      <c r="E43" s="637"/>
      <c r="F43" s="637">
        <v>105.49805000000001</v>
      </c>
      <c r="G43" s="637">
        <v>142.50001286482649</v>
      </c>
      <c r="H43" s="637">
        <v>-37.001962864826481</v>
      </c>
      <c r="I43" s="638">
        <v>0.74033712614520231</v>
      </c>
      <c r="J43" s="639" t="s">
        <v>1</v>
      </c>
    </row>
    <row r="44" spans="1:10" ht="14.4" customHeight="1" x14ac:dyDescent="0.3">
      <c r="A44" s="635" t="s">
        <v>556</v>
      </c>
      <c r="B44" s="636" t="s">
        <v>323</v>
      </c>
      <c r="C44" s="637">
        <v>0</v>
      </c>
      <c r="D44" s="637" t="s">
        <v>542</v>
      </c>
      <c r="E44" s="637"/>
      <c r="F44" s="637" t="s">
        <v>542</v>
      </c>
      <c r="G44" s="637" t="s">
        <v>542</v>
      </c>
      <c r="H44" s="637" t="s">
        <v>542</v>
      </c>
      <c r="I44" s="638" t="s">
        <v>542</v>
      </c>
      <c r="J44" s="639" t="s">
        <v>1</v>
      </c>
    </row>
    <row r="45" spans="1:10" ht="14.4" customHeight="1" x14ac:dyDescent="0.3">
      <c r="A45" s="635" t="s">
        <v>556</v>
      </c>
      <c r="B45" s="636" t="s">
        <v>324</v>
      </c>
      <c r="C45" s="637">
        <v>242.04852</v>
      </c>
      <c r="D45" s="637">
        <v>366.33123000000001</v>
      </c>
      <c r="E45" s="637"/>
      <c r="F45" s="637">
        <v>422.01499999999999</v>
      </c>
      <c r="G45" s="637">
        <v>387.59228720167948</v>
      </c>
      <c r="H45" s="637">
        <v>34.422712798320504</v>
      </c>
      <c r="I45" s="638">
        <v>1.0888116557913059</v>
      </c>
      <c r="J45" s="639" t="s">
        <v>1</v>
      </c>
    </row>
    <row r="46" spans="1:10" ht="14.4" customHeight="1" x14ac:dyDescent="0.3">
      <c r="A46" s="635" t="s">
        <v>556</v>
      </c>
      <c r="B46" s="636" t="s">
        <v>326</v>
      </c>
      <c r="C46" s="637" t="s">
        <v>542</v>
      </c>
      <c r="D46" s="637" t="s">
        <v>542</v>
      </c>
      <c r="E46" s="637"/>
      <c r="F46" s="637">
        <v>101.21415</v>
      </c>
      <c r="G46" s="637">
        <v>0</v>
      </c>
      <c r="H46" s="637">
        <v>101.21415</v>
      </c>
      <c r="I46" s="638" t="s">
        <v>542</v>
      </c>
      <c r="J46" s="639" t="s">
        <v>1</v>
      </c>
    </row>
    <row r="47" spans="1:10" ht="14.4" customHeight="1" x14ac:dyDescent="0.3">
      <c r="A47" s="635" t="s">
        <v>556</v>
      </c>
      <c r="B47" s="636" t="s">
        <v>328</v>
      </c>
      <c r="C47" s="637">
        <v>268.82257000000004</v>
      </c>
      <c r="D47" s="637">
        <v>147.23563999999999</v>
      </c>
      <c r="E47" s="637"/>
      <c r="F47" s="637">
        <v>166.62171000000001</v>
      </c>
      <c r="G47" s="637">
        <v>285.66571113596626</v>
      </c>
      <c r="H47" s="637">
        <v>-119.04400113596625</v>
      </c>
      <c r="I47" s="638">
        <v>0.58327514820528903</v>
      </c>
      <c r="J47" s="639" t="s">
        <v>1</v>
      </c>
    </row>
    <row r="48" spans="1:10" ht="14.4" customHeight="1" x14ac:dyDescent="0.3">
      <c r="A48" s="635" t="s">
        <v>556</v>
      </c>
      <c r="B48" s="636" t="s">
        <v>329</v>
      </c>
      <c r="C48" s="637">
        <v>22.57253</v>
      </c>
      <c r="D48" s="637">
        <v>4.1555999999999997</v>
      </c>
      <c r="E48" s="637"/>
      <c r="F48" s="637">
        <v>5.2438099999999999</v>
      </c>
      <c r="G48" s="637">
        <v>11.105086956024001</v>
      </c>
      <c r="H48" s="637">
        <v>-5.8612769560240014</v>
      </c>
      <c r="I48" s="638">
        <v>0.47219891395406616</v>
      </c>
      <c r="J48" s="639" t="s">
        <v>1</v>
      </c>
    </row>
    <row r="49" spans="1:10" ht="14.4" customHeight="1" x14ac:dyDescent="0.3">
      <c r="A49" s="635" t="s">
        <v>556</v>
      </c>
      <c r="B49" s="636" t="s">
        <v>331</v>
      </c>
      <c r="C49" s="637">
        <v>74.707719999999995</v>
      </c>
      <c r="D49" s="637">
        <v>78.968850000000003</v>
      </c>
      <c r="E49" s="637"/>
      <c r="F49" s="637">
        <v>82.979079999999996</v>
      </c>
      <c r="G49" s="637">
        <v>84.756812848157253</v>
      </c>
      <c r="H49" s="637">
        <v>-1.7777328481572567</v>
      </c>
      <c r="I49" s="638">
        <v>0.97902548729218875</v>
      </c>
      <c r="J49" s="639" t="s">
        <v>1</v>
      </c>
    </row>
    <row r="50" spans="1:10" ht="14.4" customHeight="1" x14ac:dyDescent="0.3">
      <c r="A50" s="635" t="s">
        <v>556</v>
      </c>
      <c r="B50" s="636" t="s">
        <v>558</v>
      </c>
      <c r="C50" s="637">
        <v>2844.5719000000008</v>
      </c>
      <c r="D50" s="637">
        <v>2514.6712200000002</v>
      </c>
      <c r="E50" s="637"/>
      <c r="F50" s="637">
        <v>2710.7138799999998</v>
      </c>
      <c r="G50" s="637">
        <v>2737.1081730993583</v>
      </c>
      <c r="H50" s="637">
        <v>-26.394293099358492</v>
      </c>
      <c r="I50" s="638">
        <v>0.99035686884473006</v>
      </c>
      <c r="J50" s="639" t="s">
        <v>548</v>
      </c>
    </row>
    <row r="51" spans="1:10" ht="14.4" customHeight="1" x14ac:dyDescent="0.3">
      <c r="A51" s="635" t="s">
        <v>542</v>
      </c>
      <c r="B51" s="636" t="s">
        <v>542</v>
      </c>
      <c r="C51" s="637" t="s">
        <v>542</v>
      </c>
      <c r="D51" s="637" t="s">
        <v>542</v>
      </c>
      <c r="E51" s="637"/>
      <c r="F51" s="637" t="s">
        <v>542</v>
      </c>
      <c r="G51" s="637" t="s">
        <v>542</v>
      </c>
      <c r="H51" s="637" t="s">
        <v>542</v>
      </c>
      <c r="I51" s="638" t="s">
        <v>542</v>
      </c>
      <c r="J51" s="639" t="s">
        <v>549</v>
      </c>
    </row>
    <row r="52" spans="1:10" ht="14.4" customHeight="1" x14ac:dyDescent="0.3">
      <c r="A52" s="635" t="s">
        <v>559</v>
      </c>
      <c r="B52" s="636" t="s">
        <v>560</v>
      </c>
      <c r="C52" s="637" t="s">
        <v>542</v>
      </c>
      <c r="D52" s="637" t="s">
        <v>542</v>
      </c>
      <c r="E52" s="637"/>
      <c r="F52" s="637" t="s">
        <v>542</v>
      </c>
      <c r="G52" s="637" t="s">
        <v>542</v>
      </c>
      <c r="H52" s="637" t="s">
        <v>542</v>
      </c>
      <c r="I52" s="638" t="s">
        <v>542</v>
      </c>
      <c r="J52" s="639" t="s">
        <v>0</v>
      </c>
    </row>
    <row r="53" spans="1:10" ht="14.4" customHeight="1" x14ac:dyDescent="0.3">
      <c r="A53" s="635" t="s">
        <v>559</v>
      </c>
      <c r="B53" s="636" t="s">
        <v>320</v>
      </c>
      <c r="C53" s="637">
        <v>1041.8013500000011</v>
      </c>
      <c r="D53" s="637">
        <v>961.50837000000024</v>
      </c>
      <c r="E53" s="637"/>
      <c r="F53" s="637">
        <v>1173.4762999999998</v>
      </c>
      <c r="G53" s="637">
        <v>1091.8633339740975</v>
      </c>
      <c r="H53" s="637">
        <v>81.612966025902324</v>
      </c>
      <c r="I53" s="638">
        <v>1.0747465030525867</v>
      </c>
      <c r="J53" s="639" t="s">
        <v>1</v>
      </c>
    </row>
    <row r="54" spans="1:10" ht="14.4" customHeight="1" x14ac:dyDescent="0.3">
      <c r="A54" s="635" t="s">
        <v>559</v>
      </c>
      <c r="B54" s="636" t="s">
        <v>323</v>
      </c>
      <c r="C54" s="637" t="s">
        <v>542</v>
      </c>
      <c r="D54" s="637">
        <v>0</v>
      </c>
      <c r="E54" s="637"/>
      <c r="F54" s="637" t="s">
        <v>542</v>
      </c>
      <c r="G54" s="637" t="s">
        <v>542</v>
      </c>
      <c r="H54" s="637" t="s">
        <v>542</v>
      </c>
      <c r="I54" s="638" t="s">
        <v>542</v>
      </c>
      <c r="J54" s="639" t="s">
        <v>1</v>
      </c>
    </row>
    <row r="55" spans="1:10" ht="14.4" customHeight="1" x14ac:dyDescent="0.3">
      <c r="A55" s="635" t="s">
        <v>559</v>
      </c>
      <c r="B55" s="636" t="s">
        <v>325</v>
      </c>
      <c r="C55" s="637">
        <v>8.45838</v>
      </c>
      <c r="D55" s="637">
        <v>9.6101299999999998</v>
      </c>
      <c r="E55" s="637"/>
      <c r="F55" s="637">
        <v>12.831969999999998</v>
      </c>
      <c r="G55" s="637">
        <v>13.5000012187725</v>
      </c>
      <c r="H55" s="637">
        <v>-0.66803121877250149</v>
      </c>
      <c r="I55" s="638">
        <v>0.95051621048422075</v>
      </c>
      <c r="J55" s="639" t="s">
        <v>1</v>
      </c>
    </row>
    <row r="56" spans="1:10" ht="14.4" customHeight="1" x14ac:dyDescent="0.3">
      <c r="A56" s="635" t="s">
        <v>559</v>
      </c>
      <c r="B56" s="636" t="s">
        <v>328</v>
      </c>
      <c r="C56" s="637">
        <v>0.80306000000000011</v>
      </c>
      <c r="D56" s="637">
        <v>0.87280000000000002</v>
      </c>
      <c r="E56" s="637"/>
      <c r="F56" s="637">
        <v>0.47928999999999999</v>
      </c>
      <c r="G56" s="637">
        <v>1.0300372413607499</v>
      </c>
      <c r="H56" s="637">
        <v>-0.55074724136074993</v>
      </c>
      <c r="I56" s="638">
        <v>0.46531327291314728</v>
      </c>
      <c r="J56" s="639" t="s">
        <v>1</v>
      </c>
    </row>
    <row r="57" spans="1:10" ht="14.4" customHeight="1" x14ac:dyDescent="0.3">
      <c r="A57" s="635" t="s">
        <v>559</v>
      </c>
      <c r="B57" s="636" t="s">
        <v>331</v>
      </c>
      <c r="C57" s="637">
        <v>110.09746</v>
      </c>
      <c r="D57" s="637">
        <v>97.063299999999998</v>
      </c>
      <c r="E57" s="637"/>
      <c r="F57" s="637">
        <v>99.352610000000013</v>
      </c>
      <c r="G57" s="637">
        <v>101.26553873219402</v>
      </c>
      <c r="H57" s="637">
        <v>-1.9129287321940041</v>
      </c>
      <c r="I57" s="638">
        <v>0.98110977578213532</v>
      </c>
      <c r="J57" s="639" t="s">
        <v>1</v>
      </c>
    </row>
    <row r="58" spans="1:10" ht="14.4" customHeight="1" x14ac:dyDescent="0.3">
      <c r="A58" s="635" t="s">
        <v>559</v>
      </c>
      <c r="B58" s="636" t="s">
        <v>561</v>
      </c>
      <c r="C58" s="637">
        <v>1161.160250000001</v>
      </c>
      <c r="D58" s="637">
        <v>1069.0546000000002</v>
      </c>
      <c r="E58" s="637"/>
      <c r="F58" s="637">
        <v>1286.1401699999997</v>
      </c>
      <c r="G58" s="637">
        <v>1207.6589111664248</v>
      </c>
      <c r="H58" s="637">
        <v>78.481258833574884</v>
      </c>
      <c r="I58" s="638">
        <v>1.0649862789136157</v>
      </c>
      <c r="J58" s="639" t="s">
        <v>548</v>
      </c>
    </row>
    <row r="59" spans="1:10" ht="14.4" customHeight="1" x14ac:dyDescent="0.3">
      <c r="A59" s="635" t="s">
        <v>542</v>
      </c>
      <c r="B59" s="636" t="s">
        <v>542</v>
      </c>
      <c r="C59" s="637" t="s">
        <v>542</v>
      </c>
      <c r="D59" s="637" t="s">
        <v>542</v>
      </c>
      <c r="E59" s="637"/>
      <c r="F59" s="637" t="s">
        <v>542</v>
      </c>
      <c r="G59" s="637" t="s">
        <v>542</v>
      </c>
      <c r="H59" s="637" t="s">
        <v>542</v>
      </c>
      <c r="I59" s="638" t="s">
        <v>542</v>
      </c>
      <c r="J59" s="639" t="s">
        <v>549</v>
      </c>
    </row>
    <row r="60" spans="1:10" ht="14.4" customHeight="1" x14ac:dyDescent="0.3">
      <c r="A60" s="635" t="s">
        <v>540</v>
      </c>
      <c r="B60" s="636" t="s">
        <v>543</v>
      </c>
      <c r="C60" s="637">
        <v>4572.8728400000027</v>
      </c>
      <c r="D60" s="637">
        <v>4093.5982199999999</v>
      </c>
      <c r="E60" s="637"/>
      <c r="F60" s="637">
        <v>4531.60491</v>
      </c>
      <c r="G60" s="637">
        <v>4541.2994267832</v>
      </c>
      <c r="H60" s="637">
        <v>-9.6945167832000152</v>
      </c>
      <c r="I60" s="638">
        <v>0.99786525488144984</v>
      </c>
      <c r="J60" s="639" t="s">
        <v>544</v>
      </c>
    </row>
  </sheetData>
  <mergeCells count="3">
    <mergeCell ref="F3:I3"/>
    <mergeCell ref="C4:D4"/>
    <mergeCell ref="A1:I1"/>
  </mergeCells>
  <conditionalFormatting sqref="F18 F61:F65537">
    <cfRule type="cellIs" dxfId="74" priority="18" stopIfTrue="1" operator="greaterThan">
      <formula>1</formula>
    </cfRule>
  </conditionalFormatting>
  <conditionalFormatting sqref="H5:H17">
    <cfRule type="expression" dxfId="73" priority="14">
      <formula>$H5&gt;0</formula>
    </cfRule>
  </conditionalFormatting>
  <conditionalFormatting sqref="I5:I17">
    <cfRule type="expression" dxfId="72" priority="15">
      <formula>$I5&gt;1</formula>
    </cfRule>
  </conditionalFormatting>
  <conditionalFormatting sqref="B5:B17">
    <cfRule type="expression" dxfId="71" priority="11">
      <formula>OR($J5="NS",$J5="SumaNS",$J5="Účet")</formula>
    </cfRule>
  </conditionalFormatting>
  <conditionalFormatting sqref="B5:D17 F5:I17">
    <cfRule type="expression" dxfId="70" priority="17">
      <formula>AND($J5&lt;&gt;"",$J5&lt;&gt;"mezeraKL")</formula>
    </cfRule>
  </conditionalFormatting>
  <conditionalFormatting sqref="B5:D17 F5:I17">
    <cfRule type="expression" dxfId="6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8" priority="13">
      <formula>OR($J5="SumaNS",$J5="NS")</formula>
    </cfRule>
  </conditionalFormatting>
  <conditionalFormatting sqref="A5:A17">
    <cfRule type="expression" dxfId="67" priority="9">
      <formula>AND($J5&lt;&gt;"mezeraKL",$J5&lt;&gt;"")</formula>
    </cfRule>
  </conditionalFormatting>
  <conditionalFormatting sqref="A5:A17">
    <cfRule type="expression" dxfId="66" priority="10">
      <formula>AND($J5&lt;&gt;"",$J5&lt;&gt;"mezeraKL")</formula>
    </cfRule>
  </conditionalFormatting>
  <conditionalFormatting sqref="H19:H60">
    <cfRule type="expression" dxfId="65" priority="5">
      <formula>$H19&gt;0</formula>
    </cfRule>
  </conditionalFormatting>
  <conditionalFormatting sqref="A19:A60">
    <cfRule type="expression" dxfId="64" priority="2">
      <formula>AND($J19&lt;&gt;"mezeraKL",$J19&lt;&gt;"")</formula>
    </cfRule>
  </conditionalFormatting>
  <conditionalFormatting sqref="I19:I60">
    <cfRule type="expression" dxfId="63" priority="6">
      <formula>$I19&gt;1</formula>
    </cfRule>
  </conditionalFormatting>
  <conditionalFormatting sqref="B19:B60">
    <cfRule type="expression" dxfId="62" priority="1">
      <formula>OR($J19="NS",$J19="SumaNS",$J19="Účet")</formula>
    </cfRule>
  </conditionalFormatting>
  <conditionalFormatting sqref="A19:D60 F19:I60">
    <cfRule type="expression" dxfId="61" priority="8">
      <formula>AND($J19&lt;&gt;"",$J19&lt;&gt;"mezeraKL")</formula>
    </cfRule>
  </conditionalFormatting>
  <conditionalFormatting sqref="B19:D60 F19:I60">
    <cfRule type="expression" dxfId="60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60 F19:I60">
    <cfRule type="expression" dxfId="59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1.109375" style="336" customWidth="1"/>
    <col min="15" max="16384" width="8.88671875" style="254"/>
  </cols>
  <sheetData>
    <row r="1" spans="1:14" ht="18.600000000000001" customHeight="1" thickBot="1" x14ac:dyDescent="0.4">
      <c r="A1" s="504" t="s">
        <v>205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2" spans="1:14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00"/>
      <c r="D3" s="501"/>
      <c r="E3" s="501"/>
      <c r="F3" s="501"/>
      <c r="G3" s="501"/>
      <c r="H3" s="501"/>
      <c r="I3" s="501"/>
      <c r="J3" s="502" t="s">
        <v>159</v>
      </c>
      <c r="K3" s="503"/>
      <c r="L3" s="207">
        <f>IF(M3&lt;&gt;0,N3/M3,0)</f>
        <v>192.00564798137088</v>
      </c>
      <c r="M3" s="207">
        <f>SUBTOTAL(9,M5:M1048576)</f>
        <v>23216.809999999994</v>
      </c>
      <c r="N3" s="208">
        <f>SUBTOTAL(9,N5:N1048576)</f>
        <v>4457758.6481103702</v>
      </c>
    </row>
    <row r="4" spans="1:14" s="337" customFormat="1" ht="14.4" customHeight="1" thickBot="1" x14ac:dyDescent="0.35">
      <c r="A4" s="640" t="s">
        <v>4</v>
      </c>
      <c r="B4" s="641" t="s">
        <v>5</v>
      </c>
      <c r="C4" s="641" t="s">
        <v>0</v>
      </c>
      <c r="D4" s="641" t="s">
        <v>6</v>
      </c>
      <c r="E4" s="641" t="s">
        <v>7</v>
      </c>
      <c r="F4" s="641" t="s">
        <v>1</v>
      </c>
      <c r="G4" s="641" t="s">
        <v>8</v>
      </c>
      <c r="H4" s="641" t="s">
        <v>9</v>
      </c>
      <c r="I4" s="641" t="s">
        <v>10</v>
      </c>
      <c r="J4" s="642" t="s">
        <v>11</v>
      </c>
      <c r="K4" s="642" t="s">
        <v>12</v>
      </c>
      <c r="L4" s="643" t="s">
        <v>184</v>
      </c>
      <c r="M4" s="643" t="s">
        <v>13</v>
      </c>
      <c r="N4" s="644" t="s">
        <v>201</v>
      </c>
    </row>
    <row r="5" spans="1:14" ht="14.4" customHeight="1" x14ac:dyDescent="0.3">
      <c r="A5" s="645" t="s">
        <v>540</v>
      </c>
      <c r="B5" s="646" t="s">
        <v>541</v>
      </c>
      <c r="C5" s="647" t="s">
        <v>545</v>
      </c>
      <c r="D5" s="648" t="s">
        <v>2548</v>
      </c>
      <c r="E5" s="647" t="s">
        <v>562</v>
      </c>
      <c r="F5" s="648" t="s">
        <v>2553</v>
      </c>
      <c r="G5" s="647"/>
      <c r="H5" s="647" t="s">
        <v>563</v>
      </c>
      <c r="I5" s="647" t="s">
        <v>564</v>
      </c>
      <c r="J5" s="647" t="s">
        <v>565</v>
      </c>
      <c r="K5" s="647" t="s">
        <v>566</v>
      </c>
      <c r="L5" s="649">
        <v>56.159999999999954</v>
      </c>
      <c r="M5" s="649">
        <v>1</v>
      </c>
      <c r="N5" s="650">
        <v>56.159999999999954</v>
      </c>
    </row>
    <row r="6" spans="1:14" ht="14.4" customHeight="1" x14ac:dyDescent="0.3">
      <c r="A6" s="651" t="s">
        <v>540</v>
      </c>
      <c r="B6" s="652" t="s">
        <v>541</v>
      </c>
      <c r="C6" s="653" t="s">
        <v>545</v>
      </c>
      <c r="D6" s="654" t="s">
        <v>2548</v>
      </c>
      <c r="E6" s="653" t="s">
        <v>562</v>
      </c>
      <c r="F6" s="654" t="s">
        <v>2553</v>
      </c>
      <c r="G6" s="653"/>
      <c r="H6" s="653" t="s">
        <v>567</v>
      </c>
      <c r="I6" s="653" t="s">
        <v>567</v>
      </c>
      <c r="J6" s="653" t="s">
        <v>568</v>
      </c>
      <c r="K6" s="653" t="s">
        <v>569</v>
      </c>
      <c r="L6" s="655">
        <v>26.950000000000003</v>
      </c>
      <c r="M6" s="655">
        <v>19</v>
      </c>
      <c r="N6" s="656">
        <v>512.05000000000007</v>
      </c>
    </row>
    <row r="7" spans="1:14" ht="14.4" customHeight="1" x14ac:dyDescent="0.3">
      <c r="A7" s="651" t="s">
        <v>540</v>
      </c>
      <c r="B7" s="652" t="s">
        <v>541</v>
      </c>
      <c r="C7" s="653" t="s">
        <v>545</v>
      </c>
      <c r="D7" s="654" t="s">
        <v>2548</v>
      </c>
      <c r="E7" s="653" t="s">
        <v>562</v>
      </c>
      <c r="F7" s="654" t="s">
        <v>2553</v>
      </c>
      <c r="G7" s="653" t="s">
        <v>570</v>
      </c>
      <c r="H7" s="653" t="s">
        <v>571</v>
      </c>
      <c r="I7" s="653" t="s">
        <v>571</v>
      </c>
      <c r="J7" s="653" t="s">
        <v>572</v>
      </c>
      <c r="K7" s="653" t="s">
        <v>573</v>
      </c>
      <c r="L7" s="655">
        <v>171.59994725862884</v>
      </c>
      <c r="M7" s="655">
        <v>36</v>
      </c>
      <c r="N7" s="656">
        <v>6177.5981013106384</v>
      </c>
    </row>
    <row r="8" spans="1:14" ht="14.4" customHeight="1" x14ac:dyDescent="0.3">
      <c r="A8" s="651" t="s">
        <v>540</v>
      </c>
      <c r="B8" s="652" t="s">
        <v>541</v>
      </c>
      <c r="C8" s="653" t="s">
        <v>545</v>
      </c>
      <c r="D8" s="654" t="s">
        <v>2548</v>
      </c>
      <c r="E8" s="653" t="s">
        <v>562</v>
      </c>
      <c r="F8" s="654" t="s">
        <v>2553</v>
      </c>
      <c r="G8" s="653" t="s">
        <v>570</v>
      </c>
      <c r="H8" s="653" t="s">
        <v>574</v>
      </c>
      <c r="I8" s="653" t="s">
        <v>574</v>
      </c>
      <c r="J8" s="653" t="s">
        <v>575</v>
      </c>
      <c r="K8" s="653" t="s">
        <v>576</v>
      </c>
      <c r="L8" s="655">
        <v>173.69000149026473</v>
      </c>
      <c r="M8" s="655">
        <v>10</v>
      </c>
      <c r="N8" s="656">
        <v>1736.9000149026474</v>
      </c>
    </row>
    <row r="9" spans="1:14" ht="14.4" customHeight="1" x14ac:dyDescent="0.3">
      <c r="A9" s="651" t="s">
        <v>540</v>
      </c>
      <c r="B9" s="652" t="s">
        <v>541</v>
      </c>
      <c r="C9" s="653" t="s">
        <v>545</v>
      </c>
      <c r="D9" s="654" t="s">
        <v>2548</v>
      </c>
      <c r="E9" s="653" t="s">
        <v>562</v>
      </c>
      <c r="F9" s="654" t="s">
        <v>2553</v>
      </c>
      <c r="G9" s="653" t="s">
        <v>570</v>
      </c>
      <c r="H9" s="653" t="s">
        <v>577</v>
      </c>
      <c r="I9" s="653" t="s">
        <v>577</v>
      </c>
      <c r="J9" s="653" t="s">
        <v>578</v>
      </c>
      <c r="K9" s="653" t="s">
        <v>576</v>
      </c>
      <c r="L9" s="655">
        <v>142.99999625464113</v>
      </c>
      <c r="M9" s="655">
        <v>2</v>
      </c>
      <c r="N9" s="656">
        <v>285.99999250928227</v>
      </c>
    </row>
    <row r="10" spans="1:14" ht="14.4" customHeight="1" x14ac:dyDescent="0.3">
      <c r="A10" s="651" t="s">
        <v>540</v>
      </c>
      <c r="B10" s="652" t="s">
        <v>541</v>
      </c>
      <c r="C10" s="653" t="s">
        <v>545</v>
      </c>
      <c r="D10" s="654" t="s">
        <v>2548</v>
      </c>
      <c r="E10" s="653" t="s">
        <v>562</v>
      </c>
      <c r="F10" s="654" t="s">
        <v>2553</v>
      </c>
      <c r="G10" s="653" t="s">
        <v>570</v>
      </c>
      <c r="H10" s="653" t="s">
        <v>579</v>
      </c>
      <c r="I10" s="653" t="s">
        <v>579</v>
      </c>
      <c r="J10" s="653" t="s">
        <v>572</v>
      </c>
      <c r="K10" s="653" t="s">
        <v>580</v>
      </c>
      <c r="L10" s="655">
        <v>93.5</v>
      </c>
      <c r="M10" s="655">
        <v>7</v>
      </c>
      <c r="N10" s="656">
        <v>654.5</v>
      </c>
    </row>
    <row r="11" spans="1:14" ht="14.4" customHeight="1" x14ac:dyDescent="0.3">
      <c r="A11" s="651" t="s">
        <v>540</v>
      </c>
      <c r="B11" s="652" t="s">
        <v>541</v>
      </c>
      <c r="C11" s="653" t="s">
        <v>545</v>
      </c>
      <c r="D11" s="654" t="s">
        <v>2548</v>
      </c>
      <c r="E11" s="653" t="s">
        <v>562</v>
      </c>
      <c r="F11" s="654" t="s">
        <v>2553</v>
      </c>
      <c r="G11" s="653" t="s">
        <v>570</v>
      </c>
      <c r="H11" s="653" t="s">
        <v>581</v>
      </c>
      <c r="I11" s="653" t="s">
        <v>582</v>
      </c>
      <c r="J11" s="653" t="s">
        <v>583</v>
      </c>
      <c r="K11" s="653" t="s">
        <v>584</v>
      </c>
      <c r="L11" s="655">
        <v>87.029999644727496</v>
      </c>
      <c r="M11" s="655">
        <v>2</v>
      </c>
      <c r="N11" s="656">
        <v>174.05999928945499</v>
      </c>
    </row>
    <row r="12" spans="1:14" ht="14.4" customHeight="1" x14ac:dyDescent="0.3">
      <c r="A12" s="651" t="s">
        <v>540</v>
      </c>
      <c r="B12" s="652" t="s">
        <v>541</v>
      </c>
      <c r="C12" s="653" t="s">
        <v>545</v>
      </c>
      <c r="D12" s="654" t="s">
        <v>2548</v>
      </c>
      <c r="E12" s="653" t="s">
        <v>562</v>
      </c>
      <c r="F12" s="654" t="s">
        <v>2553</v>
      </c>
      <c r="G12" s="653" t="s">
        <v>570</v>
      </c>
      <c r="H12" s="653" t="s">
        <v>585</v>
      </c>
      <c r="I12" s="653" t="s">
        <v>586</v>
      </c>
      <c r="J12" s="653" t="s">
        <v>587</v>
      </c>
      <c r="K12" s="653" t="s">
        <v>588</v>
      </c>
      <c r="L12" s="655">
        <v>96.819999696816069</v>
      </c>
      <c r="M12" s="655">
        <v>5</v>
      </c>
      <c r="N12" s="656">
        <v>484.09999848408034</v>
      </c>
    </row>
    <row r="13" spans="1:14" ht="14.4" customHeight="1" x14ac:dyDescent="0.3">
      <c r="A13" s="651" t="s">
        <v>540</v>
      </c>
      <c r="B13" s="652" t="s">
        <v>541</v>
      </c>
      <c r="C13" s="653" t="s">
        <v>545</v>
      </c>
      <c r="D13" s="654" t="s">
        <v>2548</v>
      </c>
      <c r="E13" s="653" t="s">
        <v>562</v>
      </c>
      <c r="F13" s="654" t="s">
        <v>2553</v>
      </c>
      <c r="G13" s="653" t="s">
        <v>570</v>
      </c>
      <c r="H13" s="653" t="s">
        <v>589</v>
      </c>
      <c r="I13" s="653" t="s">
        <v>590</v>
      </c>
      <c r="J13" s="653" t="s">
        <v>587</v>
      </c>
      <c r="K13" s="653" t="s">
        <v>591</v>
      </c>
      <c r="L13" s="655">
        <v>100.76000000000003</v>
      </c>
      <c r="M13" s="655">
        <v>1</v>
      </c>
      <c r="N13" s="656">
        <v>100.76000000000003</v>
      </c>
    </row>
    <row r="14" spans="1:14" ht="14.4" customHeight="1" x14ac:dyDescent="0.3">
      <c r="A14" s="651" t="s">
        <v>540</v>
      </c>
      <c r="B14" s="652" t="s">
        <v>541</v>
      </c>
      <c r="C14" s="653" t="s">
        <v>545</v>
      </c>
      <c r="D14" s="654" t="s">
        <v>2548</v>
      </c>
      <c r="E14" s="653" t="s">
        <v>562</v>
      </c>
      <c r="F14" s="654" t="s">
        <v>2553</v>
      </c>
      <c r="G14" s="653" t="s">
        <v>570</v>
      </c>
      <c r="H14" s="653" t="s">
        <v>592</v>
      </c>
      <c r="I14" s="653" t="s">
        <v>593</v>
      </c>
      <c r="J14" s="653" t="s">
        <v>594</v>
      </c>
      <c r="K14" s="653" t="s">
        <v>595</v>
      </c>
      <c r="L14" s="655">
        <v>167.61</v>
      </c>
      <c r="M14" s="655">
        <v>2</v>
      </c>
      <c r="N14" s="656">
        <v>335.22</v>
      </c>
    </row>
    <row r="15" spans="1:14" ht="14.4" customHeight="1" x14ac:dyDescent="0.3">
      <c r="A15" s="651" t="s">
        <v>540</v>
      </c>
      <c r="B15" s="652" t="s">
        <v>541</v>
      </c>
      <c r="C15" s="653" t="s">
        <v>545</v>
      </c>
      <c r="D15" s="654" t="s">
        <v>2548</v>
      </c>
      <c r="E15" s="653" t="s">
        <v>562</v>
      </c>
      <c r="F15" s="654" t="s">
        <v>2553</v>
      </c>
      <c r="G15" s="653" t="s">
        <v>570</v>
      </c>
      <c r="H15" s="653" t="s">
        <v>596</v>
      </c>
      <c r="I15" s="653" t="s">
        <v>597</v>
      </c>
      <c r="J15" s="653" t="s">
        <v>598</v>
      </c>
      <c r="K15" s="653" t="s">
        <v>599</v>
      </c>
      <c r="L15" s="655">
        <v>64.53943561941108</v>
      </c>
      <c r="M15" s="655">
        <v>7</v>
      </c>
      <c r="N15" s="656">
        <v>451.77604933587759</v>
      </c>
    </row>
    <row r="16" spans="1:14" ht="14.4" customHeight="1" x14ac:dyDescent="0.3">
      <c r="A16" s="651" t="s">
        <v>540</v>
      </c>
      <c r="B16" s="652" t="s">
        <v>541</v>
      </c>
      <c r="C16" s="653" t="s">
        <v>545</v>
      </c>
      <c r="D16" s="654" t="s">
        <v>2548</v>
      </c>
      <c r="E16" s="653" t="s">
        <v>562</v>
      </c>
      <c r="F16" s="654" t="s">
        <v>2553</v>
      </c>
      <c r="G16" s="653" t="s">
        <v>570</v>
      </c>
      <c r="H16" s="653" t="s">
        <v>600</v>
      </c>
      <c r="I16" s="653" t="s">
        <v>601</v>
      </c>
      <c r="J16" s="653" t="s">
        <v>602</v>
      </c>
      <c r="K16" s="653" t="s">
        <v>603</v>
      </c>
      <c r="L16" s="655">
        <v>43.620000000000019</v>
      </c>
      <c r="M16" s="655">
        <v>1</v>
      </c>
      <c r="N16" s="656">
        <v>43.620000000000019</v>
      </c>
    </row>
    <row r="17" spans="1:14" ht="14.4" customHeight="1" x14ac:dyDescent="0.3">
      <c r="A17" s="651" t="s">
        <v>540</v>
      </c>
      <c r="B17" s="652" t="s">
        <v>541</v>
      </c>
      <c r="C17" s="653" t="s">
        <v>545</v>
      </c>
      <c r="D17" s="654" t="s">
        <v>2548</v>
      </c>
      <c r="E17" s="653" t="s">
        <v>562</v>
      </c>
      <c r="F17" s="654" t="s">
        <v>2553</v>
      </c>
      <c r="G17" s="653" t="s">
        <v>570</v>
      </c>
      <c r="H17" s="653" t="s">
        <v>604</v>
      </c>
      <c r="I17" s="653" t="s">
        <v>605</v>
      </c>
      <c r="J17" s="653" t="s">
        <v>606</v>
      </c>
      <c r="K17" s="653" t="s">
        <v>607</v>
      </c>
      <c r="L17" s="655">
        <v>75.036027526890066</v>
      </c>
      <c r="M17" s="655">
        <v>38</v>
      </c>
      <c r="N17" s="656">
        <v>2851.3690460218227</v>
      </c>
    </row>
    <row r="18" spans="1:14" ht="14.4" customHeight="1" x14ac:dyDescent="0.3">
      <c r="A18" s="651" t="s">
        <v>540</v>
      </c>
      <c r="B18" s="652" t="s">
        <v>541</v>
      </c>
      <c r="C18" s="653" t="s">
        <v>545</v>
      </c>
      <c r="D18" s="654" t="s">
        <v>2548</v>
      </c>
      <c r="E18" s="653" t="s">
        <v>562</v>
      </c>
      <c r="F18" s="654" t="s">
        <v>2553</v>
      </c>
      <c r="G18" s="653" t="s">
        <v>570</v>
      </c>
      <c r="H18" s="653" t="s">
        <v>608</v>
      </c>
      <c r="I18" s="653" t="s">
        <v>609</v>
      </c>
      <c r="J18" s="653" t="s">
        <v>610</v>
      </c>
      <c r="K18" s="653" t="s">
        <v>611</v>
      </c>
      <c r="L18" s="655">
        <v>64.688540616414954</v>
      </c>
      <c r="M18" s="655">
        <v>15</v>
      </c>
      <c r="N18" s="656">
        <v>970.32810924622424</v>
      </c>
    </row>
    <row r="19" spans="1:14" ht="14.4" customHeight="1" x14ac:dyDescent="0.3">
      <c r="A19" s="651" t="s">
        <v>540</v>
      </c>
      <c r="B19" s="652" t="s">
        <v>541</v>
      </c>
      <c r="C19" s="653" t="s">
        <v>545</v>
      </c>
      <c r="D19" s="654" t="s">
        <v>2548</v>
      </c>
      <c r="E19" s="653" t="s">
        <v>562</v>
      </c>
      <c r="F19" s="654" t="s">
        <v>2553</v>
      </c>
      <c r="G19" s="653" t="s">
        <v>570</v>
      </c>
      <c r="H19" s="653" t="s">
        <v>612</v>
      </c>
      <c r="I19" s="653" t="s">
        <v>613</v>
      </c>
      <c r="J19" s="653" t="s">
        <v>614</v>
      </c>
      <c r="K19" s="653" t="s">
        <v>615</v>
      </c>
      <c r="L19" s="655">
        <v>79.791094944799525</v>
      </c>
      <c r="M19" s="655">
        <v>27</v>
      </c>
      <c r="N19" s="656">
        <v>2154.3595635095871</v>
      </c>
    </row>
    <row r="20" spans="1:14" ht="14.4" customHeight="1" x14ac:dyDescent="0.3">
      <c r="A20" s="651" t="s">
        <v>540</v>
      </c>
      <c r="B20" s="652" t="s">
        <v>541</v>
      </c>
      <c r="C20" s="653" t="s">
        <v>545</v>
      </c>
      <c r="D20" s="654" t="s">
        <v>2548</v>
      </c>
      <c r="E20" s="653" t="s">
        <v>562</v>
      </c>
      <c r="F20" s="654" t="s">
        <v>2553</v>
      </c>
      <c r="G20" s="653" t="s">
        <v>570</v>
      </c>
      <c r="H20" s="653" t="s">
        <v>616</v>
      </c>
      <c r="I20" s="653" t="s">
        <v>617</v>
      </c>
      <c r="J20" s="653" t="s">
        <v>618</v>
      </c>
      <c r="K20" s="653" t="s">
        <v>619</v>
      </c>
      <c r="L20" s="655">
        <v>77.592316333704588</v>
      </c>
      <c r="M20" s="655">
        <v>73</v>
      </c>
      <c r="N20" s="656">
        <v>5664.2390923604353</v>
      </c>
    </row>
    <row r="21" spans="1:14" ht="14.4" customHeight="1" x14ac:dyDescent="0.3">
      <c r="A21" s="651" t="s">
        <v>540</v>
      </c>
      <c r="B21" s="652" t="s">
        <v>541</v>
      </c>
      <c r="C21" s="653" t="s">
        <v>545</v>
      </c>
      <c r="D21" s="654" t="s">
        <v>2548</v>
      </c>
      <c r="E21" s="653" t="s">
        <v>562</v>
      </c>
      <c r="F21" s="654" t="s">
        <v>2553</v>
      </c>
      <c r="G21" s="653" t="s">
        <v>570</v>
      </c>
      <c r="H21" s="653" t="s">
        <v>620</v>
      </c>
      <c r="I21" s="653" t="s">
        <v>621</v>
      </c>
      <c r="J21" s="653" t="s">
        <v>622</v>
      </c>
      <c r="K21" s="653" t="s">
        <v>623</v>
      </c>
      <c r="L21" s="655">
        <v>59.390000000000029</v>
      </c>
      <c r="M21" s="655">
        <v>1</v>
      </c>
      <c r="N21" s="656">
        <v>59.390000000000029</v>
      </c>
    </row>
    <row r="22" spans="1:14" ht="14.4" customHeight="1" x14ac:dyDescent="0.3">
      <c r="A22" s="651" t="s">
        <v>540</v>
      </c>
      <c r="B22" s="652" t="s">
        <v>541</v>
      </c>
      <c r="C22" s="653" t="s">
        <v>545</v>
      </c>
      <c r="D22" s="654" t="s">
        <v>2548</v>
      </c>
      <c r="E22" s="653" t="s">
        <v>562</v>
      </c>
      <c r="F22" s="654" t="s">
        <v>2553</v>
      </c>
      <c r="G22" s="653" t="s">
        <v>570</v>
      </c>
      <c r="H22" s="653" t="s">
        <v>624</v>
      </c>
      <c r="I22" s="653" t="s">
        <v>625</v>
      </c>
      <c r="J22" s="653" t="s">
        <v>626</v>
      </c>
      <c r="K22" s="653" t="s">
        <v>627</v>
      </c>
      <c r="L22" s="655">
        <v>115.93983011145227</v>
      </c>
      <c r="M22" s="655">
        <v>5</v>
      </c>
      <c r="N22" s="656">
        <v>579.69915055726131</v>
      </c>
    </row>
    <row r="23" spans="1:14" ht="14.4" customHeight="1" x14ac:dyDescent="0.3">
      <c r="A23" s="651" t="s">
        <v>540</v>
      </c>
      <c r="B23" s="652" t="s">
        <v>541</v>
      </c>
      <c r="C23" s="653" t="s">
        <v>545</v>
      </c>
      <c r="D23" s="654" t="s">
        <v>2548</v>
      </c>
      <c r="E23" s="653" t="s">
        <v>562</v>
      </c>
      <c r="F23" s="654" t="s">
        <v>2553</v>
      </c>
      <c r="G23" s="653" t="s">
        <v>570</v>
      </c>
      <c r="H23" s="653" t="s">
        <v>628</v>
      </c>
      <c r="I23" s="653" t="s">
        <v>629</v>
      </c>
      <c r="J23" s="653" t="s">
        <v>630</v>
      </c>
      <c r="K23" s="653" t="s">
        <v>631</v>
      </c>
      <c r="L23" s="655">
        <v>66.149823827551842</v>
      </c>
      <c r="M23" s="655">
        <v>7</v>
      </c>
      <c r="N23" s="656">
        <v>463.04876679286292</v>
      </c>
    </row>
    <row r="24" spans="1:14" ht="14.4" customHeight="1" x14ac:dyDescent="0.3">
      <c r="A24" s="651" t="s">
        <v>540</v>
      </c>
      <c r="B24" s="652" t="s">
        <v>541</v>
      </c>
      <c r="C24" s="653" t="s">
        <v>545</v>
      </c>
      <c r="D24" s="654" t="s">
        <v>2548</v>
      </c>
      <c r="E24" s="653" t="s">
        <v>562</v>
      </c>
      <c r="F24" s="654" t="s">
        <v>2553</v>
      </c>
      <c r="G24" s="653" t="s">
        <v>570</v>
      </c>
      <c r="H24" s="653" t="s">
        <v>632</v>
      </c>
      <c r="I24" s="653" t="s">
        <v>633</v>
      </c>
      <c r="J24" s="653" t="s">
        <v>634</v>
      </c>
      <c r="K24" s="653" t="s">
        <v>635</v>
      </c>
      <c r="L24" s="655">
        <v>101.7</v>
      </c>
      <c r="M24" s="655">
        <v>1</v>
      </c>
      <c r="N24" s="656">
        <v>101.7</v>
      </c>
    </row>
    <row r="25" spans="1:14" ht="14.4" customHeight="1" x14ac:dyDescent="0.3">
      <c r="A25" s="651" t="s">
        <v>540</v>
      </c>
      <c r="B25" s="652" t="s">
        <v>541</v>
      </c>
      <c r="C25" s="653" t="s">
        <v>545</v>
      </c>
      <c r="D25" s="654" t="s">
        <v>2548</v>
      </c>
      <c r="E25" s="653" t="s">
        <v>562</v>
      </c>
      <c r="F25" s="654" t="s">
        <v>2553</v>
      </c>
      <c r="G25" s="653" t="s">
        <v>570</v>
      </c>
      <c r="H25" s="653" t="s">
        <v>636</v>
      </c>
      <c r="I25" s="653" t="s">
        <v>637</v>
      </c>
      <c r="J25" s="653" t="s">
        <v>638</v>
      </c>
      <c r="K25" s="653" t="s">
        <v>639</v>
      </c>
      <c r="L25" s="655">
        <v>58.182477686549312</v>
      </c>
      <c r="M25" s="655">
        <v>142</v>
      </c>
      <c r="N25" s="656">
        <v>8261.9118314900024</v>
      </c>
    </row>
    <row r="26" spans="1:14" ht="14.4" customHeight="1" x14ac:dyDescent="0.3">
      <c r="A26" s="651" t="s">
        <v>540</v>
      </c>
      <c r="B26" s="652" t="s">
        <v>541</v>
      </c>
      <c r="C26" s="653" t="s">
        <v>545</v>
      </c>
      <c r="D26" s="654" t="s">
        <v>2548</v>
      </c>
      <c r="E26" s="653" t="s">
        <v>562</v>
      </c>
      <c r="F26" s="654" t="s">
        <v>2553</v>
      </c>
      <c r="G26" s="653" t="s">
        <v>570</v>
      </c>
      <c r="H26" s="653" t="s">
        <v>640</v>
      </c>
      <c r="I26" s="653" t="s">
        <v>641</v>
      </c>
      <c r="J26" s="653" t="s">
        <v>642</v>
      </c>
      <c r="K26" s="653" t="s">
        <v>643</v>
      </c>
      <c r="L26" s="655">
        <v>90.37994791809588</v>
      </c>
      <c r="M26" s="655">
        <v>7</v>
      </c>
      <c r="N26" s="656">
        <v>632.65963542667112</v>
      </c>
    </row>
    <row r="27" spans="1:14" ht="14.4" customHeight="1" x14ac:dyDescent="0.3">
      <c r="A27" s="651" t="s">
        <v>540</v>
      </c>
      <c r="B27" s="652" t="s">
        <v>541</v>
      </c>
      <c r="C27" s="653" t="s">
        <v>545</v>
      </c>
      <c r="D27" s="654" t="s">
        <v>2548</v>
      </c>
      <c r="E27" s="653" t="s">
        <v>562</v>
      </c>
      <c r="F27" s="654" t="s">
        <v>2553</v>
      </c>
      <c r="G27" s="653" t="s">
        <v>570</v>
      </c>
      <c r="H27" s="653" t="s">
        <v>644</v>
      </c>
      <c r="I27" s="653" t="s">
        <v>645</v>
      </c>
      <c r="J27" s="653" t="s">
        <v>646</v>
      </c>
      <c r="K27" s="653" t="s">
        <v>647</v>
      </c>
      <c r="L27" s="655">
        <v>41.13999823039034</v>
      </c>
      <c r="M27" s="655">
        <v>1</v>
      </c>
      <c r="N27" s="656">
        <v>41.13999823039034</v>
      </c>
    </row>
    <row r="28" spans="1:14" ht="14.4" customHeight="1" x14ac:dyDescent="0.3">
      <c r="A28" s="651" t="s">
        <v>540</v>
      </c>
      <c r="B28" s="652" t="s">
        <v>541</v>
      </c>
      <c r="C28" s="653" t="s">
        <v>545</v>
      </c>
      <c r="D28" s="654" t="s">
        <v>2548</v>
      </c>
      <c r="E28" s="653" t="s">
        <v>562</v>
      </c>
      <c r="F28" s="654" t="s">
        <v>2553</v>
      </c>
      <c r="G28" s="653" t="s">
        <v>570</v>
      </c>
      <c r="H28" s="653" t="s">
        <v>648</v>
      </c>
      <c r="I28" s="653" t="s">
        <v>649</v>
      </c>
      <c r="J28" s="653" t="s">
        <v>650</v>
      </c>
      <c r="K28" s="653" t="s">
        <v>651</v>
      </c>
      <c r="L28" s="655">
        <v>93.080000000000084</v>
      </c>
      <c r="M28" s="655">
        <v>1</v>
      </c>
      <c r="N28" s="656">
        <v>93.080000000000084</v>
      </c>
    </row>
    <row r="29" spans="1:14" ht="14.4" customHeight="1" x14ac:dyDescent="0.3">
      <c r="A29" s="651" t="s">
        <v>540</v>
      </c>
      <c r="B29" s="652" t="s">
        <v>541</v>
      </c>
      <c r="C29" s="653" t="s">
        <v>545</v>
      </c>
      <c r="D29" s="654" t="s">
        <v>2548</v>
      </c>
      <c r="E29" s="653" t="s">
        <v>562</v>
      </c>
      <c r="F29" s="654" t="s">
        <v>2553</v>
      </c>
      <c r="G29" s="653" t="s">
        <v>570</v>
      </c>
      <c r="H29" s="653" t="s">
        <v>652</v>
      </c>
      <c r="I29" s="653" t="s">
        <v>652</v>
      </c>
      <c r="J29" s="653" t="s">
        <v>653</v>
      </c>
      <c r="K29" s="653" t="s">
        <v>654</v>
      </c>
      <c r="L29" s="655">
        <v>36.529963819022925</v>
      </c>
      <c r="M29" s="655">
        <v>108</v>
      </c>
      <c r="N29" s="656">
        <v>3945.236092454476</v>
      </c>
    </row>
    <row r="30" spans="1:14" ht="14.4" customHeight="1" x14ac:dyDescent="0.3">
      <c r="A30" s="651" t="s">
        <v>540</v>
      </c>
      <c r="B30" s="652" t="s">
        <v>541</v>
      </c>
      <c r="C30" s="653" t="s">
        <v>545</v>
      </c>
      <c r="D30" s="654" t="s">
        <v>2548</v>
      </c>
      <c r="E30" s="653" t="s">
        <v>562</v>
      </c>
      <c r="F30" s="654" t="s">
        <v>2553</v>
      </c>
      <c r="G30" s="653" t="s">
        <v>570</v>
      </c>
      <c r="H30" s="653" t="s">
        <v>655</v>
      </c>
      <c r="I30" s="653" t="s">
        <v>656</v>
      </c>
      <c r="J30" s="653" t="s">
        <v>657</v>
      </c>
      <c r="K30" s="653" t="s">
        <v>658</v>
      </c>
      <c r="L30" s="655">
        <v>28.599999999999991</v>
      </c>
      <c r="M30" s="655">
        <v>1</v>
      </c>
      <c r="N30" s="656">
        <v>28.599999999999991</v>
      </c>
    </row>
    <row r="31" spans="1:14" ht="14.4" customHeight="1" x14ac:dyDescent="0.3">
      <c r="A31" s="651" t="s">
        <v>540</v>
      </c>
      <c r="B31" s="652" t="s">
        <v>541</v>
      </c>
      <c r="C31" s="653" t="s">
        <v>545</v>
      </c>
      <c r="D31" s="654" t="s">
        <v>2548</v>
      </c>
      <c r="E31" s="653" t="s">
        <v>562</v>
      </c>
      <c r="F31" s="654" t="s">
        <v>2553</v>
      </c>
      <c r="G31" s="653" t="s">
        <v>570</v>
      </c>
      <c r="H31" s="653" t="s">
        <v>659</v>
      </c>
      <c r="I31" s="653" t="s">
        <v>660</v>
      </c>
      <c r="J31" s="653" t="s">
        <v>661</v>
      </c>
      <c r="K31" s="653" t="s">
        <v>662</v>
      </c>
      <c r="L31" s="655">
        <v>44.899999999999984</v>
      </c>
      <c r="M31" s="655">
        <v>2</v>
      </c>
      <c r="N31" s="656">
        <v>89.799999999999969</v>
      </c>
    </row>
    <row r="32" spans="1:14" ht="14.4" customHeight="1" x14ac:dyDescent="0.3">
      <c r="A32" s="651" t="s">
        <v>540</v>
      </c>
      <c r="B32" s="652" t="s">
        <v>541</v>
      </c>
      <c r="C32" s="653" t="s">
        <v>545</v>
      </c>
      <c r="D32" s="654" t="s">
        <v>2548</v>
      </c>
      <c r="E32" s="653" t="s">
        <v>562</v>
      </c>
      <c r="F32" s="654" t="s">
        <v>2553</v>
      </c>
      <c r="G32" s="653" t="s">
        <v>570</v>
      </c>
      <c r="H32" s="653" t="s">
        <v>663</v>
      </c>
      <c r="I32" s="653" t="s">
        <v>664</v>
      </c>
      <c r="J32" s="653" t="s">
        <v>665</v>
      </c>
      <c r="K32" s="653" t="s">
        <v>666</v>
      </c>
      <c r="L32" s="655">
        <v>259.82399999999996</v>
      </c>
      <c r="M32" s="655">
        <v>5</v>
      </c>
      <c r="N32" s="656">
        <v>1299.1199999999999</v>
      </c>
    </row>
    <row r="33" spans="1:14" ht="14.4" customHeight="1" x14ac:dyDescent="0.3">
      <c r="A33" s="651" t="s">
        <v>540</v>
      </c>
      <c r="B33" s="652" t="s">
        <v>541</v>
      </c>
      <c r="C33" s="653" t="s">
        <v>545</v>
      </c>
      <c r="D33" s="654" t="s">
        <v>2548</v>
      </c>
      <c r="E33" s="653" t="s">
        <v>562</v>
      </c>
      <c r="F33" s="654" t="s">
        <v>2553</v>
      </c>
      <c r="G33" s="653" t="s">
        <v>570</v>
      </c>
      <c r="H33" s="653" t="s">
        <v>667</v>
      </c>
      <c r="I33" s="653" t="s">
        <v>668</v>
      </c>
      <c r="J33" s="653" t="s">
        <v>638</v>
      </c>
      <c r="K33" s="653" t="s">
        <v>669</v>
      </c>
      <c r="L33" s="655">
        <v>44.590151843144326</v>
      </c>
      <c r="M33" s="655">
        <v>255</v>
      </c>
      <c r="N33" s="656">
        <v>11370.488720001804</v>
      </c>
    </row>
    <row r="34" spans="1:14" ht="14.4" customHeight="1" x14ac:dyDescent="0.3">
      <c r="A34" s="651" t="s">
        <v>540</v>
      </c>
      <c r="B34" s="652" t="s">
        <v>541</v>
      </c>
      <c r="C34" s="653" t="s">
        <v>545</v>
      </c>
      <c r="D34" s="654" t="s">
        <v>2548</v>
      </c>
      <c r="E34" s="653" t="s">
        <v>562</v>
      </c>
      <c r="F34" s="654" t="s">
        <v>2553</v>
      </c>
      <c r="G34" s="653" t="s">
        <v>570</v>
      </c>
      <c r="H34" s="653" t="s">
        <v>670</v>
      </c>
      <c r="I34" s="653" t="s">
        <v>671</v>
      </c>
      <c r="J34" s="653" t="s">
        <v>672</v>
      </c>
      <c r="K34" s="653" t="s">
        <v>673</v>
      </c>
      <c r="L34" s="655">
        <v>61.858874485323199</v>
      </c>
      <c r="M34" s="655">
        <v>1</v>
      </c>
      <c r="N34" s="656">
        <v>61.858874485323199</v>
      </c>
    </row>
    <row r="35" spans="1:14" ht="14.4" customHeight="1" x14ac:dyDescent="0.3">
      <c r="A35" s="651" t="s">
        <v>540</v>
      </c>
      <c r="B35" s="652" t="s">
        <v>541</v>
      </c>
      <c r="C35" s="653" t="s">
        <v>545</v>
      </c>
      <c r="D35" s="654" t="s">
        <v>2548</v>
      </c>
      <c r="E35" s="653" t="s">
        <v>562</v>
      </c>
      <c r="F35" s="654" t="s">
        <v>2553</v>
      </c>
      <c r="G35" s="653" t="s">
        <v>570</v>
      </c>
      <c r="H35" s="653" t="s">
        <v>674</v>
      </c>
      <c r="I35" s="653" t="s">
        <v>675</v>
      </c>
      <c r="J35" s="653" t="s">
        <v>676</v>
      </c>
      <c r="K35" s="653" t="s">
        <v>677</v>
      </c>
      <c r="L35" s="655">
        <v>73.659999999999968</v>
      </c>
      <c r="M35" s="655">
        <v>1</v>
      </c>
      <c r="N35" s="656">
        <v>73.659999999999968</v>
      </c>
    </row>
    <row r="36" spans="1:14" ht="14.4" customHeight="1" x14ac:dyDescent="0.3">
      <c r="A36" s="651" t="s">
        <v>540</v>
      </c>
      <c r="B36" s="652" t="s">
        <v>541</v>
      </c>
      <c r="C36" s="653" t="s">
        <v>545</v>
      </c>
      <c r="D36" s="654" t="s">
        <v>2548</v>
      </c>
      <c r="E36" s="653" t="s">
        <v>562</v>
      </c>
      <c r="F36" s="654" t="s">
        <v>2553</v>
      </c>
      <c r="G36" s="653" t="s">
        <v>570</v>
      </c>
      <c r="H36" s="653" t="s">
        <v>678</v>
      </c>
      <c r="I36" s="653" t="s">
        <v>679</v>
      </c>
      <c r="J36" s="653" t="s">
        <v>680</v>
      </c>
      <c r="K36" s="653" t="s">
        <v>681</v>
      </c>
      <c r="L36" s="655">
        <v>74.220205245984729</v>
      </c>
      <c r="M36" s="655">
        <v>4</v>
      </c>
      <c r="N36" s="656">
        <v>296.88082098393892</v>
      </c>
    </row>
    <row r="37" spans="1:14" ht="14.4" customHeight="1" x14ac:dyDescent="0.3">
      <c r="A37" s="651" t="s">
        <v>540</v>
      </c>
      <c r="B37" s="652" t="s">
        <v>541</v>
      </c>
      <c r="C37" s="653" t="s">
        <v>545</v>
      </c>
      <c r="D37" s="654" t="s">
        <v>2548</v>
      </c>
      <c r="E37" s="653" t="s">
        <v>562</v>
      </c>
      <c r="F37" s="654" t="s">
        <v>2553</v>
      </c>
      <c r="G37" s="653" t="s">
        <v>570</v>
      </c>
      <c r="H37" s="653" t="s">
        <v>682</v>
      </c>
      <c r="I37" s="653" t="s">
        <v>683</v>
      </c>
      <c r="J37" s="653" t="s">
        <v>684</v>
      </c>
      <c r="K37" s="653" t="s">
        <v>685</v>
      </c>
      <c r="L37" s="655">
        <v>154.78</v>
      </c>
      <c r="M37" s="655">
        <v>1</v>
      </c>
      <c r="N37" s="656">
        <v>154.78</v>
      </c>
    </row>
    <row r="38" spans="1:14" ht="14.4" customHeight="1" x14ac:dyDescent="0.3">
      <c r="A38" s="651" t="s">
        <v>540</v>
      </c>
      <c r="B38" s="652" t="s">
        <v>541</v>
      </c>
      <c r="C38" s="653" t="s">
        <v>545</v>
      </c>
      <c r="D38" s="654" t="s">
        <v>2548</v>
      </c>
      <c r="E38" s="653" t="s">
        <v>562</v>
      </c>
      <c r="F38" s="654" t="s">
        <v>2553</v>
      </c>
      <c r="G38" s="653" t="s">
        <v>570</v>
      </c>
      <c r="H38" s="653" t="s">
        <v>686</v>
      </c>
      <c r="I38" s="653" t="s">
        <v>687</v>
      </c>
      <c r="J38" s="653" t="s">
        <v>688</v>
      </c>
      <c r="K38" s="653" t="s">
        <v>689</v>
      </c>
      <c r="L38" s="655">
        <v>60.93454545454545</v>
      </c>
      <c r="M38" s="655">
        <v>11</v>
      </c>
      <c r="N38" s="656">
        <v>670.28</v>
      </c>
    </row>
    <row r="39" spans="1:14" ht="14.4" customHeight="1" x14ac:dyDescent="0.3">
      <c r="A39" s="651" t="s">
        <v>540</v>
      </c>
      <c r="B39" s="652" t="s">
        <v>541</v>
      </c>
      <c r="C39" s="653" t="s">
        <v>545</v>
      </c>
      <c r="D39" s="654" t="s">
        <v>2548</v>
      </c>
      <c r="E39" s="653" t="s">
        <v>562</v>
      </c>
      <c r="F39" s="654" t="s">
        <v>2553</v>
      </c>
      <c r="G39" s="653" t="s">
        <v>570</v>
      </c>
      <c r="H39" s="653" t="s">
        <v>690</v>
      </c>
      <c r="I39" s="653" t="s">
        <v>690</v>
      </c>
      <c r="J39" s="653" t="s">
        <v>691</v>
      </c>
      <c r="K39" s="653" t="s">
        <v>692</v>
      </c>
      <c r="L39" s="655">
        <v>147.5</v>
      </c>
      <c r="M39" s="655">
        <v>1</v>
      </c>
      <c r="N39" s="656">
        <v>147.5</v>
      </c>
    </row>
    <row r="40" spans="1:14" ht="14.4" customHeight="1" x14ac:dyDescent="0.3">
      <c r="A40" s="651" t="s">
        <v>540</v>
      </c>
      <c r="B40" s="652" t="s">
        <v>541</v>
      </c>
      <c r="C40" s="653" t="s">
        <v>545</v>
      </c>
      <c r="D40" s="654" t="s">
        <v>2548</v>
      </c>
      <c r="E40" s="653" t="s">
        <v>562</v>
      </c>
      <c r="F40" s="654" t="s">
        <v>2553</v>
      </c>
      <c r="G40" s="653" t="s">
        <v>570</v>
      </c>
      <c r="H40" s="653" t="s">
        <v>693</v>
      </c>
      <c r="I40" s="653" t="s">
        <v>694</v>
      </c>
      <c r="J40" s="653" t="s">
        <v>695</v>
      </c>
      <c r="K40" s="653" t="s">
        <v>696</v>
      </c>
      <c r="L40" s="655">
        <v>126.36000000000004</v>
      </c>
      <c r="M40" s="655">
        <v>1</v>
      </c>
      <c r="N40" s="656">
        <v>126.36000000000004</v>
      </c>
    </row>
    <row r="41" spans="1:14" ht="14.4" customHeight="1" x14ac:dyDescent="0.3">
      <c r="A41" s="651" t="s">
        <v>540</v>
      </c>
      <c r="B41" s="652" t="s">
        <v>541</v>
      </c>
      <c r="C41" s="653" t="s">
        <v>545</v>
      </c>
      <c r="D41" s="654" t="s">
        <v>2548</v>
      </c>
      <c r="E41" s="653" t="s">
        <v>562</v>
      </c>
      <c r="F41" s="654" t="s">
        <v>2553</v>
      </c>
      <c r="G41" s="653" t="s">
        <v>570</v>
      </c>
      <c r="H41" s="653" t="s">
        <v>697</v>
      </c>
      <c r="I41" s="653" t="s">
        <v>698</v>
      </c>
      <c r="J41" s="653" t="s">
        <v>699</v>
      </c>
      <c r="K41" s="653" t="s">
        <v>700</v>
      </c>
      <c r="L41" s="655">
        <v>126.85000000000002</v>
      </c>
      <c r="M41" s="655">
        <v>7</v>
      </c>
      <c r="N41" s="656">
        <v>887.95000000000016</v>
      </c>
    </row>
    <row r="42" spans="1:14" ht="14.4" customHeight="1" x14ac:dyDescent="0.3">
      <c r="A42" s="651" t="s">
        <v>540</v>
      </c>
      <c r="B42" s="652" t="s">
        <v>541</v>
      </c>
      <c r="C42" s="653" t="s">
        <v>545</v>
      </c>
      <c r="D42" s="654" t="s">
        <v>2548</v>
      </c>
      <c r="E42" s="653" t="s">
        <v>562</v>
      </c>
      <c r="F42" s="654" t="s">
        <v>2553</v>
      </c>
      <c r="G42" s="653" t="s">
        <v>570</v>
      </c>
      <c r="H42" s="653" t="s">
        <v>701</v>
      </c>
      <c r="I42" s="653" t="s">
        <v>702</v>
      </c>
      <c r="J42" s="653" t="s">
        <v>703</v>
      </c>
      <c r="K42" s="653" t="s">
        <v>704</v>
      </c>
      <c r="L42" s="655">
        <v>67.779289224310062</v>
      </c>
      <c r="M42" s="655">
        <v>1</v>
      </c>
      <c r="N42" s="656">
        <v>67.779289224310062</v>
      </c>
    </row>
    <row r="43" spans="1:14" ht="14.4" customHeight="1" x14ac:dyDescent="0.3">
      <c r="A43" s="651" t="s">
        <v>540</v>
      </c>
      <c r="B43" s="652" t="s">
        <v>541</v>
      </c>
      <c r="C43" s="653" t="s">
        <v>545</v>
      </c>
      <c r="D43" s="654" t="s">
        <v>2548</v>
      </c>
      <c r="E43" s="653" t="s">
        <v>562</v>
      </c>
      <c r="F43" s="654" t="s">
        <v>2553</v>
      </c>
      <c r="G43" s="653" t="s">
        <v>570</v>
      </c>
      <c r="H43" s="653" t="s">
        <v>705</v>
      </c>
      <c r="I43" s="653" t="s">
        <v>706</v>
      </c>
      <c r="J43" s="653" t="s">
        <v>707</v>
      </c>
      <c r="K43" s="653" t="s">
        <v>708</v>
      </c>
      <c r="L43" s="655">
        <v>44.23</v>
      </c>
      <c r="M43" s="655">
        <v>1</v>
      </c>
      <c r="N43" s="656">
        <v>44.23</v>
      </c>
    </row>
    <row r="44" spans="1:14" ht="14.4" customHeight="1" x14ac:dyDescent="0.3">
      <c r="A44" s="651" t="s">
        <v>540</v>
      </c>
      <c r="B44" s="652" t="s">
        <v>541</v>
      </c>
      <c r="C44" s="653" t="s">
        <v>545</v>
      </c>
      <c r="D44" s="654" t="s">
        <v>2548</v>
      </c>
      <c r="E44" s="653" t="s">
        <v>562</v>
      </c>
      <c r="F44" s="654" t="s">
        <v>2553</v>
      </c>
      <c r="G44" s="653" t="s">
        <v>570</v>
      </c>
      <c r="H44" s="653" t="s">
        <v>709</v>
      </c>
      <c r="I44" s="653" t="s">
        <v>710</v>
      </c>
      <c r="J44" s="653" t="s">
        <v>711</v>
      </c>
      <c r="K44" s="653" t="s">
        <v>712</v>
      </c>
      <c r="L44" s="655">
        <v>48.68</v>
      </c>
      <c r="M44" s="655">
        <v>3</v>
      </c>
      <c r="N44" s="656">
        <v>146.04</v>
      </c>
    </row>
    <row r="45" spans="1:14" ht="14.4" customHeight="1" x14ac:dyDescent="0.3">
      <c r="A45" s="651" t="s">
        <v>540</v>
      </c>
      <c r="B45" s="652" t="s">
        <v>541</v>
      </c>
      <c r="C45" s="653" t="s">
        <v>545</v>
      </c>
      <c r="D45" s="654" t="s">
        <v>2548</v>
      </c>
      <c r="E45" s="653" t="s">
        <v>562</v>
      </c>
      <c r="F45" s="654" t="s">
        <v>2553</v>
      </c>
      <c r="G45" s="653" t="s">
        <v>570</v>
      </c>
      <c r="H45" s="653" t="s">
        <v>713</v>
      </c>
      <c r="I45" s="653" t="s">
        <v>714</v>
      </c>
      <c r="J45" s="653" t="s">
        <v>715</v>
      </c>
      <c r="K45" s="653" t="s">
        <v>716</v>
      </c>
      <c r="L45" s="655">
        <v>47.65</v>
      </c>
      <c r="M45" s="655">
        <v>1</v>
      </c>
      <c r="N45" s="656">
        <v>47.65</v>
      </c>
    </row>
    <row r="46" spans="1:14" ht="14.4" customHeight="1" x14ac:dyDescent="0.3">
      <c r="A46" s="651" t="s">
        <v>540</v>
      </c>
      <c r="B46" s="652" t="s">
        <v>541</v>
      </c>
      <c r="C46" s="653" t="s">
        <v>545</v>
      </c>
      <c r="D46" s="654" t="s">
        <v>2548</v>
      </c>
      <c r="E46" s="653" t="s">
        <v>562</v>
      </c>
      <c r="F46" s="654" t="s">
        <v>2553</v>
      </c>
      <c r="G46" s="653" t="s">
        <v>570</v>
      </c>
      <c r="H46" s="653" t="s">
        <v>717</v>
      </c>
      <c r="I46" s="653" t="s">
        <v>718</v>
      </c>
      <c r="J46" s="653" t="s">
        <v>719</v>
      </c>
      <c r="K46" s="653" t="s">
        <v>720</v>
      </c>
      <c r="L46" s="655">
        <v>37.840000000000003</v>
      </c>
      <c r="M46" s="655">
        <v>2</v>
      </c>
      <c r="N46" s="656">
        <v>75.680000000000007</v>
      </c>
    </row>
    <row r="47" spans="1:14" ht="14.4" customHeight="1" x14ac:dyDescent="0.3">
      <c r="A47" s="651" t="s">
        <v>540</v>
      </c>
      <c r="B47" s="652" t="s">
        <v>541</v>
      </c>
      <c r="C47" s="653" t="s">
        <v>545</v>
      </c>
      <c r="D47" s="654" t="s">
        <v>2548</v>
      </c>
      <c r="E47" s="653" t="s">
        <v>562</v>
      </c>
      <c r="F47" s="654" t="s">
        <v>2553</v>
      </c>
      <c r="G47" s="653" t="s">
        <v>570</v>
      </c>
      <c r="H47" s="653" t="s">
        <v>721</v>
      </c>
      <c r="I47" s="653" t="s">
        <v>722</v>
      </c>
      <c r="J47" s="653" t="s">
        <v>723</v>
      </c>
      <c r="K47" s="653" t="s">
        <v>724</v>
      </c>
      <c r="L47" s="655">
        <v>159.83999999999995</v>
      </c>
      <c r="M47" s="655">
        <v>1</v>
      </c>
      <c r="N47" s="656">
        <v>159.83999999999995</v>
      </c>
    </row>
    <row r="48" spans="1:14" ht="14.4" customHeight="1" x14ac:dyDescent="0.3">
      <c r="A48" s="651" t="s">
        <v>540</v>
      </c>
      <c r="B48" s="652" t="s">
        <v>541</v>
      </c>
      <c r="C48" s="653" t="s">
        <v>545</v>
      </c>
      <c r="D48" s="654" t="s">
        <v>2548</v>
      </c>
      <c r="E48" s="653" t="s">
        <v>562</v>
      </c>
      <c r="F48" s="654" t="s">
        <v>2553</v>
      </c>
      <c r="G48" s="653" t="s">
        <v>570</v>
      </c>
      <c r="H48" s="653" t="s">
        <v>725</v>
      </c>
      <c r="I48" s="653" t="s">
        <v>726</v>
      </c>
      <c r="J48" s="653" t="s">
        <v>727</v>
      </c>
      <c r="K48" s="653" t="s">
        <v>728</v>
      </c>
      <c r="L48" s="655">
        <v>60.299999999999983</v>
      </c>
      <c r="M48" s="655">
        <v>1</v>
      </c>
      <c r="N48" s="656">
        <v>60.299999999999983</v>
      </c>
    </row>
    <row r="49" spans="1:14" ht="14.4" customHeight="1" x14ac:dyDescent="0.3">
      <c r="A49" s="651" t="s">
        <v>540</v>
      </c>
      <c r="B49" s="652" t="s">
        <v>541</v>
      </c>
      <c r="C49" s="653" t="s">
        <v>545</v>
      </c>
      <c r="D49" s="654" t="s">
        <v>2548</v>
      </c>
      <c r="E49" s="653" t="s">
        <v>562</v>
      </c>
      <c r="F49" s="654" t="s">
        <v>2553</v>
      </c>
      <c r="G49" s="653" t="s">
        <v>570</v>
      </c>
      <c r="H49" s="653" t="s">
        <v>729</v>
      </c>
      <c r="I49" s="653" t="s">
        <v>730</v>
      </c>
      <c r="J49" s="653" t="s">
        <v>731</v>
      </c>
      <c r="K49" s="653"/>
      <c r="L49" s="655">
        <v>72.909999999999982</v>
      </c>
      <c r="M49" s="655">
        <v>1</v>
      </c>
      <c r="N49" s="656">
        <v>72.909999999999982</v>
      </c>
    </row>
    <row r="50" spans="1:14" ht="14.4" customHeight="1" x14ac:dyDescent="0.3">
      <c r="A50" s="651" t="s">
        <v>540</v>
      </c>
      <c r="B50" s="652" t="s">
        <v>541</v>
      </c>
      <c r="C50" s="653" t="s">
        <v>545</v>
      </c>
      <c r="D50" s="654" t="s">
        <v>2548</v>
      </c>
      <c r="E50" s="653" t="s">
        <v>562</v>
      </c>
      <c r="F50" s="654" t="s">
        <v>2553</v>
      </c>
      <c r="G50" s="653" t="s">
        <v>570</v>
      </c>
      <c r="H50" s="653" t="s">
        <v>732</v>
      </c>
      <c r="I50" s="653" t="s">
        <v>730</v>
      </c>
      <c r="J50" s="653" t="s">
        <v>733</v>
      </c>
      <c r="K50" s="653"/>
      <c r="L50" s="655">
        <v>147.50000000000006</v>
      </c>
      <c r="M50" s="655">
        <v>3</v>
      </c>
      <c r="N50" s="656">
        <v>442.50000000000017</v>
      </c>
    </row>
    <row r="51" spans="1:14" ht="14.4" customHeight="1" x14ac:dyDescent="0.3">
      <c r="A51" s="651" t="s">
        <v>540</v>
      </c>
      <c r="B51" s="652" t="s">
        <v>541</v>
      </c>
      <c r="C51" s="653" t="s">
        <v>545</v>
      </c>
      <c r="D51" s="654" t="s">
        <v>2548</v>
      </c>
      <c r="E51" s="653" t="s">
        <v>562</v>
      </c>
      <c r="F51" s="654" t="s">
        <v>2553</v>
      </c>
      <c r="G51" s="653" t="s">
        <v>570</v>
      </c>
      <c r="H51" s="653" t="s">
        <v>734</v>
      </c>
      <c r="I51" s="653" t="s">
        <v>730</v>
      </c>
      <c r="J51" s="653" t="s">
        <v>735</v>
      </c>
      <c r="K51" s="653"/>
      <c r="L51" s="655">
        <v>98.157310459350057</v>
      </c>
      <c r="M51" s="655">
        <v>26</v>
      </c>
      <c r="N51" s="656">
        <v>2552.0900719431015</v>
      </c>
    </row>
    <row r="52" spans="1:14" ht="14.4" customHeight="1" x14ac:dyDescent="0.3">
      <c r="A52" s="651" t="s">
        <v>540</v>
      </c>
      <c r="B52" s="652" t="s">
        <v>541</v>
      </c>
      <c r="C52" s="653" t="s">
        <v>545</v>
      </c>
      <c r="D52" s="654" t="s">
        <v>2548</v>
      </c>
      <c r="E52" s="653" t="s">
        <v>562</v>
      </c>
      <c r="F52" s="654" t="s">
        <v>2553</v>
      </c>
      <c r="G52" s="653" t="s">
        <v>570</v>
      </c>
      <c r="H52" s="653" t="s">
        <v>736</v>
      </c>
      <c r="I52" s="653" t="s">
        <v>737</v>
      </c>
      <c r="J52" s="653" t="s">
        <v>738</v>
      </c>
      <c r="K52" s="653" t="s">
        <v>739</v>
      </c>
      <c r="L52" s="655">
        <v>32.759999999999991</v>
      </c>
      <c r="M52" s="655">
        <v>7</v>
      </c>
      <c r="N52" s="656">
        <v>229.31999999999994</v>
      </c>
    </row>
    <row r="53" spans="1:14" ht="14.4" customHeight="1" x14ac:dyDescent="0.3">
      <c r="A53" s="651" t="s">
        <v>540</v>
      </c>
      <c r="B53" s="652" t="s">
        <v>541</v>
      </c>
      <c r="C53" s="653" t="s">
        <v>545</v>
      </c>
      <c r="D53" s="654" t="s">
        <v>2548</v>
      </c>
      <c r="E53" s="653" t="s">
        <v>562</v>
      </c>
      <c r="F53" s="654" t="s">
        <v>2553</v>
      </c>
      <c r="G53" s="653" t="s">
        <v>570</v>
      </c>
      <c r="H53" s="653" t="s">
        <v>740</v>
      </c>
      <c r="I53" s="653" t="s">
        <v>741</v>
      </c>
      <c r="J53" s="653" t="s">
        <v>742</v>
      </c>
      <c r="K53" s="653" t="s">
        <v>743</v>
      </c>
      <c r="L53" s="655">
        <v>67.228915126160388</v>
      </c>
      <c r="M53" s="655">
        <v>21</v>
      </c>
      <c r="N53" s="656">
        <v>1411.8072176493681</v>
      </c>
    </row>
    <row r="54" spans="1:14" ht="14.4" customHeight="1" x14ac:dyDescent="0.3">
      <c r="A54" s="651" t="s">
        <v>540</v>
      </c>
      <c r="B54" s="652" t="s">
        <v>541</v>
      </c>
      <c r="C54" s="653" t="s">
        <v>545</v>
      </c>
      <c r="D54" s="654" t="s">
        <v>2548</v>
      </c>
      <c r="E54" s="653" t="s">
        <v>562</v>
      </c>
      <c r="F54" s="654" t="s">
        <v>2553</v>
      </c>
      <c r="G54" s="653" t="s">
        <v>570</v>
      </c>
      <c r="H54" s="653" t="s">
        <v>744</v>
      </c>
      <c r="I54" s="653" t="s">
        <v>730</v>
      </c>
      <c r="J54" s="653" t="s">
        <v>745</v>
      </c>
      <c r="K54" s="653"/>
      <c r="L54" s="655">
        <v>77.41749999999999</v>
      </c>
      <c r="M54" s="655">
        <v>4</v>
      </c>
      <c r="N54" s="656">
        <v>309.66999999999996</v>
      </c>
    </row>
    <row r="55" spans="1:14" ht="14.4" customHeight="1" x14ac:dyDescent="0.3">
      <c r="A55" s="651" t="s">
        <v>540</v>
      </c>
      <c r="B55" s="652" t="s">
        <v>541</v>
      </c>
      <c r="C55" s="653" t="s">
        <v>545</v>
      </c>
      <c r="D55" s="654" t="s">
        <v>2548</v>
      </c>
      <c r="E55" s="653" t="s">
        <v>562</v>
      </c>
      <c r="F55" s="654" t="s">
        <v>2553</v>
      </c>
      <c r="G55" s="653" t="s">
        <v>570</v>
      </c>
      <c r="H55" s="653" t="s">
        <v>746</v>
      </c>
      <c r="I55" s="653" t="s">
        <v>747</v>
      </c>
      <c r="J55" s="653" t="s">
        <v>748</v>
      </c>
      <c r="K55" s="653" t="s">
        <v>749</v>
      </c>
      <c r="L55" s="655">
        <v>94.979069267293511</v>
      </c>
      <c r="M55" s="655">
        <v>2</v>
      </c>
      <c r="N55" s="656">
        <v>189.95813853458702</v>
      </c>
    </row>
    <row r="56" spans="1:14" ht="14.4" customHeight="1" x14ac:dyDescent="0.3">
      <c r="A56" s="651" t="s">
        <v>540</v>
      </c>
      <c r="B56" s="652" t="s">
        <v>541</v>
      </c>
      <c r="C56" s="653" t="s">
        <v>545</v>
      </c>
      <c r="D56" s="654" t="s">
        <v>2548</v>
      </c>
      <c r="E56" s="653" t="s">
        <v>562</v>
      </c>
      <c r="F56" s="654" t="s">
        <v>2553</v>
      </c>
      <c r="G56" s="653" t="s">
        <v>570</v>
      </c>
      <c r="H56" s="653" t="s">
        <v>750</v>
      </c>
      <c r="I56" s="653" t="s">
        <v>751</v>
      </c>
      <c r="J56" s="653" t="s">
        <v>752</v>
      </c>
      <c r="K56" s="653" t="s">
        <v>753</v>
      </c>
      <c r="L56" s="655">
        <v>81.77000000000001</v>
      </c>
      <c r="M56" s="655">
        <v>1</v>
      </c>
      <c r="N56" s="656">
        <v>81.77000000000001</v>
      </c>
    </row>
    <row r="57" spans="1:14" ht="14.4" customHeight="1" x14ac:dyDescent="0.3">
      <c r="A57" s="651" t="s">
        <v>540</v>
      </c>
      <c r="B57" s="652" t="s">
        <v>541</v>
      </c>
      <c r="C57" s="653" t="s">
        <v>545</v>
      </c>
      <c r="D57" s="654" t="s">
        <v>2548</v>
      </c>
      <c r="E57" s="653" t="s">
        <v>562</v>
      </c>
      <c r="F57" s="654" t="s">
        <v>2553</v>
      </c>
      <c r="G57" s="653" t="s">
        <v>570</v>
      </c>
      <c r="H57" s="653" t="s">
        <v>754</v>
      </c>
      <c r="I57" s="653" t="s">
        <v>755</v>
      </c>
      <c r="J57" s="653" t="s">
        <v>756</v>
      </c>
      <c r="K57" s="653" t="s">
        <v>757</v>
      </c>
      <c r="L57" s="655">
        <v>257.17999999999989</v>
      </c>
      <c r="M57" s="655">
        <v>1</v>
      </c>
      <c r="N57" s="656">
        <v>257.17999999999989</v>
      </c>
    </row>
    <row r="58" spans="1:14" ht="14.4" customHeight="1" x14ac:dyDescent="0.3">
      <c r="A58" s="651" t="s">
        <v>540</v>
      </c>
      <c r="B58" s="652" t="s">
        <v>541</v>
      </c>
      <c r="C58" s="653" t="s">
        <v>545</v>
      </c>
      <c r="D58" s="654" t="s">
        <v>2548</v>
      </c>
      <c r="E58" s="653" t="s">
        <v>562</v>
      </c>
      <c r="F58" s="654" t="s">
        <v>2553</v>
      </c>
      <c r="G58" s="653" t="s">
        <v>570</v>
      </c>
      <c r="H58" s="653" t="s">
        <v>758</v>
      </c>
      <c r="I58" s="653" t="s">
        <v>759</v>
      </c>
      <c r="J58" s="653" t="s">
        <v>760</v>
      </c>
      <c r="K58" s="653" t="s">
        <v>761</v>
      </c>
      <c r="L58" s="655">
        <v>18.669999987327405</v>
      </c>
      <c r="M58" s="655">
        <v>50</v>
      </c>
      <c r="N58" s="656">
        <v>933.49999936637016</v>
      </c>
    </row>
    <row r="59" spans="1:14" ht="14.4" customHeight="1" x14ac:dyDescent="0.3">
      <c r="A59" s="651" t="s">
        <v>540</v>
      </c>
      <c r="B59" s="652" t="s">
        <v>541</v>
      </c>
      <c r="C59" s="653" t="s">
        <v>545</v>
      </c>
      <c r="D59" s="654" t="s">
        <v>2548</v>
      </c>
      <c r="E59" s="653" t="s">
        <v>562</v>
      </c>
      <c r="F59" s="654" t="s">
        <v>2553</v>
      </c>
      <c r="G59" s="653" t="s">
        <v>570</v>
      </c>
      <c r="H59" s="653" t="s">
        <v>762</v>
      </c>
      <c r="I59" s="653" t="s">
        <v>763</v>
      </c>
      <c r="J59" s="653" t="s">
        <v>764</v>
      </c>
      <c r="K59" s="653" t="s">
        <v>765</v>
      </c>
      <c r="L59" s="655">
        <v>34.67</v>
      </c>
      <c r="M59" s="655">
        <v>1</v>
      </c>
      <c r="N59" s="656">
        <v>34.67</v>
      </c>
    </row>
    <row r="60" spans="1:14" ht="14.4" customHeight="1" x14ac:dyDescent="0.3">
      <c r="A60" s="651" t="s">
        <v>540</v>
      </c>
      <c r="B60" s="652" t="s">
        <v>541</v>
      </c>
      <c r="C60" s="653" t="s">
        <v>545</v>
      </c>
      <c r="D60" s="654" t="s">
        <v>2548</v>
      </c>
      <c r="E60" s="653" t="s">
        <v>562</v>
      </c>
      <c r="F60" s="654" t="s">
        <v>2553</v>
      </c>
      <c r="G60" s="653" t="s">
        <v>570</v>
      </c>
      <c r="H60" s="653" t="s">
        <v>766</v>
      </c>
      <c r="I60" s="653" t="s">
        <v>767</v>
      </c>
      <c r="J60" s="653" t="s">
        <v>760</v>
      </c>
      <c r="K60" s="653" t="s">
        <v>768</v>
      </c>
      <c r="L60" s="655">
        <v>27.328249904578612</v>
      </c>
      <c r="M60" s="655">
        <v>12</v>
      </c>
      <c r="N60" s="656">
        <v>327.93899885494335</v>
      </c>
    </row>
    <row r="61" spans="1:14" ht="14.4" customHeight="1" x14ac:dyDescent="0.3">
      <c r="A61" s="651" t="s">
        <v>540</v>
      </c>
      <c r="B61" s="652" t="s">
        <v>541</v>
      </c>
      <c r="C61" s="653" t="s">
        <v>545</v>
      </c>
      <c r="D61" s="654" t="s">
        <v>2548</v>
      </c>
      <c r="E61" s="653" t="s">
        <v>562</v>
      </c>
      <c r="F61" s="654" t="s">
        <v>2553</v>
      </c>
      <c r="G61" s="653" t="s">
        <v>570</v>
      </c>
      <c r="H61" s="653" t="s">
        <v>769</v>
      </c>
      <c r="I61" s="653" t="s">
        <v>730</v>
      </c>
      <c r="J61" s="653" t="s">
        <v>770</v>
      </c>
      <c r="K61" s="653"/>
      <c r="L61" s="655">
        <v>157.07250000000002</v>
      </c>
      <c r="M61" s="655">
        <v>4</v>
      </c>
      <c r="N61" s="656">
        <v>628.29000000000008</v>
      </c>
    </row>
    <row r="62" spans="1:14" ht="14.4" customHeight="1" x14ac:dyDescent="0.3">
      <c r="A62" s="651" t="s">
        <v>540</v>
      </c>
      <c r="B62" s="652" t="s">
        <v>541</v>
      </c>
      <c r="C62" s="653" t="s">
        <v>545</v>
      </c>
      <c r="D62" s="654" t="s">
        <v>2548</v>
      </c>
      <c r="E62" s="653" t="s">
        <v>562</v>
      </c>
      <c r="F62" s="654" t="s">
        <v>2553</v>
      </c>
      <c r="G62" s="653" t="s">
        <v>570</v>
      </c>
      <c r="H62" s="653" t="s">
        <v>771</v>
      </c>
      <c r="I62" s="653" t="s">
        <v>772</v>
      </c>
      <c r="J62" s="653" t="s">
        <v>773</v>
      </c>
      <c r="K62" s="653" t="s">
        <v>774</v>
      </c>
      <c r="L62" s="655">
        <v>42.170063063823072</v>
      </c>
      <c r="M62" s="655">
        <v>3</v>
      </c>
      <c r="N62" s="656">
        <v>126.51018919146921</v>
      </c>
    </row>
    <row r="63" spans="1:14" ht="14.4" customHeight="1" x14ac:dyDescent="0.3">
      <c r="A63" s="651" t="s">
        <v>540</v>
      </c>
      <c r="B63" s="652" t="s">
        <v>541</v>
      </c>
      <c r="C63" s="653" t="s">
        <v>545</v>
      </c>
      <c r="D63" s="654" t="s">
        <v>2548</v>
      </c>
      <c r="E63" s="653" t="s">
        <v>562</v>
      </c>
      <c r="F63" s="654" t="s">
        <v>2553</v>
      </c>
      <c r="G63" s="653" t="s">
        <v>570</v>
      </c>
      <c r="H63" s="653" t="s">
        <v>775</v>
      </c>
      <c r="I63" s="653" t="s">
        <v>776</v>
      </c>
      <c r="J63" s="653" t="s">
        <v>777</v>
      </c>
      <c r="K63" s="653" t="s">
        <v>588</v>
      </c>
      <c r="L63" s="655">
        <v>57.120000000000033</v>
      </c>
      <c r="M63" s="655">
        <v>2</v>
      </c>
      <c r="N63" s="656">
        <v>114.24000000000007</v>
      </c>
    </row>
    <row r="64" spans="1:14" ht="14.4" customHeight="1" x14ac:dyDescent="0.3">
      <c r="A64" s="651" t="s">
        <v>540</v>
      </c>
      <c r="B64" s="652" t="s">
        <v>541</v>
      </c>
      <c r="C64" s="653" t="s">
        <v>545</v>
      </c>
      <c r="D64" s="654" t="s">
        <v>2548</v>
      </c>
      <c r="E64" s="653" t="s">
        <v>562</v>
      </c>
      <c r="F64" s="654" t="s">
        <v>2553</v>
      </c>
      <c r="G64" s="653" t="s">
        <v>570</v>
      </c>
      <c r="H64" s="653" t="s">
        <v>778</v>
      </c>
      <c r="I64" s="653" t="s">
        <v>779</v>
      </c>
      <c r="J64" s="653" t="s">
        <v>780</v>
      </c>
      <c r="K64" s="653" t="s">
        <v>584</v>
      </c>
      <c r="L64" s="655">
        <v>125.69999999999996</v>
      </c>
      <c r="M64" s="655">
        <v>1</v>
      </c>
      <c r="N64" s="656">
        <v>125.69999999999996</v>
      </c>
    </row>
    <row r="65" spans="1:14" ht="14.4" customHeight="1" x14ac:dyDescent="0.3">
      <c r="A65" s="651" t="s">
        <v>540</v>
      </c>
      <c r="B65" s="652" t="s">
        <v>541</v>
      </c>
      <c r="C65" s="653" t="s">
        <v>545</v>
      </c>
      <c r="D65" s="654" t="s">
        <v>2548</v>
      </c>
      <c r="E65" s="653" t="s">
        <v>562</v>
      </c>
      <c r="F65" s="654" t="s">
        <v>2553</v>
      </c>
      <c r="G65" s="653" t="s">
        <v>570</v>
      </c>
      <c r="H65" s="653" t="s">
        <v>781</v>
      </c>
      <c r="I65" s="653" t="s">
        <v>782</v>
      </c>
      <c r="J65" s="653" t="s">
        <v>783</v>
      </c>
      <c r="K65" s="653" t="s">
        <v>784</v>
      </c>
      <c r="L65" s="655">
        <v>53.300000000000011</v>
      </c>
      <c r="M65" s="655">
        <v>3</v>
      </c>
      <c r="N65" s="656">
        <v>159.90000000000003</v>
      </c>
    </row>
    <row r="66" spans="1:14" ht="14.4" customHeight="1" x14ac:dyDescent="0.3">
      <c r="A66" s="651" t="s">
        <v>540</v>
      </c>
      <c r="B66" s="652" t="s">
        <v>541</v>
      </c>
      <c r="C66" s="653" t="s">
        <v>545</v>
      </c>
      <c r="D66" s="654" t="s">
        <v>2548</v>
      </c>
      <c r="E66" s="653" t="s">
        <v>562</v>
      </c>
      <c r="F66" s="654" t="s">
        <v>2553</v>
      </c>
      <c r="G66" s="653" t="s">
        <v>570</v>
      </c>
      <c r="H66" s="653" t="s">
        <v>785</v>
      </c>
      <c r="I66" s="653" t="s">
        <v>786</v>
      </c>
      <c r="J66" s="653" t="s">
        <v>787</v>
      </c>
      <c r="K66" s="653" t="s">
        <v>788</v>
      </c>
      <c r="L66" s="655">
        <v>65.250000000000028</v>
      </c>
      <c r="M66" s="655">
        <v>1</v>
      </c>
      <c r="N66" s="656">
        <v>65.250000000000028</v>
      </c>
    </row>
    <row r="67" spans="1:14" ht="14.4" customHeight="1" x14ac:dyDescent="0.3">
      <c r="A67" s="651" t="s">
        <v>540</v>
      </c>
      <c r="B67" s="652" t="s">
        <v>541</v>
      </c>
      <c r="C67" s="653" t="s">
        <v>545</v>
      </c>
      <c r="D67" s="654" t="s">
        <v>2548</v>
      </c>
      <c r="E67" s="653" t="s">
        <v>562</v>
      </c>
      <c r="F67" s="654" t="s">
        <v>2553</v>
      </c>
      <c r="G67" s="653" t="s">
        <v>570</v>
      </c>
      <c r="H67" s="653" t="s">
        <v>789</v>
      </c>
      <c r="I67" s="653" t="s">
        <v>790</v>
      </c>
      <c r="J67" s="653" t="s">
        <v>791</v>
      </c>
      <c r="K67" s="653" t="s">
        <v>792</v>
      </c>
      <c r="L67" s="655">
        <v>112.45000000000003</v>
      </c>
      <c r="M67" s="655">
        <v>6</v>
      </c>
      <c r="N67" s="656">
        <v>674.70000000000016</v>
      </c>
    </row>
    <row r="68" spans="1:14" ht="14.4" customHeight="1" x14ac:dyDescent="0.3">
      <c r="A68" s="651" t="s">
        <v>540</v>
      </c>
      <c r="B68" s="652" t="s">
        <v>541</v>
      </c>
      <c r="C68" s="653" t="s">
        <v>545</v>
      </c>
      <c r="D68" s="654" t="s">
        <v>2548</v>
      </c>
      <c r="E68" s="653" t="s">
        <v>562</v>
      </c>
      <c r="F68" s="654" t="s">
        <v>2553</v>
      </c>
      <c r="G68" s="653" t="s">
        <v>570</v>
      </c>
      <c r="H68" s="653" t="s">
        <v>793</v>
      </c>
      <c r="I68" s="653" t="s">
        <v>794</v>
      </c>
      <c r="J68" s="653" t="s">
        <v>795</v>
      </c>
      <c r="K68" s="653" t="s">
        <v>796</v>
      </c>
      <c r="L68" s="655">
        <v>38.029999999999994</v>
      </c>
      <c r="M68" s="655">
        <v>1</v>
      </c>
      <c r="N68" s="656">
        <v>38.029999999999994</v>
      </c>
    </row>
    <row r="69" spans="1:14" ht="14.4" customHeight="1" x14ac:dyDescent="0.3">
      <c r="A69" s="651" t="s">
        <v>540</v>
      </c>
      <c r="B69" s="652" t="s">
        <v>541</v>
      </c>
      <c r="C69" s="653" t="s">
        <v>545</v>
      </c>
      <c r="D69" s="654" t="s">
        <v>2548</v>
      </c>
      <c r="E69" s="653" t="s">
        <v>562</v>
      </c>
      <c r="F69" s="654" t="s">
        <v>2553</v>
      </c>
      <c r="G69" s="653" t="s">
        <v>570</v>
      </c>
      <c r="H69" s="653" t="s">
        <v>797</v>
      </c>
      <c r="I69" s="653" t="s">
        <v>798</v>
      </c>
      <c r="J69" s="653" t="s">
        <v>799</v>
      </c>
      <c r="K69" s="653" t="s">
        <v>800</v>
      </c>
      <c r="L69" s="655">
        <v>671.39000000000021</v>
      </c>
      <c r="M69" s="655">
        <v>2</v>
      </c>
      <c r="N69" s="656">
        <v>1342.7800000000004</v>
      </c>
    </row>
    <row r="70" spans="1:14" ht="14.4" customHeight="1" x14ac:dyDescent="0.3">
      <c r="A70" s="651" t="s">
        <v>540</v>
      </c>
      <c r="B70" s="652" t="s">
        <v>541</v>
      </c>
      <c r="C70" s="653" t="s">
        <v>545</v>
      </c>
      <c r="D70" s="654" t="s">
        <v>2548</v>
      </c>
      <c r="E70" s="653" t="s">
        <v>562</v>
      </c>
      <c r="F70" s="654" t="s">
        <v>2553</v>
      </c>
      <c r="G70" s="653" t="s">
        <v>570</v>
      </c>
      <c r="H70" s="653" t="s">
        <v>801</v>
      </c>
      <c r="I70" s="653" t="s">
        <v>802</v>
      </c>
      <c r="J70" s="653" t="s">
        <v>803</v>
      </c>
      <c r="K70" s="653" t="s">
        <v>804</v>
      </c>
      <c r="L70" s="655">
        <v>1592.8000000000002</v>
      </c>
      <c r="M70" s="655">
        <v>1.5</v>
      </c>
      <c r="N70" s="656">
        <v>2389.2000000000003</v>
      </c>
    </row>
    <row r="71" spans="1:14" ht="14.4" customHeight="1" x14ac:dyDescent="0.3">
      <c r="A71" s="651" t="s">
        <v>540</v>
      </c>
      <c r="B71" s="652" t="s">
        <v>541</v>
      </c>
      <c r="C71" s="653" t="s">
        <v>545</v>
      </c>
      <c r="D71" s="654" t="s">
        <v>2548</v>
      </c>
      <c r="E71" s="653" t="s">
        <v>562</v>
      </c>
      <c r="F71" s="654" t="s">
        <v>2553</v>
      </c>
      <c r="G71" s="653" t="s">
        <v>570</v>
      </c>
      <c r="H71" s="653" t="s">
        <v>805</v>
      </c>
      <c r="I71" s="653" t="s">
        <v>806</v>
      </c>
      <c r="J71" s="653" t="s">
        <v>807</v>
      </c>
      <c r="K71" s="653" t="s">
        <v>808</v>
      </c>
      <c r="L71" s="655">
        <v>71.449999999999974</v>
      </c>
      <c r="M71" s="655">
        <v>1</v>
      </c>
      <c r="N71" s="656">
        <v>71.449999999999974</v>
      </c>
    </row>
    <row r="72" spans="1:14" ht="14.4" customHeight="1" x14ac:dyDescent="0.3">
      <c r="A72" s="651" t="s">
        <v>540</v>
      </c>
      <c r="B72" s="652" t="s">
        <v>541</v>
      </c>
      <c r="C72" s="653" t="s">
        <v>545</v>
      </c>
      <c r="D72" s="654" t="s">
        <v>2548</v>
      </c>
      <c r="E72" s="653" t="s">
        <v>562</v>
      </c>
      <c r="F72" s="654" t="s">
        <v>2553</v>
      </c>
      <c r="G72" s="653" t="s">
        <v>570</v>
      </c>
      <c r="H72" s="653" t="s">
        <v>809</v>
      </c>
      <c r="I72" s="653" t="s">
        <v>810</v>
      </c>
      <c r="J72" s="653" t="s">
        <v>811</v>
      </c>
      <c r="K72" s="653" t="s">
        <v>812</v>
      </c>
      <c r="L72" s="655">
        <v>66.539999999999992</v>
      </c>
      <c r="M72" s="655">
        <v>1</v>
      </c>
      <c r="N72" s="656">
        <v>66.539999999999992</v>
      </c>
    </row>
    <row r="73" spans="1:14" ht="14.4" customHeight="1" x14ac:dyDescent="0.3">
      <c r="A73" s="651" t="s">
        <v>540</v>
      </c>
      <c r="B73" s="652" t="s">
        <v>541</v>
      </c>
      <c r="C73" s="653" t="s">
        <v>545</v>
      </c>
      <c r="D73" s="654" t="s">
        <v>2548</v>
      </c>
      <c r="E73" s="653" t="s">
        <v>562</v>
      </c>
      <c r="F73" s="654" t="s">
        <v>2553</v>
      </c>
      <c r="G73" s="653" t="s">
        <v>570</v>
      </c>
      <c r="H73" s="653" t="s">
        <v>813</v>
      </c>
      <c r="I73" s="653" t="s">
        <v>814</v>
      </c>
      <c r="J73" s="653" t="s">
        <v>815</v>
      </c>
      <c r="K73" s="653" t="s">
        <v>816</v>
      </c>
      <c r="L73" s="655">
        <v>241.9999991691484</v>
      </c>
      <c r="M73" s="655">
        <v>36</v>
      </c>
      <c r="N73" s="656">
        <v>8711.9999700893422</v>
      </c>
    </row>
    <row r="74" spans="1:14" ht="14.4" customHeight="1" x14ac:dyDescent="0.3">
      <c r="A74" s="651" t="s">
        <v>540</v>
      </c>
      <c r="B74" s="652" t="s">
        <v>541</v>
      </c>
      <c r="C74" s="653" t="s">
        <v>545</v>
      </c>
      <c r="D74" s="654" t="s">
        <v>2548</v>
      </c>
      <c r="E74" s="653" t="s">
        <v>562</v>
      </c>
      <c r="F74" s="654" t="s">
        <v>2553</v>
      </c>
      <c r="G74" s="653" t="s">
        <v>570</v>
      </c>
      <c r="H74" s="653" t="s">
        <v>817</v>
      </c>
      <c r="I74" s="653" t="s">
        <v>818</v>
      </c>
      <c r="J74" s="653" t="s">
        <v>819</v>
      </c>
      <c r="K74" s="653" t="s">
        <v>820</v>
      </c>
      <c r="L74" s="655">
        <v>138.84</v>
      </c>
      <c r="M74" s="655">
        <v>1</v>
      </c>
      <c r="N74" s="656">
        <v>138.84</v>
      </c>
    </row>
    <row r="75" spans="1:14" ht="14.4" customHeight="1" x14ac:dyDescent="0.3">
      <c r="A75" s="651" t="s">
        <v>540</v>
      </c>
      <c r="B75" s="652" t="s">
        <v>541</v>
      </c>
      <c r="C75" s="653" t="s">
        <v>545</v>
      </c>
      <c r="D75" s="654" t="s">
        <v>2548</v>
      </c>
      <c r="E75" s="653" t="s">
        <v>562</v>
      </c>
      <c r="F75" s="654" t="s">
        <v>2553</v>
      </c>
      <c r="G75" s="653" t="s">
        <v>570</v>
      </c>
      <c r="H75" s="653" t="s">
        <v>821</v>
      </c>
      <c r="I75" s="653" t="s">
        <v>822</v>
      </c>
      <c r="J75" s="653" t="s">
        <v>638</v>
      </c>
      <c r="K75" s="653" t="s">
        <v>823</v>
      </c>
      <c r="L75" s="655">
        <v>56.91876111763009</v>
      </c>
      <c r="M75" s="655">
        <v>22</v>
      </c>
      <c r="N75" s="656">
        <v>1252.2127445878621</v>
      </c>
    </row>
    <row r="76" spans="1:14" ht="14.4" customHeight="1" x14ac:dyDescent="0.3">
      <c r="A76" s="651" t="s">
        <v>540</v>
      </c>
      <c r="B76" s="652" t="s">
        <v>541</v>
      </c>
      <c r="C76" s="653" t="s">
        <v>545</v>
      </c>
      <c r="D76" s="654" t="s">
        <v>2548</v>
      </c>
      <c r="E76" s="653" t="s">
        <v>562</v>
      </c>
      <c r="F76" s="654" t="s">
        <v>2553</v>
      </c>
      <c r="G76" s="653" t="s">
        <v>570</v>
      </c>
      <c r="H76" s="653" t="s">
        <v>824</v>
      </c>
      <c r="I76" s="653" t="s">
        <v>825</v>
      </c>
      <c r="J76" s="653" t="s">
        <v>826</v>
      </c>
      <c r="K76" s="653" t="s">
        <v>827</v>
      </c>
      <c r="L76" s="655">
        <v>60.36</v>
      </c>
      <c r="M76" s="655">
        <v>1</v>
      </c>
      <c r="N76" s="656">
        <v>60.36</v>
      </c>
    </row>
    <row r="77" spans="1:14" ht="14.4" customHeight="1" x14ac:dyDescent="0.3">
      <c r="A77" s="651" t="s">
        <v>540</v>
      </c>
      <c r="B77" s="652" t="s">
        <v>541</v>
      </c>
      <c r="C77" s="653" t="s">
        <v>545</v>
      </c>
      <c r="D77" s="654" t="s">
        <v>2548</v>
      </c>
      <c r="E77" s="653" t="s">
        <v>562</v>
      </c>
      <c r="F77" s="654" t="s">
        <v>2553</v>
      </c>
      <c r="G77" s="653" t="s">
        <v>570</v>
      </c>
      <c r="H77" s="653" t="s">
        <v>828</v>
      </c>
      <c r="I77" s="653" t="s">
        <v>829</v>
      </c>
      <c r="J77" s="653" t="s">
        <v>830</v>
      </c>
      <c r="K77" s="653" t="s">
        <v>831</v>
      </c>
      <c r="L77" s="655">
        <v>52.389583162794409</v>
      </c>
      <c r="M77" s="655">
        <v>2</v>
      </c>
      <c r="N77" s="656">
        <v>104.77916632558882</v>
      </c>
    </row>
    <row r="78" spans="1:14" ht="14.4" customHeight="1" x14ac:dyDescent="0.3">
      <c r="A78" s="651" t="s">
        <v>540</v>
      </c>
      <c r="B78" s="652" t="s">
        <v>541</v>
      </c>
      <c r="C78" s="653" t="s">
        <v>545</v>
      </c>
      <c r="D78" s="654" t="s">
        <v>2548</v>
      </c>
      <c r="E78" s="653" t="s">
        <v>562</v>
      </c>
      <c r="F78" s="654" t="s">
        <v>2553</v>
      </c>
      <c r="G78" s="653" t="s">
        <v>570</v>
      </c>
      <c r="H78" s="653" t="s">
        <v>832</v>
      </c>
      <c r="I78" s="653" t="s">
        <v>730</v>
      </c>
      <c r="J78" s="653" t="s">
        <v>833</v>
      </c>
      <c r="K78" s="653"/>
      <c r="L78" s="655">
        <v>68.53</v>
      </c>
      <c r="M78" s="655">
        <v>1</v>
      </c>
      <c r="N78" s="656">
        <v>68.53</v>
      </c>
    </row>
    <row r="79" spans="1:14" ht="14.4" customHeight="1" x14ac:dyDescent="0.3">
      <c r="A79" s="651" t="s">
        <v>540</v>
      </c>
      <c r="B79" s="652" t="s">
        <v>541</v>
      </c>
      <c r="C79" s="653" t="s">
        <v>545</v>
      </c>
      <c r="D79" s="654" t="s">
        <v>2548</v>
      </c>
      <c r="E79" s="653" t="s">
        <v>562</v>
      </c>
      <c r="F79" s="654" t="s">
        <v>2553</v>
      </c>
      <c r="G79" s="653" t="s">
        <v>570</v>
      </c>
      <c r="H79" s="653" t="s">
        <v>834</v>
      </c>
      <c r="I79" s="653" t="s">
        <v>730</v>
      </c>
      <c r="J79" s="653" t="s">
        <v>835</v>
      </c>
      <c r="K79" s="653"/>
      <c r="L79" s="655">
        <v>106.13187167157407</v>
      </c>
      <c r="M79" s="655">
        <v>5</v>
      </c>
      <c r="N79" s="656">
        <v>530.65935835787036</v>
      </c>
    </row>
    <row r="80" spans="1:14" ht="14.4" customHeight="1" x14ac:dyDescent="0.3">
      <c r="A80" s="651" t="s">
        <v>540</v>
      </c>
      <c r="B80" s="652" t="s">
        <v>541</v>
      </c>
      <c r="C80" s="653" t="s">
        <v>545</v>
      </c>
      <c r="D80" s="654" t="s">
        <v>2548</v>
      </c>
      <c r="E80" s="653" t="s">
        <v>562</v>
      </c>
      <c r="F80" s="654" t="s">
        <v>2553</v>
      </c>
      <c r="G80" s="653" t="s">
        <v>570</v>
      </c>
      <c r="H80" s="653" t="s">
        <v>836</v>
      </c>
      <c r="I80" s="653" t="s">
        <v>730</v>
      </c>
      <c r="J80" s="653" t="s">
        <v>837</v>
      </c>
      <c r="K80" s="653"/>
      <c r="L80" s="655">
        <v>148.24</v>
      </c>
      <c r="M80" s="655">
        <v>1</v>
      </c>
      <c r="N80" s="656">
        <v>148.24</v>
      </c>
    </row>
    <row r="81" spans="1:14" ht="14.4" customHeight="1" x14ac:dyDescent="0.3">
      <c r="A81" s="651" t="s">
        <v>540</v>
      </c>
      <c r="B81" s="652" t="s">
        <v>541</v>
      </c>
      <c r="C81" s="653" t="s">
        <v>545</v>
      </c>
      <c r="D81" s="654" t="s">
        <v>2548</v>
      </c>
      <c r="E81" s="653" t="s">
        <v>562</v>
      </c>
      <c r="F81" s="654" t="s">
        <v>2553</v>
      </c>
      <c r="G81" s="653" t="s">
        <v>570</v>
      </c>
      <c r="H81" s="653" t="s">
        <v>838</v>
      </c>
      <c r="I81" s="653" t="s">
        <v>839</v>
      </c>
      <c r="J81" s="653" t="s">
        <v>594</v>
      </c>
      <c r="K81" s="653" t="s">
        <v>840</v>
      </c>
      <c r="L81" s="655">
        <v>69.668749999999989</v>
      </c>
      <c r="M81" s="655">
        <v>8</v>
      </c>
      <c r="N81" s="656">
        <v>557.34999999999991</v>
      </c>
    </row>
    <row r="82" spans="1:14" ht="14.4" customHeight="1" x14ac:dyDescent="0.3">
      <c r="A82" s="651" t="s">
        <v>540</v>
      </c>
      <c r="B82" s="652" t="s">
        <v>541</v>
      </c>
      <c r="C82" s="653" t="s">
        <v>545</v>
      </c>
      <c r="D82" s="654" t="s">
        <v>2548</v>
      </c>
      <c r="E82" s="653" t="s">
        <v>562</v>
      </c>
      <c r="F82" s="654" t="s">
        <v>2553</v>
      </c>
      <c r="G82" s="653" t="s">
        <v>570</v>
      </c>
      <c r="H82" s="653" t="s">
        <v>841</v>
      </c>
      <c r="I82" s="653" t="s">
        <v>730</v>
      </c>
      <c r="J82" s="653" t="s">
        <v>842</v>
      </c>
      <c r="K82" s="653"/>
      <c r="L82" s="655">
        <v>73.092870550208403</v>
      </c>
      <c r="M82" s="655">
        <v>14</v>
      </c>
      <c r="N82" s="656">
        <v>1023.3001877029176</v>
      </c>
    </row>
    <row r="83" spans="1:14" ht="14.4" customHeight="1" x14ac:dyDescent="0.3">
      <c r="A83" s="651" t="s">
        <v>540</v>
      </c>
      <c r="B83" s="652" t="s">
        <v>541</v>
      </c>
      <c r="C83" s="653" t="s">
        <v>545</v>
      </c>
      <c r="D83" s="654" t="s">
        <v>2548</v>
      </c>
      <c r="E83" s="653" t="s">
        <v>562</v>
      </c>
      <c r="F83" s="654" t="s">
        <v>2553</v>
      </c>
      <c r="G83" s="653" t="s">
        <v>570</v>
      </c>
      <c r="H83" s="653" t="s">
        <v>843</v>
      </c>
      <c r="I83" s="653" t="s">
        <v>730</v>
      </c>
      <c r="J83" s="653" t="s">
        <v>844</v>
      </c>
      <c r="K83" s="653"/>
      <c r="L83" s="655">
        <v>48.629999999999988</v>
      </c>
      <c r="M83" s="655">
        <v>1</v>
      </c>
      <c r="N83" s="656">
        <v>48.629999999999988</v>
      </c>
    </row>
    <row r="84" spans="1:14" ht="14.4" customHeight="1" x14ac:dyDescent="0.3">
      <c r="A84" s="651" t="s">
        <v>540</v>
      </c>
      <c r="B84" s="652" t="s">
        <v>541</v>
      </c>
      <c r="C84" s="653" t="s">
        <v>545</v>
      </c>
      <c r="D84" s="654" t="s">
        <v>2548</v>
      </c>
      <c r="E84" s="653" t="s">
        <v>562</v>
      </c>
      <c r="F84" s="654" t="s">
        <v>2553</v>
      </c>
      <c r="G84" s="653" t="s">
        <v>570</v>
      </c>
      <c r="H84" s="653" t="s">
        <v>845</v>
      </c>
      <c r="I84" s="653" t="s">
        <v>846</v>
      </c>
      <c r="J84" s="653" t="s">
        <v>847</v>
      </c>
      <c r="K84" s="653" t="s">
        <v>848</v>
      </c>
      <c r="L84" s="655">
        <v>537.87005344671013</v>
      </c>
      <c r="M84" s="655">
        <v>0.25999999999999801</v>
      </c>
      <c r="N84" s="656">
        <v>139.84621389614355</v>
      </c>
    </row>
    <row r="85" spans="1:14" ht="14.4" customHeight="1" x14ac:dyDescent="0.3">
      <c r="A85" s="651" t="s">
        <v>540</v>
      </c>
      <c r="B85" s="652" t="s">
        <v>541</v>
      </c>
      <c r="C85" s="653" t="s">
        <v>545</v>
      </c>
      <c r="D85" s="654" t="s">
        <v>2548</v>
      </c>
      <c r="E85" s="653" t="s">
        <v>562</v>
      </c>
      <c r="F85" s="654" t="s">
        <v>2553</v>
      </c>
      <c r="G85" s="653" t="s">
        <v>570</v>
      </c>
      <c r="H85" s="653" t="s">
        <v>849</v>
      </c>
      <c r="I85" s="653" t="s">
        <v>850</v>
      </c>
      <c r="J85" s="653" t="s">
        <v>614</v>
      </c>
      <c r="K85" s="653" t="s">
        <v>851</v>
      </c>
      <c r="L85" s="655">
        <v>92.313218245206286</v>
      </c>
      <c r="M85" s="655">
        <v>5</v>
      </c>
      <c r="N85" s="656">
        <v>461.5660912260314</v>
      </c>
    </row>
    <row r="86" spans="1:14" ht="14.4" customHeight="1" x14ac:dyDescent="0.3">
      <c r="A86" s="651" t="s">
        <v>540</v>
      </c>
      <c r="B86" s="652" t="s">
        <v>541</v>
      </c>
      <c r="C86" s="653" t="s">
        <v>545</v>
      </c>
      <c r="D86" s="654" t="s">
        <v>2548</v>
      </c>
      <c r="E86" s="653" t="s">
        <v>562</v>
      </c>
      <c r="F86" s="654" t="s">
        <v>2553</v>
      </c>
      <c r="G86" s="653" t="s">
        <v>570</v>
      </c>
      <c r="H86" s="653" t="s">
        <v>852</v>
      </c>
      <c r="I86" s="653" t="s">
        <v>853</v>
      </c>
      <c r="J86" s="653" t="s">
        <v>854</v>
      </c>
      <c r="K86" s="653" t="s">
        <v>855</v>
      </c>
      <c r="L86" s="655">
        <v>149.46000000000009</v>
      </c>
      <c r="M86" s="655">
        <v>4</v>
      </c>
      <c r="N86" s="656">
        <v>597.84000000000037</v>
      </c>
    </row>
    <row r="87" spans="1:14" ht="14.4" customHeight="1" x14ac:dyDescent="0.3">
      <c r="A87" s="651" t="s">
        <v>540</v>
      </c>
      <c r="B87" s="652" t="s">
        <v>541</v>
      </c>
      <c r="C87" s="653" t="s">
        <v>545</v>
      </c>
      <c r="D87" s="654" t="s">
        <v>2548</v>
      </c>
      <c r="E87" s="653" t="s">
        <v>562</v>
      </c>
      <c r="F87" s="654" t="s">
        <v>2553</v>
      </c>
      <c r="G87" s="653" t="s">
        <v>570</v>
      </c>
      <c r="H87" s="653" t="s">
        <v>856</v>
      </c>
      <c r="I87" s="653" t="s">
        <v>857</v>
      </c>
      <c r="J87" s="653" t="s">
        <v>858</v>
      </c>
      <c r="K87" s="653" t="s">
        <v>859</v>
      </c>
      <c r="L87" s="655">
        <v>290.49979552448525</v>
      </c>
      <c r="M87" s="655">
        <v>22</v>
      </c>
      <c r="N87" s="656">
        <v>6390.9955015386749</v>
      </c>
    </row>
    <row r="88" spans="1:14" ht="14.4" customHeight="1" x14ac:dyDescent="0.3">
      <c r="A88" s="651" t="s">
        <v>540</v>
      </c>
      <c r="B88" s="652" t="s">
        <v>541</v>
      </c>
      <c r="C88" s="653" t="s">
        <v>545</v>
      </c>
      <c r="D88" s="654" t="s">
        <v>2548</v>
      </c>
      <c r="E88" s="653" t="s">
        <v>562</v>
      </c>
      <c r="F88" s="654" t="s">
        <v>2553</v>
      </c>
      <c r="G88" s="653" t="s">
        <v>570</v>
      </c>
      <c r="H88" s="653" t="s">
        <v>860</v>
      </c>
      <c r="I88" s="653" t="s">
        <v>861</v>
      </c>
      <c r="J88" s="653" t="s">
        <v>862</v>
      </c>
      <c r="K88" s="653" t="s">
        <v>863</v>
      </c>
      <c r="L88" s="655">
        <v>48.4</v>
      </c>
      <c r="M88" s="655">
        <v>1</v>
      </c>
      <c r="N88" s="656">
        <v>48.4</v>
      </c>
    </row>
    <row r="89" spans="1:14" ht="14.4" customHeight="1" x14ac:dyDescent="0.3">
      <c r="A89" s="651" t="s">
        <v>540</v>
      </c>
      <c r="B89" s="652" t="s">
        <v>541</v>
      </c>
      <c r="C89" s="653" t="s">
        <v>545</v>
      </c>
      <c r="D89" s="654" t="s">
        <v>2548</v>
      </c>
      <c r="E89" s="653" t="s">
        <v>562</v>
      </c>
      <c r="F89" s="654" t="s">
        <v>2553</v>
      </c>
      <c r="G89" s="653" t="s">
        <v>570</v>
      </c>
      <c r="H89" s="653" t="s">
        <v>864</v>
      </c>
      <c r="I89" s="653" t="s">
        <v>865</v>
      </c>
      <c r="J89" s="653" t="s">
        <v>866</v>
      </c>
      <c r="K89" s="653" t="s">
        <v>867</v>
      </c>
      <c r="L89" s="655">
        <v>47.540000000000006</v>
      </c>
      <c r="M89" s="655">
        <v>4</v>
      </c>
      <c r="N89" s="656">
        <v>190.16000000000003</v>
      </c>
    </row>
    <row r="90" spans="1:14" ht="14.4" customHeight="1" x14ac:dyDescent="0.3">
      <c r="A90" s="651" t="s">
        <v>540</v>
      </c>
      <c r="B90" s="652" t="s">
        <v>541</v>
      </c>
      <c r="C90" s="653" t="s">
        <v>545</v>
      </c>
      <c r="D90" s="654" t="s">
        <v>2548</v>
      </c>
      <c r="E90" s="653" t="s">
        <v>562</v>
      </c>
      <c r="F90" s="654" t="s">
        <v>2553</v>
      </c>
      <c r="G90" s="653" t="s">
        <v>570</v>
      </c>
      <c r="H90" s="653" t="s">
        <v>868</v>
      </c>
      <c r="I90" s="653" t="s">
        <v>869</v>
      </c>
      <c r="J90" s="653" t="s">
        <v>870</v>
      </c>
      <c r="K90" s="653" t="s">
        <v>619</v>
      </c>
      <c r="L90" s="655">
        <v>105.48999999999998</v>
      </c>
      <c r="M90" s="655">
        <v>8</v>
      </c>
      <c r="N90" s="656">
        <v>843.91999999999985</v>
      </c>
    </row>
    <row r="91" spans="1:14" ht="14.4" customHeight="1" x14ac:dyDescent="0.3">
      <c r="A91" s="651" t="s">
        <v>540</v>
      </c>
      <c r="B91" s="652" t="s">
        <v>541</v>
      </c>
      <c r="C91" s="653" t="s">
        <v>545</v>
      </c>
      <c r="D91" s="654" t="s">
        <v>2548</v>
      </c>
      <c r="E91" s="653" t="s">
        <v>562</v>
      </c>
      <c r="F91" s="654" t="s">
        <v>2553</v>
      </c>
      <c r="G91" s="653" t="s">
        <v>570</v>
      </c>
      <c r="H91" s="653" t="s">
        <v>871</v>
      </c>
      <c r="I91" s="653" t="s">
        <v>730</v>
      </c>
      <c r="J91" s="653" t="s">
        <v>872</v>
      </c>
      <c r="K91" s="653"/>
      <c r="L91" s="655">
        <v>53.869999999999983</v>
      </c>
      <c r="M91" s="655">
        <v>3</v>
      </c>
      <c r="N91" s="656">
        <v>161.60999999999996</v>
      </c>
    </row>
    <row r="92" spans="1:14" ht="14.4" customHeight="1" x14ac:dyDescent="0.3">
      <c r="A92" s="651" t="s">
        <v>540</v>
      </c>
      <c r="B92" s="652" t="s">
        <v>541</v>
      </c>
      <c r="C92" s="653" t="s">
        <v>545</v>
      </c>
      <c r="D92" s="654" t="s">
        <v>2548</v>
      </c>
      <c r="E92" s="653" t="s">
        <v>562</v>
      </c>
      <c r="F92" s="654" t="s">
        <v>2553</v>
      </c>
      <c r="G92" s="653" t="s">
        <v>570</v>
      </c>
      <c r="H92" s="653" t="s">
        <v>873</v>
      </c>
      <c r="I92" s="653" t="s">
        <v>730</v>
      </c>
      <c r="J92" s="653" t="s">
        <v>874</v>
      </c>
      <c r="K92" s="653"/>
      <c r="L92" s="655">
        <v>83.490000000000009</v>
      </c>
      <c r="M92" s="655">
        <v>2</v>
      </c>
      <c r="N92" s="656">
        <v>166.98000000000002</v>
      </c>
    </row>
    <row r="93" spans="1:14" ht="14.4" customHeight="1" x14ac:dyDescent="0.3">
      <c r="A93" s="651" t="s">
        <v>540</v>
      </c>
      <c r="B93" s="652" t="s">
        <v>541</v>
      </c>
      <c r="C93" s="653" t="s">
        <v>545</v>
      </c>
      <c r="D93" s="654" t="s">
        <v>2548</v>
      </c>
      <c r="E93" s="653" t="s">
        <v>562</v>
      </c>
      <c r="F93" s="654" t="s">
        <v>2553</v>
      </c>
      <c r="G93" s="653" t="s">
        <v>570</v>
      </c>
      <c r="H93" s="653" t="s">
        <v>875</v>
      </c>
      <c r="I93" s="653" t="s">
        <v>730</v>
      </c>
      <c r="J93" s="653" t="s">
        <v>876</v>
      </c>
      <c r="K93" s="653"/>
      <c r="L93" s="655">
        <v>89.2</v>
      </c>
      <c r="M93" s="655">
        <v>2</v>
      </c>
      <c r="N93" s="656">
        <v>178.4</v>
      </c>
    </row>
    <row r="94" spans="1:14" ht="14.4" customHeight="1" x14ac:dyDescent="0.3">
      <c r="A94" s="651" t="s">
        <v>540</v>
      </c>
      <c r="B94" s="652" t="s">
        <v>541</v>
      </c>
      <c r="C94" s="653" t="s">
        <v>545</v>
      </c>
      <c r="D94" s="654" t="s">
        <v>2548</v>
      </c>
      <c r="E94" s="653" t="s">
        <v>562</v>
      </c>
      <c r="F94" s="654" t="s">
        <v>2553</v>
      </c>
      <c r="G94" s="653" t="s">
        <v>570</v>
      </c>
      <c r="H94" s="653" t="s">
        <v>877</v>
      </c>
      <c r="I94" s="653" t="s">
        <v>730</v>
      </c>
      <c r="J94" s="653" t="s">
        <v>878</v>
      </c>
      <c r="K94" s="653"/>
      <c r="L94" s="655">
        <v>75.185000000000002</v>
      </c>
      <c r="M94" s="655">
        <v>2</v>
      </c>
      <c r="N94" s="656">
        <v>150.37</v>
      </c>
    </row>
    <row r="95" spans="1:14" ht="14.4" customHeight="1" x14ac:dyDescent="0.3">
      <c r="A95" s="651" t="s">
        <v>540</v>
      </c>
      <c r="B95" s="652" t="s">
        <v>541</v>
      </c>
      <c r="C95" s="653" t="s">
        <v>545</v>
      </c>
      <c r="D95" s="654" t="s">
        <v>2548</v>
      </c>
      <c r="E95" s="653" t="s">
        <v>562</v>
      </c>
      <c r="F95" s="654" t="s">
        <v>2553</v>
      </c>
      <c r="G95" s="653" t="s">
        <v>570</v>
      </c>
      <c r="H95" s="653" t="s">
        <v>879</v>
      </c>
      <c r="I95" s="653" t="s">
        <v>880</v>
      </c>
      <c r="J95" s="653" t="s">
        <v>881</v>
      </c>
      <c r="K95" s="653"/>
      <c r="L95" s="655">
        <v>219.55027899469206</v>
      </c>
      <c r="M95" s="655">
        <v>1</v>
      </c>
      <c r="N95" s="656">
        <v>219.55027899469206</v>
      </c>
    </row>
    <row r="96" spans="1:14" ht="14.4" customHeight="1" x14ac:dyDescent="0.3">
      <c r="A96" s="651" t="s">
        <v>540</v>
      </c>
      <c r="B96" s="652" t="s">
        <v>541</v>
      </c>
      <c r="C96" s="653" t="s">
        <v>545</v>
      </c>
      <c r="D96" s="654" t="s">
        <v>2548</v>
      </c>
      <c r="E96" s="653" t="s">
        <v>562</v>
      </c>
      <c r="F96" s="654" t="s">
        <v>2553</v>
      </c>
      <c r="G96" s="653" t="s">
        <v>570</v>
      </c>
      <c r="H96" s="653" t="s">
        <v>882</v>
      </c>
      <c r="I96" s="653" t="s">
        <v>883</v>
      </c>
      <c r="J96" s="653" t="s">
        <v>884</v>
      </c>
      <c r="K96" s="653" t="s">
        <v>885</v>
      </c>
      <c r="L96" s="655">
        <v>112.47353961253592</v>
      </c>
      <c r="M96" s="655">
        <v>170</v>
      </c>
      <c r="N96" s="656">
        <v>19120.501734131107</v>
      </c>
    </row>
    <row r="97" spans="1:14" ht="14.4" customHeight="1" x14ac:dyDescent="0.3">
      <c r="A97" s="651" t="s">
        <v>540</v>
      </c>
      <c r="B97" s="652" t="s">
        <v>541</v>
      </c>
      <c r="C97" s="653" t="s">
        <v>545</v>
      </c>
      <c r="D97" s="654" t="s">
        <v>2548</v>
      </c>
      <c r="E97" s="653" t="s">
        <v>562</v>
      </c>
      <c r="F97" s="654" t="s">
        <v>2553</v>
      </c>
      <c r="G97" s="653" t="s">
        <v>570</v>
      </c>
      <c r="H97" s="653" t="s">
        <v>886</v>
      </c>
      <c r="I97" s="653" t="s">
        <v>887</v>
      </c>
      <c r="J97" s="653" t="s">
        <v>888</v>
      </c>
      <c r="K97" s="653" t="s">
        <v>889</v>
      </c>
      <c r="L97" s="655">
        <v>107.3175</v>
      </c>
      <c r="M97" s="655">
        <v>4</v>
      </c>
      <c r="N97" s="656">
        <v>429.27</v>
      </c>
    </row>
    <row r="98" spans="1:14" ht="14.4" customHeight="1" x14ac:dyDescent="0.3">
      <c r="A98" s="651" t="s">
        <v>540</v>
      </c>
      <c r="B98" s="652" t="s">
        <v>541</v>
      </c>
      <c r="C98" s="653" t="s">
        <v>545</v>
      </c>
      <c r="D98" s="654" t="s">
        <v>2548</v>
      </c>
      <c r="E98" s="653" t="s">
        <v>562</v>
      </c>
      <c r="F98" s="654" t="s">
        <v>2553</v>
      </c>
      <c r="G98" s="653" t="s">
        <v>570</v>
      </c>
      <c r="H98" s="653" t="s">
        <v>890</v>
      </c>
      <c r="I98" s="653" t="s">
        <v>891</v>
      </c>
      <c r="J98" s="653" t="s">
        <v>892</v>
      </c>
      <c r="K98" s="653" t="s">
        <v>893</v>
      </c>
      <c r="L98" s="655">
        <v>71.449999999999989</v>
      </c>
      <c r="M98" s="655">
        <v>1</v>
      </c>
      <c r="N98" s="656">
        <v>71.449999999999989</v>
      </c>
    </row>
    <row r="99" spans="1:14" ht="14.4" customHeight="1" x14ac:dyDescent="0.3">
      <c r="A99" s="651" t="s">
        <v>540</v>
      </c>
      <c r="B99" s="652" t="s">
        <v>541</v>
      </c>
      <c r="C99" s="653" t="s">
        <v>545</v>
      </c>
      <c r="D99" s="654" t="s">
        <v>2548</v>
      </c>
      <c r="E99" s="653" t="s">
        <v>562</v>
      </c>
      <c r="F99" s="654" t="s">
        <v>2553</v>
      </c>
      <c r="G99" s="653" t="s">
        <v>570</v>
      </c>
      <c r="H99" s="653" t="s">
        <v>894</v>
      </c>
      <c r="I99" s="653" t="s">
        <v>895</v>
      </c>
      <c r="J99" s="653" t="s">
        <v>896</v>
      </c>
      <c r="K99" s="653" t="s">
        <v>897</v>
      </c>
      <c r="L99" s="655">
        <v>27.642830188679245</v>
      </c>
      <c r="M99" s="655">
        <v>106</v>
      </c>
      <c r="N99" s="656">
        <v>2930.14</v>
      </c>
    </row>
    <row r="100" spans="1:14" ht="14.4" customHeight="1" x14ac:dyDescent="0.3">
      <c r="A100" s="651" t="s">
        <v>540</v>
      </c>
      <c r="B100" s="652" t="s">
        <v>541</v>
      </c>
      <c r="C100" s="653" t="s">
        <v>545</v>
      </c>
      <c r="D100" s="654" t="s">
        <v>2548</v>
      </c>
      <c r="E100" s="653" t="s">
        <v>562</v>
      </c>
      <c r="F100" s="654" t="s">
        <v>2553</v>
      </c>
      <c r="G100" s="653" t="s">
        <v>570</v>
      </c>
      <c r="H100" s="653" t="s">
        <v>898</v>
      </c>
      <c r="I100" s="653" t="s">
        <v>899</v>
      </c>
      <c r="J100" s="653" t="s">
        <v>900</v>
      </c>
      <c r="K100" s="653" t="s">
        <v>897</v>
      </c>
      <c r="L100" s="655">
        <v>36.93</v>
      </c>
      <c r="M100" s="655">
        <v>1</v>
      </c>
      <c r="N100" s="656">
        <v>36.93</v>
      </c>
    </row>
    <row r="101" spans="1:14" ht="14.4" customHeight="1" x14ac:dyDescent="0.3">
      <c r="A101" s="651" t="s">
        <v>540</v>
      </c>
      <c r="B101" s="652" t="s">
        <v>541</v>
      </c>
      <c r="C101" s="653" t="s">
        <v>545</v>
      </c>
      <c r="D101" s="654" t="s">
        <v>2548</v>
      </c>
      <c r="E101" s="653" t="s">
        <v>562</v>
      </c>
      <c r="F101" s="654" t="s">
        <v>2553</v>
      </c>
      <c r="G101" s="653" t="s">
        <v>570</v>
      </c>
      <c r="H101" s="653" t="s">
        <v>901</v>
      </c>
      <c r="I101" s="653" t="s">
        <v>730</v>
      </c>
      <c r="J101" s="653" t="s">
        <v>902</v>
      </c>
      <c r="K101" s="653"/>
      <c r="L101" s="655">
        <v>99.410194260925678</v>
      </c>
      <c r="M101" s="655">
        <v>1</v>
      </c>
      <c r="N101" s="656">
        <v>99.410194260925678</v>
      </c>
    </row>
    <row r="102" spans="1:14" ht="14.4" customHeight="1" x14ac:dyDescent="0.3">
      <c r="A102" s="651" t="s">
        <v>540</v>
      </c>
      <c r="B102" s="652" t="s">
        <v>541</v>
      </c>
      <c r="C102" s="653" t="s">
        <v>545</v>
      </c>
      <c r="D102" s="654" t="s">
        <v>2548</v>
      </c>
      <c r="E102" s="653" t="s">
        <v>562</v>
      </c>
      <c r="F102" s="654" t="s">
        <v>2553</v>
      </c>
      <c r="G102" s="653" t="s">
        <v>570</v>
      </c>
      <c r="H102" s="653" t="s">
        <v>903</v>
      </c>
      <c r="I102" s="653" t="s">
        <v>730</v>
      </c>
      <c r="J102" s="653" t="s">
        <v>904</v>
      </c>
      <c r="K102" s="653"/>
      <c r="L102" s="655">
        <v>306.19855582013616</v>
      </c>
      <c r="M102" s="655">
        <v>2</v>
      </c>
      <c r="N102" s="656">
        <v>612.39711164027233</v>
      </c>
    </row>
    <row r="103" spans="1:14" ht="14.4" customHeight="1" x14ac:dyDescent="0.3">
      <c r="A103" s="651" t="s">
        <v>540</v>
      </c>
      <c r="B103" s="652" t="s">
        <v>541</v>
      </c>
      <c r="C103" s="653" t="s">
        <v>545</v>
      </c>
      <c r="D103" s="654" t="s">
        <v>2548</v>
      </c>
      <c r="E103" s="653" t="s">
        <v>562</v>
      </c>
      <c r="F103" s="654" t="s">
        <v>2553</v>
      </c>
      <c r="G103" s="653" t="s">
        <v>570</v>
      </c>
      <c r="H103" s="653" t="s">
        <v>905</v>
      </c>
      <c r="I103" s="653" t="s">
        <v>906</v>
      </c>
      <c r="J103" s="653" t="s">
        <v>907</v>
      </c>
      <c r="K103" s="653" t="s">
        <v>908</v>
      </c>
      <c r="L103" s="655">
        <v>128.35999999999996</v>
      </c>
      <c r="M103" s="655">
        <v>1</v>
      </c>
      <c r="N103" s="656">
        <v>128.35999999999996</v>
      </c>
    </row>
    <row r="104" spans="1:14" ht="14.4" customHeight="1" x14ac:dyDescent="0.3">
      <c r="A104" s="651" t="s">
        <v>540</v>
      </c>
      <c r="B104" s="652" t="s">
        <v>541</v>
      </c>
      <c r="C104" s="653" t="s">
        <v>545</v>
      </c>
      <c r="D104" s="654" t="s">
        <v>2548</v>
      </c>
      <c r="E104" s="653" t="s">
        <v>562</v>
      </c>
      <c r="F104" s="654" t="s">
        <v>2553</v>
      </c>
      <c r="G104" s="653" t="s">
        <v>570</v>
      </c>
      <c r="H104" s="653" t="s">
        <v>909</v>
      </c>
      <c r="I104" s="653" t="s">
        <v>730</v>
      </c>
      <c r="J104" s="653" t="s">
        <v>910</v>
      </c>
      <c r="K104" s="653"/>
      <c r="L104" s="655">
        <v>70.419955322379991</v>
      </c>
      <c r="M104" s="655">
        <v>17</v>
      </c>
      <c r="N104" s="656">
        <v>1197.1392404804599</v>
      </c>
    </row>
    <row r="105" spans="1:14" ht="14.4" customHeight="1" x14ac:dyDescent="0.3">
      <c r="A105" s="651" t="s">
        <v>540</v>
      </c>
      <c r="B105" s="652" t="s">
        <v>541</v>
      </c>
      <c r="C105" s="653" t="s">
        <v>545</v>
      </c>
      <c r="D105" s="654" t="s">
        <v>2548</v>
      </c>
      <c r="E105" s="653" t="s">
        <v>562</v>
      </c>
      <c r="F105" s="654" t="s">
        <v>2553</v>
      </c>
      <c r="G105" s="653" t="s">
        <v>570</v>
      </c>
      <c r="H105" s="653" t="s">
        <v>911</v>
      </c>
      <c r="I105" s="653" t="s">
        <v>912</v>
      </c>
      <c r="J105" s="653" t="s">
        <v>913</v>
      </c>
      <c r="K105" s="653" t="s">
        <v>914</v>
      </c>
      <c r="L105" s="655">
        <v>56.21</v>
      </c>
      <c r="M105" s="655">
        <v>2</v>
      </c>
      <c r="N105" s="656">
        <v>112.42</v>
      </c>
    </row>
    <row r="106" spans="1:14" ht="14.4" customHeight="1" x14ac:dyDescent="0.3">
      <c r="A106" s="651" t="s">
        <v>540</v>
      </c>
      <c r="B106" s="652" t="s">
        <v>541</v>
      </c>
      <c r="C106" s="653" t="s">
        <v>545</v>
      </c>
      <c r="D106" s="654" t="s">
        <v>2548</v>
      </c>
      <c r="E106" s="653" t="s">
        <v>562</v>
      </c>
      <c r="F106" s="654" t="s">
        <v>2553</v>
      </c>
      <c r="G106" s="653" t="s">
        <v>570</v>
      </c>
      <c r="H106" s="653" t="s">
        <v>915</v>
      </c>
      <c r="I106" s="653" t="s">
        <v>730</v>
      </c>
      <c r="J106" s="653" t="s">
        <v>916</v>
      </c>
      <c r="K106" s="653"/>
      <c r="L106" s="655">
        <v>126.97999999999995</v>
      </c>
      <c r="M106" s="655">
        <v>1</v>
      </c>
      <c r="N106" s="656">
        <v>126.97999999999995</v>
      </c>
    </row>
    <row r="107" spans="1:14" ht="14.4" customHeight="1" x14ac:dyDescent="0.3">
      <c r="A107" s="651" t="s">
        <v>540</v>
      </c>
      <c r="B107" s="652" t="s">
        <v>541</v>
      </c>
      <c r="C107" s="653" t="s">
        <v>545</v>
      </c>
      <c r="D107" s="654" t="s">
        <v>2548</v>
      </c>
      <c r="E107" s="653" t="s">
        <v>562</v>
      </c>
      <c r="F107" s="654" t="s">
        <v>2553</v>
      </c>
      <c r="G107" s="653" t="s">
        <v>570</v>
      </c>
      <c r="H107" s="653" t="s">
        <v>917</v>
      </c>
      <c r="I107" s="653" t="s">
        <v>918</v>
      </c>
      <c r="J107" s="653" t="s">
        <v>919</v>
      </c>
      <c r="K107" s="653" t="s">
        <v>920</v>
      </c>
      <c r="L107" s="655">
        <v>164.03000000000009</v>
      </c>
      <c r="M107" s="655">
        <v>1</v>
      </c>
      <c r="N107" s="656">
        <v>164.03000000000009</v>
      </c>
    </row>
    <row r="108" spans="1:14" ht="14.4" customHeight="1" x14ac:dyDescent="0.3">
      <c r="A108" s="651" t="s">
        <v>540</v>
      </c>
      <c r="B108" s="652" t="s">
        <v>541</v>
      </c>
      <c r="C108" s="653" t="s">
        <v>545</v>
      </c>
      <c r="D108" s="654" t="s">
        <v>2548</v>
      </c>
      <c r="E108" s="653" t="s">
        <v>562</v>
      </c>
      <c r="F108" s="654" t="s">
        <v>2553</v>
      </c>
      <c r="G108" s="653" t="s">
        <v>570</v>
      </c>
      <c r="H108" s="653" t="s">
        <v>921</v>
      </c>
      <c r="I108" s="653" t="s">
        <v>730</v>
      </c>
      <c r="J108" s="653" t="s">
        <v>922</v>
      </c>
      <c r="K108" s="653" t="s">
        <v>923</v>
      </c>
      <c r="L108" s="655">
        <v>248.9654959855057</v>
      </c>
      <c r="M108" s="655">
        <v>2</v>
      </c>
      <c r="N108" s="656">
        <v>497.93099197101139</v>
      </c>
    </row>
    <row r="109" spans="1:14" ht="14.4" customHeight="1" x14ac:dyDescent="0.3">
      <c r="A109" s="651" t="s">
        <v>540</v>
      </c>
      <c r="B109" s="652" t="s">
        <v>541</v>
      </c>
      <c r="C109" s="653" t="s">
        <v>545</v>
      </c>
      <c r="D109" s="654" t="s">
        <v>2548</v>
      </c>
      <c r="E109" s="653" t="s">
        <v>562</v>
      </c>
      <c r="F109" s="654" t="s">
        <v>2553</v>
      </c>
      <c r="G109" s="653" t="s">
        <v>570</v>
      </c>
      <c r="H109" s="653" t="s">
        <v>924</v>
      </c>
      <c r="I109" s="653" t="s">
        <v>925</v>
      </c>
      <c r="J109" s="653" t="s">
        <v>926</v>
      </c>
      <c r="K109" s="653" t="s">
        <v>927</v>
      </c>
      <c r="L109" s="655">
        <v>33.409999999999997</v>
      </c>
      <c r="M109" s="655">
        <v>1</v>
      </c>
      <c r="N109" s="656">
        <v>33.409999999999997</v>
      </c>
    </row>
    <row r="110" spans="1:14" ht="14.4" customHeight="1" x14ac:dyDescent="0.3">
      <c r="A110" s="651" t="s">
        <v>540</v>
      </c>
      <c r="B110" s="652" t="s">
        <v>541</v>
      </c>
      <c r="C110" s="653" t="s">
        <v>545</v>
      </c>
      <c r="D110" s="654" t="s">
        <v>2548</v>
      </c>
      <c r="E110" s="653" t="s">
        <v>562</v>
      </c>
      <c r="F110" s="654" t="s">
        <v>2553</v>
      </c>
      <c r="G110" s="653" t="s">
        <v>570</v>
      </c>
      <c r="H110" s="653" t="s">
        <v>928</v>
      </c>
      <c r="I110" s="653" t="s">
        <v>730</v>
      </c>
      <c r="J110" s="653" t="s">
        <v>929</v>
      </c>
      <c r="K110" s="653"/>
      <c r="L110" s="655">
        <v>296.90351147366289</v>
      </c>
      <c r="M110" s="655">
        <v>2</v>
      </c>
      <c r="N110" s="656">
        <v>593.80702294732578</v>
      </c>
    </row>
    <row r="111" spans="1:14" ht="14.4" customHeight="1" x14ac:dyDescent="0.3">
      <c r="A111" s="651" t="s">
        <v>540</v>
      </c>
      <c r="B111" s="652" t="s">
        <v>541</v>
      </c>
      <c r="C111" s="653" t="s">
        <v>545</v>
      </c>
      <c r="D111" s="654" t="s">
        <v>2548</v>
      </c>
      <c r="E111" s="653" t="s">
        <v>562</v>
      </c>
      <c r="F111" s="654" t="s">
        <v>2553</v>
      </c>
      <c r="G111" s="653" t="s">
        <v>570</v>
      </c>
      <c r="H111" s="653" t="s">
        <v>930</v>
      </c>
      <c r="I111" s="653" t="s">
        <v>931</v>
      </c>
      <c r="J111" s="653" t="s">
        <v>932</v>
      </c>
      <c r="K111" s="653"/>
      <c r="L111" s="655">
        <v>252.97803439486236</v>
      </c>
      <c r="M111" s="655">
        <v>1</v>
      </c>
      <c r="N111" s="656">
        <v>252.97803439486236</v>
      </c>
    </row>
    <row r="112" spans="1:14" ht="14.4" customHeight="1" x14ac:dyDescent="0.3">
      <c r="A112" s="651" t="s">
        <v>540</v>
      </c>
      <c r="B112" s="652" t="s">
        <v>541</v>
      </c>
      <c r="C112" s="653" t="s">
        <v>545</v>
      </c>
      <c r="D112" s="654" t="s">
        <v>2548</v>
      </c>
      <c r="E112" s="653" t="s">
        <v>562</v>
      </c>
      <c r="F112" s="654" t="s">
        <v>2553</v>
      </c>
      <c r="G112" s="653" t="s">
        <v>570</v>
      </c>
      <c r="H112" s="653" t="s">
        <v>933</v>
      </c>
      <c r="I112" s="653" t="s">
        <v>934</v>
      </c>
      <c r="J112" s="653" t="s">
        <v>935</v>
      </c>
      <c r="K112" s="653" t="s">
        <v>936</v>
      </c>
      <c r="L112" s="655">
        <v>33.879999999999995</v>
      </c>
      <c r="M112" s="655">
        <v>1</v>
      </c>
      <c r="N112" s="656">
        <v>33.879999999999995</v>
      </c>
    </row>
    <row r="113" spans="1:14" ht="14.4" customHeight="1" x14ac:dyDescent="0.3">
      <c r="A113" s="651" t="s">
        <v>540</v>
      </c>
      <c r="B113" s="652" t="s">
        <v>541</v>
      </c>
      <c r="C113" s="653" t="s">
        <v>545</v>
      </c>
      <c r="D113" s="654" t="s">
        <v>2548</v>
      </c>
      <c r="E113" s="653" t="s">
        <v>562</v>
      </c>
      <c r="F113" s="654" t="s">
        <v>2553</v>
      </c>
      <c r="G113" s="653" t="s">
        <v>570</v>
      </c>
      <c r="H113" s="653" t="s">
        <v>937</v>
      </c>
      <c r="I113" s="653" t="s">
        <v>938</v>
      </c>
      <c r="J113" s="653" t="s">
        <v>939</v>
      </c>
      <c r="K113" s="653" t="s">
        <v>940</v>
      </c>
      <c r="L113" s="655">
        <v>94.2</v>
      </c>
      <c r="M113" s="655">
        <v>2</v>
      </c>
      <c r="N113" s="656">
        <v>188.4</v>
      </c>
    </row>
    <row r="114" spans="1:14" ht="14.4" customHeight="1" x14ac:dyDescent="0.3">
      <c r="A114" s="651" t="s">
        <v>540</v>
      </c>
      <c r="B114" s="652" t="s">
        <v>541</v>
      </c>
      <c r="C114" s="653" t="s">
        <v>545</v>
      </c>
      <c r="D114" s="654" t="s">
        <v>2548</v>
      </c>
      <c r="E114" s="653" t="s">
        <v>562</v>
      </c>
      <c r="F114" s="654" t="s">
        <v>2553</v>
      </c>
      <c r="G114" s="653" t="s">
        <v>570</v>
      </c>
      <c r="H114" s="653" t="s">
        <v>941</v>
      </c>
      <c r="I114" s="653" t="s">
        <v>730</v>
      </c>
      <c r="J114" s="653" t="s">
        <v>942</v>
      </c>
      <c r="K114" s="653"/>
      <c r="L114" s="655">
        <v>68.529805078284951</v>
      </c>
      <c r="M114" s="655">
        <v>5</v>
      </c>
      <c r="N114" s="656">
        <v>342.64902539142474</v>
      </c>
    </row>
    <row r="115" spans="1:14" ht="14.4" customHeight="1" x14ac:dyDescent="0.3">
      <c r="A115" s="651" t="s">
        <v>540</v>
      </c>
      <c r="B115" s="652" t="s">
        <v>541</v>
      </c>
      <c r="C115" s="653" t="s">
        <v>545</v>
      </c>
      <c r="D115" s="654" t="s">
        <v>2548</v>
      </c>
      <c r="E115" s="653" t="s">
        <v>562</v>
      </c>
      <c r="F115" s="654" t="s">
        <v>2553</v>
      </c>
      <c r="G115" s="653" t="s">
        <v>570</v>
      </c>
      <c r="H115" s="653" t="s">
        <v>943</v>
      </c>
      <c r="I115" s="653" t="s">
        <v>730</v>
      </c>
      <c r="J115" s="653" t="s">
        <v>944</v>
      </c>
      <c r="K115" s="653"/>
      <c r="L115" s="655">
        <v>121.47025464444741</v>
      </c>
      <c r="M115" s="655">
        <v>2</v>
      </c>
      <c r="N115" s="656">
        <v>242.94050928889482</v>
      </c>
    </row>
    <row r="116" spans="1:14" ht="14.4" customHeight="1" x14ac:dyDescent="0.3">
      <c r="A116" s="651" t="s">
        <v>540</v>
      </c>
      <c r="B116" s="652" t="s">
        <v>541</v>
      </c>
      <c r="C116" s="653" t="s">
        <v>545</v>
      </c>
      <c r="D116" s="654" t="s">
        <v>2548</v>
      </c>
      <c r="E116" s="653" t="s">
        <v>562</v>
      </c>
      <c r="F116" s="654" t="s">
        <v>2553</v>
      </c>
      <c r="G116" s="653" t="s">
        <v>570</v>
      </c>
      <c r="H116" s="653" t="s">
        <v>945</v>
      </c>
      <c r="I116" s="653" t="s">
        <v>730</v>
      </c>
      <c r="J116" s="653" t="s">
        <v>946</v>
      </c>
      <c r="K116" s="653"/>
      <c r="L116" s="655">
        <v>31.871501922765045</v>
      </c>
      <c r="M116" s="655">
        <v>1</v>
      </c>
      <c r="N116" s="656">
        <v>31.871501922765045</v>
      </c>
    </row>
    <row r="117" spans="1:14" ht="14.4" customHeight="1" x14ac:dyDescent="0.3">
      <c r="A117" s="651" t="s">
        <v>540</v>
      </c>
      <c r="B117" s="652" t="s">
        <v>541</v>
      </c>
      <c r="C117" s="653" t="s">
        <v>545</v>
      </c>
      <c r="D117" s="654" t="s">
        <v>2548</v>
      </c>
      <c r="E117" s="653" t="s">
        <v>562</v>
      </c>
      <c r="F117" s="654" t="s">
        <v>2553</v>
      </c>
      <c r="G117" s="653" t="s">
        <v>570</v>
      </c>
      <c r="H117" s="653" t="s">
        <v>947</v>
      </c>
      <c r="I117" s="653" t="s">
        <v>730</v>
      </c>
      <c r="J117" s="653" t="s">
        <v>948</v>
      </c>
      <c r="K117" s="653"/>
      <c r="L117" s="655">
        <v>43.229996679879591</v>
      </c>
      <c r="M117" s="655">
        <v>2</v>
      </c>
      <c r="N117" s="656">
        <v>86.459993359759181</v>
      </c>
    </row>
    <row r="118" spans="1:14" ht="14.4" customHeight="1" x14ac:dyDescent="0.3">
      <c r="A118" s="651" t="s">
        <v>540</v>
      </c>
      <c r="B118" s="652" t="s">
        <v>541</v>
      </c>
      <c r="C118" s="653" t="s">
        <v>545</v>
      </c>
      <c r="D118" s="654" t="s">
        <v>2548</v>
      </c>
      <c r="E118" s="653" t="s">
        <v>562</v>
      </c>
      <c r="F118" s="654" t="s">
        <v>2553</v>
      </c>
      <c r="G118" s="653" t="s">
        <v>570</v>
      </c>
      <c r="H118" s="653" t="s">
        <v>949</v>
      </c>
      <c r="I118" s="653" t="s">
        <v>950</v>
      </c>
      <c r="J118" s="653" t="s">
        <v>951</v>
      </c>
      <c r="K118" s="653"/>
      <c r="L118" s="655">
        <v>97.052762501202281</v>
      </c>
      <c r="M118" s="655">
        <v>1</v>
      </c>
      <c r="N118" s="656">
        <v>97.052762501202281</v>
      </c>
    </row>
    <row r="119" spans="1:14" ht="14.4" customHeight="1" x14ac:dyDescent="0.3">
      <c r="A119" s="651" t="s">
        <v>540</v>
      </c>
      <c r="B119" s="652" t="s">
        <v>541</v>
      </c>
      <c r="C119" s="653" t="s">
        <v>545</v>
      </c>
      <c r="D119" s="654" t="s">
        <v>2548</v>
      </c>
      <c r="E119" s="653" t="s">
        <v>562</v>
      </c>
      <c r="F119" s="654" t="s">
        <v>2553</v>
      </c>
      <c r="G119" s="653" t="s">
        <v>570</v>
      </c>
      <c r="H119" s="653" t="s">
        <v>952</v>
      </c>
      <c r="I119" s="653" t="s">
        <v>953</v>
      </c>
      <c r="J119" s="653" t="s">
        <v>954</v>
      </c>
      <c r="K119" s="653" t="s">
        <v>765</v>
      </c>
      <c r="L119" s="655">
        <v>62.644999999999996</v>
      </c>
      <c r="M119" s="655">
        <v>4</v>
      </c>
      <c r="N119" s="656">
        <v>250.57999999999998</v>
      </c>
    </row>
    <row r="120" spans="1:14" ht="14.4" customHeight="1" x14ac:dyDescent="0.3">
      <c r="A120" s="651" t="s">
        <v>540</v>
      </c>
      <c r="B120" s="652" t="s">
        <v>541</v>
      </c>
      <c r="C120" s="653" t="s">
        <v>545</v>
      </c>
      <c r="D120" s="654" t="s">
        <v>2548</v>
      </c>
      <c r="E120" s="653" t="s">
        <v>562</v>
      </c>
      <c r="F120" s="654" t="s">
        <v>2553</v>
      </c>
      <c r="G120" s="653" t="s">
        <v>570</v>
      </c>
      <c r="H120" s="653" t="s">
        <v>955</v>
      </c>
      <c r="I120" s="653" t="s">
        <v>730</v>
      </c>
      <c r="J120" s="653" t="s">
        <v>956</v>
      </c>
      <c r="K120" s="653"/>
      <c r="L120" s="655">
        <v>81.25668928499131</v>
      </c>
      <c r="M120" s="655">
        <v>1</v>
      </c>
      <c r="N120" s="656">
        <v>81.25668928499131</v>
      </c>
    </row>
    <row r="121" spans="1:14" ht="14.4" customHeight="1" x14ac:dyDescent="0.3">
      <c r="A121" s="651" t="s">
        <v>540</v>
      </c>
      <c r="B121" s="652" t="s">
        <v>541</v>
      </c>
      <c r="C121" s="653" t="s">
        <v>545</v>
      </c>
      <c r="D121" s="654" t="s">
        <v>2548</v>
      </c>
      <c r="E121" s="653" t="s">
        <v>562</v>
      </c>
      <c r="F121" s="654" t="s">
        <v>2553</v>
      </c>
      <c r="G121" s="653" t="s">
        <v>570</v>
      </c>
      <c r="H121" s="653" t="s">
        <v>957</v>
      </c>
      <c r="I121" s="653" t="s">
        <v>730</v>
      </c>
      <c r="J121" s="653" t="s">
        <v>958</v>
      </c>
      <c r="K121" s="653"/>
      <c r="L121" s="655">
        <v>87.772500000000008</v>
      </c>
      <c r="M121" s="655">
        <v>4</v>
      </c>
      <c r="N121" s="656">
        <v>351.09000000000003</v>
      </c>
    </row>
    <row r="122" spans="1:14" ht="14.4" customHeight="1" x14ac:dyDescent="0.3">
      <c r="A122" s="651" t="s">
        <v>540</v>
      </c>
      <c r="B122" s="652" t="s">
        <v>541</v>
      </c>
      <c r="C122" s="653" t="s">
        <v>545</v>
      </c>
      <c r="D122" s="654" t="s">
        <v>2548</v>
      </c>
      <c r="E122" s="653" t="s">
        <v>562</v>
      </c>
      <c r="F122" s="654" t="s">
        <v>2553</v>
      </c>
      <c r="G122" s="653" t="s">
        <v>570</v>
      </c>
      <c r="H122" s="653" t="s">
        <v>959</v>
      </c>
      <c r="I122" s="653" t="s">
        <v>960</v>
      </c>
      <c r="J122" s="653" t="s">
        <v>961</v>
      </c>
      <c r="K122" s="653" t="s">
        <v>962</v>
      </c>
      <c r="L122" s="655">
        <v>55.189999999999984</v>
      </c>
      <c r="M122" s="655">
        <v>1</v>
      </c>
      <c r="N122" s="656">
        <v>55.189999999999984</v>
      </c>
    </row>
    <row r="123" spans="1:14" ht="14.4" customHeight="1" x14ac:dyDescent="0.3">
      <c r="A123" s="651" t="s">
        <v>540</v>
      </c>
      <c r="B123" s="652" t="s">
        <v>541</v>
      </c>
      <c r="C123" s="653" t="s">
        <v>545</v>
      </c>
      <c r="D123" s="654" t="s">
        <v>2548</v>
      </c>
      <c r="E123" s="653" t="s">
        <v>562</v>
      </c>
      <c r="F123" s="654" t="s">
        <v>2553</v>
      </c>
      <c r="G123" s="653" t="s">
        <v>570</v>
      </c>
      <c r="H123" s="653" t="s">
        <v>963</v>
      </c>
      <c r="I123" s="653" t="s">
        <v>964</v>
      </c>
      <c r="J123" s="653" t="s">
        <v>965</v>
      </c>
      <c r="K123" s="653" t="s">
        <v>966</v>
      </c>
      <c r="L123" s="655">
        <v>83.129945123083687</v>
      </c>
      <c r="M123" s="655">
        <v>7</v>
      </c>
      <c r="N123" s="656">
        <v>581.90961586158585</v>
      </c>
    </row>
    <row r="124" spans="1:14" ht="14.4" customHeight="1" x14ac:dyDescent="0.3">
      <c r="A124" s="651" t="s">
        <v>540</v>
      </c>
      <c r="B124" s="652" t="s">
        <v>541</v>
      </c>
      <c r="C124" s="653" t="s">
        <v>545</v>
      </c>
      <c r="D124" s="654" t="s">
        <v>2548</v>
      </c>
      <c r="E124" s="653" t="s">
        <v>562</v>
      </c>
      <c r="F124" s="654" t="s">
        <v>2553</v>
      </c>
      <c r="G124" s="653" t="s">
        <v>570</v>
      </c>
      <c r="H124" s="653" t="s">
        <v>967</v>
      </c>
      <c r="I124" s="653" t="s">
        <v>968</v>
      </c>
      <c r="J124" s="653" t="s">
        <v>969</v>
      </c>
      <c r="K124" s="653" t="s">
        <v>970</v>
      </c>
      <c r="L124" s="655">
        <v>46.539992507487185</v>
      </c>
      <c r="M124" s="655">
        <v>151</v>
      </c>
      <c r="N124" s="656">
        <v>7027.538868630565</v>
      </c>
    </row>
    <row r="125" spans="1:14" ht="14.4" customHeight="1" x14ac:dyDescent="0.3">
      <c r="A125" s="651" t="s">
        <v>540</v>
      </c>
      <c r="B125" s="652" t="s">
        <v>541</v>
      </c>
      <c r="C125" s="653" t="s">
        <v>545</v>
      </c>
      <c r="D125" s="654" t="s">
        <v>2548</v>
      </c>
      <c r="E125" s="653" t="s">
        <v>562</v>
      </c>
      <c r="F125" s="654" t="s">
        <v>2553</v>
      </c>
      <c r="G125" s="653" t="s">
        <v>570</v>
      </c>
      <c r="H125" s="653" t="s">
        <v>971</v>
      </c>
      <c r="I125" s="653" t="s">
        <v>972</v>
      </c>
      <c r="J125" s="653" t="s">
        <v>973</v>
      </c>
      <c r="K125" s="653" t="s">
        <v>974</v>
      </c>
      <c r="L125" s="655">
        <v>167.75750000000005</v>
      </c>
      <c r="M125" s="655">
        <v>4</v>
      </c>
      <c r="N125" s="656">
        <v>671.0300000000002</v>
      </c>
    </row>
    <row r="126" spans="1:14" ht="14.4" customHeight="1" x14ac:dyDescent="0.3">
      <c r="A126" s="651" t="s">
        <v>540</v>
      </c>
      <c r="B126" s="652" t="s">
        <v>541</v>
      </c>
      <c r="C126" s="653" t="s">
        <v>545</v>
      </c>
      <c r="D126" s="654" t="s">
        <v>2548</v>
      </c>
      <c r="E126" s="653" t="s">
        <v>562</v>
      </c>
      <c r="F126" s="654" t="s">
        <v>2553</v>
      </c>
      <c r="G126" s="653" t="s">
        <v>570</v>
      </c>
      <c r="H126" s="653" t="s">
        <v>975</v>
      </c>
      <c r="I126" s="653" t="s">
        <v>730</v>
      </c>
      <c r="J126" s="653" t="s">
        <v>976</v>
      </c>
      <c r="K126" s="653"/>
      <c r="L126" s="655">
        <v>367.93396514169018</v>
      </c>
      <c r="M126" s="655">
        <v>11</v>
      </c>
      <c r="N126" s="656">
        <v>4047.273616558592</v>
      </c>
    </row>
    <row r="127" spans="1:14" ht="14.4" customHeight="1" x14ac:dyDescent="0.3">
      <c r="A127" s="651" t="s">
        <v>540</v>
      </c>
      <c r="B127" s="652" t="s">
        <v>541</v>
      </c>
      <c r="C127" s="653" t="s">
        <v>545</v>
      </c>
      <c r="D127" s="654" t="s">
        <v>2548</v>
      </c>
      <c r="E127" s="653" t="s">
        <v>562</v>
      </c>
      <c r="F127" s="654" t="s">
        <v>2553</v>
      </c>
      <c r="G127" s="653" t="s">
        <v>570</v>
      </c>
      <c r="H127" s="653" t="s">
        <v>977</v>
      </c>
      <c r="I127" s="653" t="s">
        <v>978</v>
      </c>
      <c r="J127" s="653" t="s">
        <v>979</v>
      </c>
      <c r="K127" s="653" t="s">
        <v>980</v>
      </c>
      <c r="L127" s="655">
        <v>63.649999999999942</v>
      </c>
      <c r="M127" s="655">
        <v>1</v>
      </c>
      <c r="N127" s="656">
        <v>63.649999999999942</v>
      </c>
    </row>
    <row r="128" spans="1:14" ht="14.4" customHeight="1" x14ac:dyDescent="0.3">
      <c r="A128" s="651" t="s">
        <v>540</v>
      </c>
      <c r="B128" s="652" t="s">
        <v>541</v>
      </c>
      <c r="C128" s="653" t="s">
        <v>545</v>
      </c>
      <c r="D128" s="654" t="s">
        <v>2548</v>
      </c>
      <c r="E128" s="653" t="s">
        <v>562</v>
      </c>
      <c r="F128" s="654" t="s">
        <v>2553</v>
      </c>
      <c r="G128" s="653" t="s">
        <v>570</v>
      </c>
      <c r="H128" s="653" t="s">
        <v>981</v>
      </c>
      <c r="I128" s="653" t="s">
        <v>982</v>
      </c>
      <c r="J128" s="653" t="s">
        <v>983</v>
      </c>
      <c r="K128" s="653" t="s">
        <v>984</v>
      </c>
      <c r="L128" s="655">
        <v>111.86000000000003</v>
      </c>
      <c r="M128" s="655">
        <v>1</v>
      </c>
      <c r="N128" s="656">
        <v>111.86000000000003</v>
      </c>
    </row>
    <row r="129" spans="1:14" ht="14.4" customHeight="1" x14ac:dyDescent="0.3">
      <c r="A129" s="651" t="s">
        <v>540</v>
      </c>
      <c r="B129" s="652" t="s">
        <v>541</v>
      </c>
      <c r="C129" s="653" t="s">
        <v>545</v>
      </c>
      <c r="D129" s="654" t="s">
        <v>2548</v>
      </c>
      <c r="E129" s="653" t="s">
        <v>562</v>
      </c>
      <c r="F129" s="654" t="s">
        <v>2553</v>
      </c>
      <c r="G129" s="653" t="s">
        <v>570</v>
      </c>
      <c r="H129" s="653" t="s">
        <v>985</v>
      </c>
      <c r="I129" s="653" t="s">
        <v>730</v>
      </c>
      <c r="J129" s="653" t="s">
        <v>986</v>
      </c>
      <c r="K129" s="653"/>
      <c r="L129" s="655">
        <v>134.09009241310312</v>
      </c>
      <c r="M129" s="655">
        <v>1</v>
      </c>
      <c r="N129" s="656">
        <v>134.09009241310312</v>
      </c>
    </row>
    <row r="130" spans="1:14" ht="14.4" customHeight="1" x14ac:dyDescent="0.3">
      <c r="A130" s="651" t="s">
        <v>540</v>
      </c>
      <c r="B130" s="652" t="s">
        <v>541</v>
      </c>
      <c r="C130" s="653" t="s">
        <v>545</v>
      </c>
      <c r="D130" s="654" t="s">
        <v>2548</v>
      </c>
      <c r="E130" s="653" t="s">
        <v>562</v>
      </c>
      <c r="F130" s="654" t="s">
        <v>2553</v>
      </c>
      <c r="G130" s="653" t="s">
        <v>570</v>
      </c>
      <c r="H130" s="653" t="s">
        <v>987</v>
      </c>
      <c r="I130" s="653" t="s">
        <v>988</v>
      </c>
      <c r="J130" s="653" t="s">
        <v>989</v>
      </c>
      <c r="K130" s="653" t="s">
        <v>990</v>
      </c>
      <c r="L130" s="655">
        <v>63.819816760081672</v>
      </c>
      <c r="M130" s="655">
        <v>1</v>
      </c>
      <c r="N130" s="656">
        <v>63.819816760081672</v>
      </c>
    </row>
    <row r="131" spans="1:14" ht="14.4" customHeight="1" x14ac:dyDescent="0.3">
      <c r="A131" s="651" t="s">
        <v>540</v>
      </c>
      <c r="B131" s="652" t="s">
        <v>541</v>
      </c>
      <c r="C131" s="653" t="s">
        <v>545</v>
      </c>
      <c r="D131" s="654" t="s">
        <v>2548</v>
      </c>
      <c r="E131" s="653" t="s">
        <v>562</v>
      </c>
      <c r="F131" s="654" t="s">
        <v>2553</v>
      </c>
      <c r="G131" s="653" t="s">
        <v>570</v>
      </c>
      <c r="H131" s="653" t="s">
        <v>991</v>
      </c>
      <c r="I131" s="653" t="s">
        <v>992</v>
      </c>
      <c r="J131" s="653" t="s">
        <v>993</v>
      </c>
      <c r="K131" s="653" t="s">
        <v>994</v>
      </c>
      <c r="L131" s="655">
        <v>228.48</v>
      </c>
      <c r="M131" s="655">
        <v>1</v>
      </c>
      <c r="N131" s="656">
        <v>228.48</v>
      </c>
    </row>
    <row r="132" spans="1:14" ht="14.4" customHeight="1" x14ac:dyDescent="0.3">
      <c r="A132" s="651" t="s">
        <v>540</v>
      </c>
      <c r="B132" s="652" t="s">
        <v>541</v>
      </c>
      <c r="C132" s="653" t="s">
        <v>545</v>
      </c>
      <c r="D132" s="654" t="s">
        <v>2548</v>
      </c>
      <c r="E132" s="653" t="s">
        <v>562</v>
      </c>
      <c r="F132" s="654" t="s">
        <v>2553</v>
      </c>
      <c r="G132" s="653" t="s">
        <v>570</v>
      </c>
      <c r="H132" s="653" t="s">
        <v>995</v>
      </c>
      <c r="I132" s="653" t="s">
        <v>730</v>
      </c>
      <c r="J132" s="653" t="s">
        <v>996</v>
      </c>
      <c r="K132" s="653"/>
      <c r="L132" s="655">
        <v>121.76625</v>
      </c>
      <c r="M132" s="655">
        <v>4</v>
      </c>
      <c r="N132" s="656">
        <v>487.065</v>
      </c>
    </row>
    <row r="133" spans="1:14" ht="14.4" customHeight="1" x14ac:dyDescent="0.3">
      <c r="A133" s="651" t="s">
        <v>540</v>
      </c>
      <c r="B133" s="652" t="s">
        <v>541</v>
      </c>
      <c r="C133" s="653" t="s">
        <v>545</v>
      </c>
      <c r="D133" s="654" t="s">
        <v>2548</v>
      </c>
      <c r="E133" s="653" t="s">
        <v>562</v>
      </c>
      <c r="F133" s="654" t="s">
        <v>2553</v>
      </c>
      <c r="G133" s="653" t="s">
        <v>570</v>
      </c>
      <c r="H133" s="653" t="s">
        <v>997</v>
      </c>
      <c r="I133" s="653" t="s">
        <v>730</v>
      </c>
      <c r="J133" s="653" t="s">
        <v>998</v>
      </c>
      <c r="K133" s="653"/>
      <c r="L133" s="655">
        <v>30.78</v>
      </c>
      <c r="M133" s="655">
        <v>4</v>
      </c>
      <c r="N133" s="656">
        <v>123.12</v>
      </c>
    </row>
    <row r="134" spans="1:14" ht="14.4" customHeight="1" x14ac:dyDescent="0.3">
      <c r="A134" s="651" t="s">
        <v>540</v>
      </c>
      <c r="B134" s="652" t="s">
        <v>541</v>
      </c>
      <c r="C134" s="653" t="s">
        <v>545</v>
      </c>
      <c r="D134" s="654" t="s">
        <v>2548</v>
      </c>
      <c r="E134" s="653" t="s">
        <v>562</v>
      </c>
      <c r="F134" s="654" t="s">
        <v>2553</v>
      </c>
      <c r="G134" s="653" t="s">
        <v>570</v>
      </c>
      <c r="H134" s="653" t="s">
        <v>999</v>
      </c>
      <c r="I134" s="653" t="s">
        <v>999</v>
      </c>
      <c r="J134" s="653" t="s">
        <v>742</v>
      </c>
      <c r="K134" s="653" t="s">
        <v>1000</v>
      </c>
      <c r="L134" s="655">
        <v>130.35</v>
      </c>
      <c r="M134" s="655">
        <v>1</v>
      </c>
      <c r="N134" s="656">
        <v>130.35</v>
      </c>
    </row>
    <row r="135" spans="1:14" ht="14.4" customHeight="1" x14ac:dyDescent="0.3">
      <c r="A135" s="651" t="s">
        <v>540</v>
      </c>
      <c r="B135" s="652" t="s">
        <v>541</v>
      </c>
      <c r="C135" s="653" t="s">
        <v>545</v>
      </c>
      <c r="D135" s="654" t="s">
        <v>2548</v>
      </c>
      <c r="E135" s="653" t="s">
        <v>562</v>
      </c>
      <c r="F135" s="654" t="s">
        <v>2553</v>
      </c>
      <c r="G135" s="653" t="s">
        <v>570</v>
      </c>
      <c r="H135" s="653" t="s">
        <v>1001</v>
      </c>
      <c r="I135" s="653" t="s">
        <v>1001</v>
      </c>
      <c r="J135" s="653" t="s">
        <v>1002</v>
      </c>
      <c r="K135" s="653" t="s">
        <v>1003</v>
      </c>
      <c r="L135" s="655">
        <v>44.000000000000007</v>
      </c>
      <c r="M135" s="655">
        <v>2</v>
      </c>
      <c r="N135" s="656">
        <v>88.000000000000014</v>
      </c>
    </row>
    <row r="136" spans="1:14" ht="14.4" customHeight="1" x14ac:dyDescent="0.3">
      <c r="A136" s="651" t="s">
        <v>540</v>
      </c>
      <c r="B136" s="652" t="s">
        <v>541</v>
      </c>
      <c r="C136" s="653" t="s">
        <v>545</v>
      </c>
      <c r="D136" s="654" t="s">
        <v>2548</v>
      </c>
      <c r="E136" s="653" t="s">
        <v>562</v>
      </c>
      <c r="F136" s="654" t="s">
        <v>2553</v>
      </c>
      <c r="G136" s="653" t="s">
        <v>570</v>
      </c>
      <c r="H136" s="653" t="s">
        <v>1004</v>
      </c>
      <c r="I136" s="653" t="s">
        <v>1004</v>
      </c>
      <c r="J136" s="653" t="s">
        <v>791</v>
      </c>
      <c r="K136" s="653" t="s">
        <v>1005</v>
      </c>
      <c r="L136" s="655">
        <v>79.889952432702088</v>
      </c>
      <c r="M136" s="655">
        <v>9</v>
      </c>
      <c r="N136" s="656">
        <v>719.00957189431881</v>
      </c>
    </row>
    <row r="137" spans="1:14" ht="14.4" customHeight="1" x14ac:dyDescent="0.3">
      <c r="A137" s="651" t="s">
        <v>540</v>
      </c>
      <c r="B137" s="652" t="s">
        <v>541</v>
      </c>
      <c r="C137" s="653" t="s">
        <v>545</v>
      </c>
      <c r="D137" s="654" t="s">
        <v>2548</v>
      </c>
      <c r="E137" s="653" t="s">
        <v>562</v>
      </c>
      <c r="F137" s="654" t="s">
        <v>2553</v>
      </c>
      <c r="G137" s="653" t="s">
        <v>570</v>
      </c>
      <c r="H137" s="653" t="s">
        <v>1006</v>
      </c>
      <c r="I137" s="653" t="s">
        <v>1006</v>
      </c>
      <c r="J137" s="653" t="s">
        <v>1007</v>
      </c>
      <c r="K137" s="653" t="s">
        <v>1008</v>
      </c>
      <c r="L137" s="655">
        <v>176.67841542190249</v>
      </c>
      <c r="M137" s="655">
        <v>3</v>
      </c>
      <c r="N137" s="656">
        <v>530.03524626570743</v>
      </c>
    </row>
    <row r="138" spans="1:14" ht="14.4" customHeight="1" x14ac:dyDescent="0.3">
      <c r="A138" s="651" t="s">
        <v>540</v>
      </c>
      <c r="B138" s="652" t="s">
        <v>541</v>
      </c>
      <c r="C138" s="653" t="s">
        <v>545</v>
      </c>
      <c r="D138" s="654" t="s">
        <v>2548</v>
      </c>
      <c r="E138" s="653" t="s">
        <v>562</v>
      </c>
      <c r="F138" s="654" t="s">
        <v>2553</v>
      </c>
      <c r="G138" s="653" t="s">
        <v>570</v>
      </c>
      <c r="H138" s="653" t="s">
        <v>1009</v>
      </c>
      <c r="I138" s="653" t="s">
        <v>730</v>
      </c>
      <c r="J138" s="653" t="s">
        <v>1010</v>
      </c>
      <c r="K138" s="653" t="s">
        <v>1011</v>
      </c>
      <c r="L138" s="655">
        <v>53.273532991425398</v>
      </c>
      <c r="M138" s="655">
        <v>1</v>
      </c>
      <c r="N138" s="656">
        <v>53.273532991425398</v>
      </c>
    </row>
    <row r="139" spans="1:14" ht="14.4" customHeight="1" x14ac:dyDescent="0.3">
      <c r="A139" s="651" t="s">
        <v>540</v>
      </c>
      <c r="B139" s="652" t="s">
        <v>541</v>
      </c>
      <c r="C139" s="653" t="s">
        <v>545</v>
      </c>
      <c r="D139" s="654" t="s">
        <v>2548</v>
      </c>
      <c r="E139" s="653" t="s">
        <v>562</v>
      </c>
      <c r="F139" s="654" t="s">
        <v>2553</v>
      </c>
      <c r="G139" s="653" t="s">
        <v>570</v>
      </c>
      <c r="H139" s="653" t="s">
        <v>1012</v>
      </c>
      <c r="I139" s="653" t="s">
        <v>1012</v>
      </c>
      <c r="J139" s="653" t="s">
        <v>1013</v>
      </c>
      <c r="K139" s="653" t="s">
        <v>1014</v>
      </c>
      <c r="L139" s="655">
        <v>80.430293305477818</v>
      </c>
      <c r="M139" s="655">
        <v>1</v>
      </c>
      <c r="N139" s="656">
        <v>80.430293305477818</v>
      </c>
    </row>
    <row r="140" spans="1:14" ht="14.4" customHeight="1" x14ac:dyDescent="0.3">
      <c r="A140" s="651" t="s">
        <v>540</v>
      </c>
      <c r="B140" s="652" t="s">
        <v>541</v>
      </c>
      <c r="C140" s="653" t="s">
        <v>545</v>
      </c>
      <c r="D140" s="654" t="s">
        <v>2548</v>
      </c>
      <c r="E140" s="653" t="s">
        <v>562</v>
      </c>
      <c r="F140" s="654" t="s">
        <v>2553</v>
      </c>
      <c r="G140" s="653" t="s">
        <v>570</v>
      </c>
      <c r="H140" s="653" t="s">
        <v>1015</v>
      </c>
      <c r="I140" s="653" t="s">
        <v>1015</v>
      </c>
      <c r="J140" s="653" t="s">
        <v>1016</v>
      </c>
      <c r="K140" s="653" t="s">
        <v>1017</v>
      </c>
      <c r="L140" s="655">
        <v>68.569999999999979</v>
      </c>
      <c r="M140" s="655">
        <v>1</v>
      </c>
      <c r="N140" s="656">
        <v>68.569999999999979</v>
      </c>
    </row>
    <row r="141" spans="1:14" ht="14.4" customHeight="1" x14ac:dyDescent="0.3">
      <c r="A141" s="651" t="s">
        <v>540</v>
      </c>
      <c r="B141" s="652" t="s">
        <v>541</v>
      </c>
      <c r="C141" s="653" t="s">
        <v>545</v>
      </c>
      <c r="D141" s="654" t="s">
        <v>2548</v>
      </c>
      <c r="E141" s="653" t="s">
        <v>562</v>
      </c>
      <c r="F141" s="654" t="s">
        <v>2553</v>
      </c>
      <c r="G141" s="653" t="s">
        <v>570</v>
      </c>
      <c r="H141" s="653" t="s">
        <v>1018</v>
      </c>
      <c r="I141" s="653" t="s">
        <v>730</v>
      </c>
      <c r="J141" s="653" t="s">
        <v>1019</v>
      </c>
      <c r="K141" s="653"/>
      <c r="L141" s="655">
        <v>30.780000000000008</v>
      </c>
      <c r="M141" s="655">
        <v>5</v>
      </c>
      <c r="N141" s="656">
        <v>153.90000000000003</v>
      </c>
    </row>
    <row r="142" spans="1:14" ht="14.4" customHeight="1" x14ac:dyDescent="0.3">
      <c r="A142" s="651" t="s">
        <v>540</v>
      </c>
      <c r="B142" s="652" t="s">
        <v>541</v>
      </c>
      <c r="C142" s="653" t="s">
        <v>545</v>
      </c>
      <c r="D142" s="654" t="s">
        <v>2548</v>
      </c>
      <c r="E142" s="653" t="s">
        <v>562</v>
      </c>
      <c r="F142" s="654" t="s">
        <v>2553</v>
      </c>
      <c r="G142" s="653" t="s">
        <v>570</v>
      </c>
      <c r="H142" s="653" t="s">
        <v>1020</v>
      </c>
      <c r="I142" s="653" t="s">
        <v>730</v>
      </c>
      <c r="J142" s="653" t="s">
        <v>1021</v>
      </c>
      <c r="K142" s="653"/>
      <c r="L142" s="655">
        <v>229.91</v>
      </c>
      <c r="M142" s="655">
        <v>1</v>
      </c>
      <c r="N142" s="656">
        <v>229.91</v>
      </c>
    </row>
    <row r="143" spans="1:14" ht="14.4" customHeight="1" x14ac:dyDescent="0.3">
      <c r="A143" s="651" t="s">
        <v>540</v>
      </c>
      <c r="B143" s="652" t="s">
        <v>541</v>
      </c>
      <c r="C143" s="653" t="s">
        <v>545</v>
      </c>
      <c r="D143" s="654" t="s">
        <v>2548</v>
      </c>
      <c r="E143" s="653" t="s">
        <v>562</v>
      </c>
      <c r="F143" s="654" t="s">
        <v>2553</v>
      </c>
      <c r="G143" s="653" t="s">
        <v>570</v>
      </c>
      <c r="H143" s="653" t="s">
        <v>1022</v>
      </c>
      <c r="I143" s="653" t="s">
        <v>1022</v>
      </c>
      <c r="J143" s="653" t="s">
        <v>1023</v>
      </c>
      <c r="K143" s="653" t="s">
        <v>1024</v>
      </c>
      <c r="L143" s="655">
        <v>225.94000000000005</v>
      </c>
      <c r="M143" s="655">
        <v>1</v>
      </c>
      <c r="N143" s="656">
        <v>225.94000000000005</v>
      </c>
    </row>
    <row r="144" spans="1:14" ht="14.4" customHeight="1" x14ac:dyDescent="0.3">
      <c r="A144" s="651" t="s">
        <v>540</v>
      </c>
      <c r="B144" s="652" t="s">
        <v>541</v>
      </c>
      <c r="C144" s="653" t="s">
        <v>545</v>
      </c>
      <c r="D144" s="654" t="s">
        <v>2548</v>
      </c>
      <c r="E144" s="653" t="s">
        <v>562</v>
      </c>
      <c r="F144" s="654" t="s">
        <v>2553</v>
      </c>
      <c r="G144" s="653" t="s">
        <v>570</v>
      </c>
      <c r="H144" s="653" t="s">
        <v>1025</v>
      </c>
      <c r="I144" s="653" t="s">
        <v>1025</v>
      </c>
      <c r="J144" s="653" t="s">
        <v>1026</v>
      </c>
      <c r="K144" s="653" t="s">
        <v>1027</v>
      </c>
      <c r="L144" s="655">
        <v>199.98</v>
      </c>
      <c r="M144" s="655">
        <v>1</v>
      </c>
      <c r="N144" s="656">
        <v>199.98</v>
      </c>
    </row>
    <row r="145" spans="1:14" ht="14.4" customHeight="1" x14ac:dyDescent="0.3">
      <c r="A145" s="651" t="s">
        <v>540</v>
      </c>
      <c r="B145" s="652" t="s">
        <v>541</v>
      </c>
      <c r="C145" s="653" t="s">
        <v>545</v>
      </c>
      <c r="D145" s="654" t="s">
        <v>2548</v>
      </c>
      <c r="E145" s="653" t="s">
        <v>562</v>
      </c>
      <c r="F145" s="654" t="s">
        <v>2553</v>
      </c>
      <c r="G145" s="653" t="s">
        <v>570</v>
      </c>
      <c r="H145" s="653" t="s">
        <v>1028</v>
      </c>
      <c r="I145" s="653" t="s">
        <v>1028</v>
      </c>
      <c r="J145" s="653" t="s">
        <v>1029</v>
      </c>
      <c r="K145" s="653" t="s">
        <v>1030</v>
      </c>
      <c r="L145" s="655">
        <v>72.984806176797193</v>
      </c>
      <c r="M145" s="655">
        <v>8</v>
      </c>
      <c r="N145" s="656">
        <v>583.87844941437754</v>
      </c>
    </row>
    <row r="146" spans="1:14" ht="14.4" customHeight="1" x14ac:dyDescent="0.3">
      <c r="A146" s="651" t="s">
        <v>540</v>
      </c>
      <c r="B146" s="652" t="s">
        <v>541</v>
      </c>
      <c r="C146" s="653" t="s">
        <v>545</v>
      </c>
      <c r="D146" s="654" t="s">
        <v>2548</v>
      </c>
      <c r="E146" s="653" t="s">
        <v>562</v>
      </c>
      <c r="F146" s="654" t="s">
        <v>2553</v>
      </c>
      <c r="G146" s="653" t="s">
        <v>570</v>
      </c>
      <c r="H146" s="653" t="s">
        <v>1031</v>
      </c>
      <c r="I146" s="653" t="s">
        <v>1031</v>
      </c>
      <c r="J146" s="653" t="s">
        <v>1032</v>
      </c>
      <c r="K146" s="653" t="s">
        <v>1033</v>
      </c>
      <c r="L146" s="655">
        <v>47.609712619630578</v>
      </c>
      <c r="M146" s="655">
        <v>3</v>
      </c>
      <c r="N146" s="656">
        <v>142.82913785889173</v>
      </c>
    </row>
    <row r="147" spans="1:14" ht="14.4" customHeight="1" x14ac:dyDescent="0.3">
      <c r="A147" s="651" t="s">
        <v>540</v>
      </c>
      <c r="B147" s="652" t="s">
        <v>541</v>
      </c>
      <c r="C147" s="653" t="s">
        <v>545</v>
      </c>
      <c r="D147" s="654" t="s">
        <v>2548</v>
      </c>
      <c r="E147" s="653" t="s">
        <v>562</v>
      </c>
      <c r="F147" s="654" t="s">
        <v>2553</v>
      </c>
      <c r="G147" s="653" t="s">
        <v>570</v>
      </c>
      <c r="H147" s="653" t="s">
        <v>1034</v>
      </c>
      <c r="I147" s="653" t="s">
        <v>1034</v>
      </c>
      <c r="J147" s="653" t="s">
        <v>1035</v>
      </c>
      <c r="K147" s="653" t="s">
        <v>1036</v>
      </c>
      <c r="L147" s="655">
        <v>169.78999999999996</v>
      </c>
      <c r="M147" s="655">
        <v>1</v>
      </c>
      <c r="N147" s="656">
        <v>169.78999999999996</v>
      </c>
    </row>
    <row r="148" spans="1:14" ht="14.4" customHeight="1" x14ac:dyDescent="0.3">
      <c r="A148" s="651" t="s">
        <v>540</v>
      </c>
      <c r="B148" s="652" t="s">
        <v>541</v>
      </c>
      <c r="C148" s="653" t="s">
        <v>545</v>
      </c>
      <c r="D148" s="654" t="s">
        <v>2548</v>
      </c>
      <c r="E148" s="653" t="s">
        <v>562</v>
      </c>
      <c r="F148" s="654" t="s">
        <v>2553</v>
      </c>
      <c r="G148" s="653" t="s">
        <v>570</v>
      </c>
      <c r="H148" s="653" t="s">
        <v>1037</v>
      </c>
      <c r="I148" s="653" t="s">
        <v>1037</v>
      </c>
      <c r="J148" s="653" t="s">
        <v>756</v>
      </c>
      <c r="K148" s="653" t="s">
        <v>1038</v>
      </c>
      <c r="L148" s="655">
        <v>129.88000000000005</v>
      </c>
      <c r="M148" s="655">
        <v>1</v>
      </c>
      <c r="N148" s="656">
        <v>129.88000000000005</v>
      </c>
    </row>
    <row r="149" spans="1:14" ht="14.4" customHeight="1" x14ac:dyDescent="0.3">
      <c r="A149" s="651" t="s">
        <v>540</v>
      </c>
      <c r="B149" s="652" t="s">
        <v>541</v>
      </c>
      <c r="C149" s="653" t="s">
        <v>545</v>
      </c>
      <c r="D149" s="654" t="s">
        <v>2548</v>
      </c>
      <c r="E149" s="653" t="s">
        <v>562</v>
      </c>
      <c r="F149" s="654" t="s">
        <v>2553</v>
      </c>
      <c r="G149" s="653" t="s">
        <v>570</v>
      </c>
      <c r="H149" s="653" t="s">
        <v>1039</v>
      </c>
      <c r="I149" s="653" t="s">
        <v>605</v>
      </c>
      <c r="J149" s="653" t="s">
        <v>1040</v>
      </c>
      <c r="K149" s="653" t="s">
        <v>1041</v>
      </c>
      <c r="L149" s="655">
        <v>255.96590585033471</v>
      </c>
      <c r="M149" s="655">
        <v>1</v>
      </c>
      <c r="N149" s="656">
        <v>255.96590585033471</v>
      </c>
    </row>
    <row r="150" spans="1:14" ht="14.4" customHeight="1" x14ac:dyDescent="0.3">
      <c r="A150" s="651" t="s">
        <v>540</v>
      </c>
      <c r="B150" s="652" t="s">
        <v>541</v>
      </c>
      <c r="C150" s="653" t="s">
        <v>545</v>
      </c>
      <c r="D150" s="654" t="s">
        <v>2548</v>
      </c>
      <c r="E150" s="653" t="s">
        <v>562</v>
      </c>
      <c r="F150" s="654" t="s">
        <v>2553</v>
      </c>
      <c r="G150" s="653" t="s">
        <v>570</v>
      </c>
      <c r="H150" s="653" t="s">
        <v>1042</v>
      </c>
      <c r="I150" s="653" t="s">
        <v>1042</v>
      </c>
      <c r="J150" s="653" t="s">
        <v>1043</v>
      </c>
      <c r="K150" s="653" t="s">
        <v>1044</v>
      </c>
      <c r="L150" s="655">
        <v>81.899760751940079</v>
      </c>
      <c r="M150" s="655">
        <v>1</v>
      </c>
      <c r="N150" s="656">
        <v>81.899760751940079</v>
      </c>
    </row>
    <row r="151" spans="1:14" ht="14.4" customHeight="1" x14ac:dyDescent="0.3">
      <c r="A151" s="651" t="s">
        <v>540</v>
      </c>
      <c r="B151" s="652" t="s">
        <v>541</v>
      </c>
      <c r="C151" s="653" t="s">
        <v>545</v>
      </c>
      <c r="D151" s="654" t="s">
        <v>2548</v>
      </c>
      <c r="E151" s="653" t="s">
        <v>562</v>
      </c>
      <c r="F151" s="654" t="s">
        <v>2553</v>
      </c>
      <c r="G151" s="653" t="s">
        <v>570</v>
      </c>
      <c r="H151" s="653" t="s">
        <v>1045</v>
      </c>
      <c r="I151" s="653" t="s">
        <v>1046</v>
      </c>
      <c r="J151" s="653" t="s">
        <v>1047</v>
      </c>
      <c r="K151" s="653"/>
      <c r="L151" s="655">
        <v>308.85000000000002</v>
      </c>
      <c r="M151" s="655">
        <v>1</v>
      </c>
      <c r="N151" s="656">
        <v>308.85000000000002</v>
      </c>
    </row>
    <row r="152" spans="1:14" ht="14.4" customHeight="1" x14ac:dyDescent="0.3">
      <c r="A152" s="651" t="s">
        <v>540</v>
      </c>
      <c r="B152" s="652" t="s">
        <v>541</v>
      </c>
      <c r="C152" s="653" t="s">
        <v>545</v>
      </c>
      <c r="D152" s="654" t="s">
        <v>2548</v>
      </c>
      <c r="E152" s="653" t="s">
        <v>562</v>
      </c>
      <c r="F152" s="654" t="s">
        <v>2553</v>
      </c>
      <c r="G152" s="653" t="s">
        <v>570</v>
      </c>
      <c r="H152" s="653" t="s">
        <v>1048</v>
      </c>
      <c r="I152" s="653" t="s">
        <v>730</v>
      </c>
      <c r="J152" s="653" t="s">
        <v>1049</v>
      </c>
      <c r="K152" s="653"/>
      <c r="L152" s="655">
        <v>68.530000000000015</v>
      </c>
      <c r="M152" s="655">
        <v>1</v>
      </c>
      <c r="N152" s="656">
        <v>68.530000000000015</v>
      </c>
    </row>
    <row r="153" spans="1:14" ht="14.4" customHeight="1" x14ac:dyDescent="0.3">
      <c r="A153" s="651" t="s">
        <v>540</v>
      </c>
      <c r="B153" s="652" t="s">
        <v>541</v>
      </c>
      <c r="C153" s="653" t="s">
        <v>545</v>
      </c>
      <c r="D153" s="654" t="s">
        <v>2548</v>
      </c>
      <c r="E153" s="653" t="s">
        <v>562</v>
      </c>
      <c r="F153" s="654" t="s">
        <v>2553</v>
      </c>
      <c r="G153" s="653" t="s">
        <v>570</v>
      </c>
      <c r="H153" s="653" t="s">
        <v>1050</v>
      </c>
      <c r="I153" s="653" t="s">
        <v>1050</v>
      </c>
      <c r="J153" s="653" t="s">
        <v>1051</v>
      </c>
      <c r="K153" s="653" t="s">
        <v>1052</v>
      </c>
      <c r="L153" s="655">
        <v>187.96000000000004</v>
      </c>
      <c r="M153" s="655">
        <v>9</v>
      </c>
      <c r="N153" s="656">
        <v>1691.6400000000003</v>
      </c>
    </row>
    <row r="154" spans="1:14" ht="14.4" customHeight="1" x14ac:dyDescent="0.3">
      <c r="A154" s="651" t="s">
        <v>540</v>
      </c>
      <c r="B154" s="652" t="s">
        <v>541</v>
      </c>
      <c r="C154" s="653" t="s">
        <v>545</v>
      </c>
      <c r="D154" s="654" t="s">
        <v>2548</v>
      </c>
      <c r="E154" s="653" t="s">
        <v>562</v>
      </c>
      <c r="F154" s="654" t="s">
        <v>2553</v>
      </c>
      <c r="G154" s="653" t="s">
        <v>570</v>
      </c>
      <c r="H154" s="653" t="s">
        <v>1053</v>
      </c>
      <c r="I154" s="653" t="s">
        <v>1053</v>
      </c>
      <c r="J154" s="653" t="s">
        <v>657</v>
      </c>
      <c r="K154" s="653" t="s">
        <v>658</v>
      </c>
      <c r="L154" s="655">
        <v>28.599999999999998</v>
      </c>
      <c r="M154" s="655">
        <v>1</v>
      </c>
      <c r="N154" s="656">
        <v>28.599999999999998</v>
      </c>
    </row>
    <row r="155" spans="1:14" ht="14.4" customHeight="1" x14ac:dyDescent="0.3">
      <c r="A155" s="651" t="s">
        <v>540</v>
      </c>
      <c r="B155" s="652" t="s">
        <v>541</v>
      </c>
      <c r="C155" s="653" t="s">
        <v>545</v>
      </c>
      <c r="D155" s="654" t="s">
        <v>2548</v>
      </c>
      <c r="E155" s="653" t="s">
        <v>562</v>
      </c>
      <c r="F155" s="654" t="s">
        <v>2553</v>
      </c>
      <c r="G155" s="653" t="s">
        <v>1054</v>
      </c>
      <c r="H155" s="653" t="s">
        <v>1055</v>
      </c>
      <c r="I155" s="653" t="s">
        <v>1056</v>
      </c>
      <c r="J155" s="653" t="s">
        <v>1057</v>
      </c>
      <c r="K155" s="653" t="s">
        <v>1058</v>
      </c>
      <c r="L155" s="655">
        <v>34.749999999999993</v>
      </c>
      <c r="M155" s="655">
        <v>10</v>
      </c>
      <c r="N155" s="656">
        <v>347.49999999999994</v>
      </c>
    </row>
    <row r="156" spans="1:14" ht="14.4" customHeight="1" x14ac:dyDescent="0.3">
      <c r="A156" s="651" t="s">
        <v>540</v>
      </c>
      <c r="B156" s="652" t="s">
        <v>541</v>
      </c>
      <c r="C156" s="653" t="s">
        <v>545</v>
      </c>
      <c r="D156" s="654" t="s">
        <v>2548</v>
      </c>
      <c r="E156" s="653" t="s">
        <v>562</v>
      </c>
      <c r="F156" s="654" t="s">
        <v>2553</v>
      </c>
      <c r="G156" s="653" t="s">
        <v>1054</v>
      </c>
      <c r="H156" s="653" t="s">
        <v>1059</v>
      </c>
      <c r="I156" s="653" t="s">
        <v>1060</v>
      </c>
      <c r="J156" s="653" t="s">
        <v>1061</v>
      </c>
      <c r="K156" s="653" t="s">
        <v>1062</v>
      </c>
      <c r="L156" s="655">
        <v>105.06007031893175</v>
      </c>
      <c r="M156" s="655">
        <v>5</v>
      </c>
      <c r="N156" s="656">
        <v>525.30035159465876</v>
      </c>
    </row>
    <row r="157" spans="1:14" ht="14.4" customHeight="1" x14ac:dyDescent="0.3">
      <c r="A157" s="651" t="s">
        <v>540</v>
      </c>
      <c r="B157" s="652" t="s">
        <v>541</v>
      </c>
      <c r="C157" s="653" t="s">
        <v>545</v>
      </c>
      <c r="D157" s="654" t="s">
        <v>2548</v>
      </c>
      <c r="E157" s="653" t="s">
        <v>562</v>
      </c>
      <c r="F157" s="654" t="s">
        <v>2553</v>
      </c>
      <c r="G157" s="653" t="s">
        <v>1054</v>
      </c>
      <c r="H157" s="653" t="s">
        <v>1063</v>
      </c>
      <c r="I157" s="653" t="s">
        <v>1064</v>
      </c>
      <c r="J157" s="653" t="s">
        <v>1065</v>
      </c>
      <c r="K157" s="653" t="s">
        <v>1066</v>
      </c>
      <c r="L157" s="655">
        <v>29.299999999999997</v>
      </c>
      <c r="M157" s="655">
        <v>1</v>
      </c>
      <c r="N157" s="656">
        <v>29.299999999999997</v>
      </c>
    </row>
    <row r="158" spans="1:14" ht="14.4" customHeight="1" x14ac:dyDescent="0.3">
      <c r="A158" s="651" t="s">
        <v>540</v>
      </c>
      <c r="B158" s="652" t="s">
        <v>541</v>
      </c>
      <c r="C158" s="653" t="s">
        <v>545</v>
      </c>
      <c r="D158" s="654" t="s">
        <v>2548</v>
      </c>
      <c r="E158" s="653" t="s">
        <v>562</v>
      </c>
      <c r="F158" s="654" t="s">
        <v>2553</v>
      </c>
      <c r="G158" s="653" t="s">
        <v>1054</v>
      </c>
      <c r="H158" s="653" t="s">
        <v>1067</v>
      </c>
      <c r="I158" s="653" t="s">
        <v>1068</v>
      </c>
      <c r="J158" s="653" t="s">
        <v>1069</v>
      </c>
      <c r="K158" s="653" t="s">
        <v>1066</v>
      </c>
      <c r="L158" s="655">
        <v>185.19999999999993</v>
      </c>
      <c r="M158" s="655">
        <v>1</v>
      </c>
      <c r="N158" s="656">
        <v>185.19999999999993</v>
      </c>
    </row>
    <row r="159" spans="1:14" ht="14.4" customHeight="1" x14ac:dyDescent="0.3">
      <c r="A159" s="651" t="s">
        <v>540</v>
      </c>
      <c r="B159" s="652" t="s">
        <v>541</v>
      </c>
      <c r="C159" s="653" t="s">
        <v>545</v>
      </c>
      <c r="D159" s="654" t="s">
        <v>2548</v>
      </c>
      <c r="E159" s="653" t="s">
        <v>562</v>
      </c>
      <c r="F159" s="654" t="s">
        <v>2553</v>
      </c>
      <c r="G159" s="653" t="s">
        <v>1054</v>
      </c>
      <c r="H159" s="653" t="s">
        <v>1070</v>
      </c>
      <c r="I159" s="653" t="s">
        <v>1071</v>
      </c>
      <c r="J159" s="653" t="s">
        <v>1072</v>
      </c>
      <c r="K159" s="653" t="s">
        <v>1073</v>
      </c>
      <c r="L159" s="655">
        <v>20.129988889817962</v>
      </c>
      <c r="M159" s="655">
        <v>19</v>
      </c>
      <c r="N159" s="656">
        <v>382.46978890654128</v>
      </c>
    </row>
    <row r="160" spans="1:14" ht="14.4" customHeight="1" x14ac:dyDescent="0.3">
      <c r="A160" s="651" t="s">
        <v>540</v>
      </c>
      <c r="B160" s="652" t="s">
        <v>541</v>
      </c>
      <c r="C160" s="653" t="s">
        <v>545</v>
      </c>
      <c r="D160" s="654" t="s">
        <v>2548</v>
      </c>
      <c r="E160" s="653" t="s">
        <v>562</v>
      </c>
      <c r="F160" s="654" t="s">
        <v>2553</v>
      </c>
      <c r="G160" s="653" t="s">
        <v>1054</v>
      </c>
      <c r="H160" s="653" t="s">
        <v>1074</v>
      </c>
      <c r="I160" s="653" t="s">
        <v>1075</v>
      </c>
      <c r="J160" s="653" t="s">
        <v>1076</v>
      </c>
      <c r="K160" s="653" t="s">
        <v>1077</v>
      </c>
      <c r="L160" s="655">
        <v>32.260092450816195</v>
      </c>
      <c r="M160" s="655">
        <v>30</v>
      </c>
      <c r="N160" s="656">
        <v>967.80277352448593</v>
      </c>
    </row>
    <row r="161" spans="1:14" ht="14.4" customHeight="1" x14ac:dyDescent="0.3">
      <c r="A161" s="651" t="s">
        <v>540</v>
      </c>
      <c r="B161" s="652" t="s">
        <v>541</v>
      </c>
      <c r="C161" s="653" t="s">
        <v>545</v>
      </c>
      <c r="D161" s="654" t="s">
        <v>2548</v>
      </c>
      <c r="E161" s="653" t="s">
        <v>562</v>
      </c>
      <c r="F161" s="654" t="s">
        <v>2553</v>
      </c>
      <c r="G161" s="653" t="s">
        <v>1054</v>
      </c>
      <c r="H161" s="653" t="s">
        <v>1078</v>
      </c>
      <c r="I161" s="653" t="s">
        <v>1079</v>
      </c>
      <c r="J161" s="653" t="s">
        <v>1080</v>
      </c>
      <c r="K161" s="653" t="s">
        <v>1081</v>
      </c>
      <c r="L161" s="655">
        <v>29.99996355604495</v>
      </c>
      <c r="M161" s="655">
        <v>15</v>
      </c>
      <c r="N161" s="656">
        <v>449.99945334067422</v>
      </c>
    </row>
    <row r="162" spans="1:14" ht="14.4" customHeight="1" x14ac:dyDescent="0.3">
      <c r="A162" s="651" t="s">
        <v>540</v>
      </c>
      <c r="B162" s="652" t="s">
        <v>541</v>
      </c>
      <c r="C162" s="653" t="s">
        <v>545</v>
      </c>
      <c r="D162" s="654" t="s">
        <v>2548</v>
      </c>
      <c r="E162" s="653" t="s">
        <v>562</v>
      </c>
      <c r="F162" s="654" t="s">
        <v>2553</v>
      </c>
      <c r="G162" s="653" t="s">
        <v>1054</v>
      </c>
      <c r="H162" s="653" t="s">
        <v>1082</v>
      </c>
      <c r="I162" s="653" t="s">
        <v>1083</v>
      </c>
      <c r="J162" s="653" t="s">
        <v>1084</v>
      </c>
      <c r="K162" s="653" t="s">
        <v>1085</v>
      </c>
      <c r="L162" s="655">
        <v>48.82</v>
      </c>
      <c r="M162" s="655">
        <v>1</v>
      </c>
      <c r="N162" s="656">
        <v>48.82</v>
      </c>
    </row>
    <row r="163" spans="1:14" ht="14.4" customHeight="1" x14ac:dyDescent="0.3">
      <c r="A163" s="651" t="s">
        <v>540</v>
      </c>
      <c r="B163" s="652" t="s">
        <v>541</v>
      </c>
      <c r="C163" s="653" t="s">
        <v>545</v>
      </c>
      <c r="D163" s="654" t="s">
        <v>2548</v>
      </c>
      <c r="E163" s="653" t="s">
        <v>562</v>
      </c>
      <c r="F163" s="654" t="s">
        <v>2553</v>
      </c>
      <c r="G163" s="653" t="s">
        <v>1054</v>
      </c>
      <c r="H163" s="653" t="s">
        <v>1086</v>
      </c>
      <c r="I163" s="653" t="s">
        <v>1087</v>
      </c>
      <c r="J163" s="653" t="s">
        <v>1088</v>
      </c>
      <c r="K163" s="653" t="s">
        <v>1089</v>
      </c>
      <c r="L163" s="655">
        <v>21.09980926472122</v>
      </c>
      <c r="M163" s="655">
        <v>3</v>
      </c>
      <c r="N163" s="656">
        <v>63.299427794163662</v>
      </c>
    </row>
    <row r="164" spans="1:14" ht="14.4" customHeight="1" x14ac:dyDescent="0.3">
      <c r="A164" s="651" t="s">
        <v>540</v>
      </c>
      <c r="B164" s="652" t="s">
        <v>541</v>
      </c>
      <c r="C164" s="653" t="s">
        <v>545</v>
      </c>
      <c r="D164" s="654" t="s">
        <v>2548</v>
      </c>
      <c r="E164" s="653" t="s">
        <v>562</v>
      </c>
      <c r="F164" s="654" t="s">
        <v>2553</v>
      </c>
      <c r="G164" s="653" t="s">
        <v>1054</v>
      </c>
      <c r="H164" s="653" t="s">
        <v>1090</v>
      </c>
      <c r="I164" s="653" t="s">
        <v>1091</v>
      </c>
      <c r="J164" s="653" t="s">
        <v>1088</v>
      </c>
      <c r="K164" s="653" t="s">
        <v>1092</v>
      </c>
      <c r="L164" s="655">
        <v>58.929623503854948</v>
      </c>
      <c r="M164" s="655">
        <v>6</v>
      </c>
      <c r="N164" s="656">
        <v>353.5777410231297</v>
      </c>
    </row>
    <row r="165" spans="1:14" ht="14.4" customHeight="1" x14ac:dyDescent="0.3">
      <c r="A165" s="651" t="s">
        <v>540</v>
      </c>
      <c r="B165" s="652" t="s">
        <v>541</v>
      </c>
      <c r="C165" s="653" t="s">
        <v>545</v>
      </c>
      <c r="D165" s="654" t="s">
        <v>2548</v>
      </c>
      <c r="E165" s="653" t="s">
        <v>562</v>
      </c>
      <c r="F165" s="654" t="s">
        <v>2553</v>
      </c>
      <c r="G165" s="653" t="s">
        <v>1054</v>
      </c>
      <c r="H165" s="653" t="s">
        <v>1093</v>
      </c>
      <c r="I165" s="653" t="s">
        <v>1094</v>
      </c>
      <c r="J165" s="653" t="s">
        <v>1088</v>
      </c>
      <c r="K165" s="653" t="s">
        <v>1095</v>
      </c>
      <c r="L165" s="655">
        <v>69</v>
      </c>
      <c r="M165" s="655">
        <v>4</v>
      </c>
      <c r="N165" s="656">
        <v>276</v>
      </c>
    </row>
    <row r="166" spans="1:14" ht="14.4" customHeight="1" x14ac:dyDescent="0.3">
      <c r="A166" s="651" t="s">
        <v>540</v>
      </c>
      <c r="B166" s="652" t="s">
        <v>541</v>
      </c>
      <c r="C166" s="653" t="s">
        <v>545</v>
      </c>
      <c r="D166" s="654" t="s">
        <v>2548</v>
      </c>
      <c r="E166" s="653" t="s">
        <v>562</v>
      </c>
      <c r="F166" s="654" t="s">
        <v>2553</v>
      </c>
      <c r="G166" s="653" t="s">
        <v>1054</v>
      </c>
      <c r="H166" s="653" t="s">
        <v>1096</v>
      </c>
      <c r="I166" s="653" t="s">
        <v>1097</v>
      </c>
      <c r="J166" s="653" t="s">
        <v>1098</v>
      </c>
      <c r="K166" s="653" t="s">
        <v>1099</v>
      </c>
      <c r="L166" s="655">
        <v>16.780000000000008</v>
      </c>
      <c r="M166" s="655">
        <v>1</v>
      </c>
      <c r="N166" s="656">
        <v>16.780000000000008</v>
      </c>
    </row>
    <row r="167" spans="1:14" ht="14.4" customHeight="1" x14ac:dyDescent="0.3">
      <c r="A167" s="651" t="s">
        <v>540</v>
      </c>
      <c r="B167" s="652" t="s">
        <v>541</v>
      </c>
      <c r="C167" s="653" t="s">
        <v>545</v>
      </c>
      <c r="D167" s="654" t="s">
        <v>2548</v>
      </c>
      <c r="E167" s="653" t="s">
        <v>562</v>
      </c>
      <c r="F167" s="654" t="s">
        <v>2553</v>
      </c>
      <c r="G167" s="653" t="s">
        <v>1054</v>
      </c>
      <c r="H167" s="653" t="s">
        <v>1100</v>
      </c>
      <c r="I167" s="653" t="s">
        <v>1101</v>
      </c>
      <c r="J167" s="653" t="s">
        <v>1098</v>
      </c>
      <c r="K167" s="653" t="s">
        <v>1102</v>
      </c>
      <c r="L167" s="655">
        <v>30.22</v>
      </c>
      <c r="M167" s="655">
        <v>3</v>
      </c>
      <c r="N167" s="656">
        <v>90.66</v>
      </c>
    </row>
    <row r="168" spans="1:14" ht="14.4" customHeight="1" x14ac:dyDescent="0.3">
      <c r="A168" s="651" t="s">
        <v>540</v>
      </c>
      <c r="B168" s="652" t="s">
        <v>541</v>
      </c>
      <c r="C168" s="653" t="s">
        <v>545</v>
      </c>
      <c r="D168" s="654" t="s">
        <v>2548</v>
      </c>
      <c r="E168" s="653" t="s">
        <v>562</v>
      </c>
      <c r="F168" s="654" t="s">
        <v>2553</v>
      </c>
      <c r="G168" s="653" t="s">
        <v>1054</v>
      </c>
      <c r="H168" s="653" t="s">
        <v>1103</v>
      </c>
      <c r="I168" s="653" t="s">
        <v>1104</v>
      </c>
      <c r="J168" s="653" t="s">
        <v>1105</v>
      </c>
      <c r="K168" s="653" t="s">
        <v>1106</v>
      </c>
      <c r="L168" s="655">
        <v>48.730000000000004</v>
      </c>
      <c r="M168" s="655">
        <v>2</v>
      </c>
      <c r="N168" s="656">
        <v>97.460000000000008</v>
      </c>
    </row>
    <row r="169" spans="1:14" ht="14.4" customHeight="1" x14ac:dyDescent="0.3">
      <c r="A169" s="651" t="s">
        <v>540</v>
      </c>
      <c r="B169" s="652" t="s">
        <v>541</v>
      </c>
      <c r="C169" s="653" t="s">
        <v>545</v>
      </c>
      <c r="D169" s="654" t="s">
        <v>2548</v>
      </c>
      <c r="E169" s="653" t="s">
        <v>562</v>
      </c>
      <c r="F169" s="654" t="s">
        <v>2553</v>
      </c>
      <c r="G169" s="653" t="s">
        <v>1054</v>
      </c>
      <c r="H169" s="653" t="s">
        <v>1107</v>
      </c>
      <c r="I169" s="653" t="s">
        <v>1108</v>
      </c>
      <c r="J169" s="653" t="s">
        <v>1109</v>
      </c>
      <c r="K169" s="653" t="s">
        <v>1102</v>
      </c>
      <c r="L169" s="655">
        <v>44.119912240611228</v>
      </c>
      <c r="M169" s="655">
        <v>4</v>
      </c>
      <c r="N169" s="656">
        <v>176.47964896244491</v>
      </c>
    </row>
    <row r="170" spans="1:14" ht="14.4" customHeight="1" x14ac:dyDescent="0.3">
      <c r="A170" s="651" t="s">
        <v>540</v>
      </c>
      <c r="B170" s="652" t="s">
        <v>541</v>
      </c>
      <c r="C170" s="653" t="s">
        <v>545</v>
      </c>
      <c r="D170" s="654" t="s">
        <v>2548</v>
      </c>
      <c r="E170" s="653" t="s">
        <v>562</v>
      </c>
      <c r="F170" s="654" t="s">
        <v>2553</v>
      </c>
      <c r="G170" s="653" t="s">
        <v>1054</v>
      </c>
      <c r="H170" s="653" t="s">
        <v>1110</v>
      </c>
      <c r="I170" s="653" t="s">
        <v>1111</v>
      </c>
      <c r="J170" s="653" t="s">
        <v>1112</v>
      </c>
      <c r="K170" s="653" t="s">
        <v>1113</v>
      </c>
      <c r="L170" s="655">
        <v>21.669999999999998</v>
      </c>
      <c r="M170" s="655">
        <v>1</v>
      </c>
      <c r="N170" s="656">
        <v>21.669999999999998</v>
      </c>
    </row>
    <row r="171" spans="1:14" ht="14.4" customHeight="1" x14ac:dyDescent="0.3">
      <c r="A171" s="651" t="s">
        <v>540</v>
      </c>
      <c r="B171" s="652" t="s">
        <v>541</v>
      </c>
      <c r="C171" s="653" t="s">
        <v>545</v>
      </c>
      <c r="D171" s="654" t="s">
        <v>2548</v>
      </c>
      <c r="E171" s="653" t="s">
        <v>562</v>
      </c>
      <c r="F171" s="654" t="s">
        <v>2553</v>
      </c>
      <c r="G171" s="653" t="s">
        <v>1054</v>
      </c>
      <c r="H171" s="653" t="s">
        <v>1114</v>
      </c>
      <c r="I171" s="653" t="s">
        <v>1115</v>
      </c>
      <c r="J171" s="653" t="s">
        <v>1116</v>
      </c>
      <c r="K171" s="653" t="s">
        <v>743</v>
      </c>
      <c r="L171" s="655">
        <v>116.80999999999999</v>
      </c>
      <c r="M171" s="655">
        <v>1</v>
      </c>
      <c r="N171" s="656">
        <v>116.80999999999999</v>
      </c>
    </row>
    <row r="172" spans="1:14" ht="14.4" customHeight="1" x14ac:dyDescent="0.3">
      <c r="A172" s="651" t="s">
        <v>540</v>
      </c>
      <c r="B172" s="652" t="s">
        <v>541</v>
      </c>
      <c r="C172" s="653" t="s">
        <v>545</v>
      </c>
      <c r="D172" s="654" t="s">
        <v>2548</v>
      </c>
      <c r="E172" s="653" t="s">
        <v>562</v>
      </c>
      <c r="F172" s="654" t="s">
        <v>2553</v>
      </c>
      <c r="G172" s="653" t="s">
        <v>1054</v>
      </c>
      <c r="H172" s="653" t="s">
        <v>1117</v>
      </c>
      <c r="I172" s="653" t="s">
        <v>1118</v>
      </c>
      <c r="J172" s="653" t="s">
        <v>1061</v>
      </c>
      <c r="K172" s="653" t="s">
        <v>1119</v>
      </c>
      <c r="L172" s="655">
        <v>58.740100842127667</v>
      </c>
      <c r="M172" s="655">
        <v>11</v>
      </c>
      <c r="N172" s="656">
        <v>646.14110926340436</v>
      </c>
    </row>
    <row r="173" spans="1:14" ht="14.4" customHeight="1" x14ac:dyDescent="0.3">
      <c r="A173" s="651" t="s">
        <v>540</v>
      </c>
      <c r="B173" s="652" t="s">
        <v>541</v>
      </c>
      <c r="C173" s="653" t="s">
        <v>545</v>
      </c>
      <c r="D173" s="654" t="s">
        <v>2548</v>
      </c>
      <c r="E173" s="653" t="s">
        <v>562</v>
      </c>
      <c r="F173" s="654" t="s">
        <v>2553</v>
      </c>
      <c r="G173" s="653" t="s">
        <v>1054</v>
      </c>
      <c r="H173" s="653" t="s">
        <v>1120</v>
      </c>
      <c r="I173" s="653" t="s">
        <v>1121</v>
      </c>
      <c r="J173" s="653" t="s">
        <v>1122</v>
      </c>
      <c r="K173" s="653" t="s">
        <v>1123</v>
      </c>
      <c r="L173" s="655">
        <v>20.059866857342122</v>
      </c>
      <c r="M173" s="655">
        <v>5</v>
      </c>
      <c r="N173" s="656">
        <v>100.2993342867106</v>
      </c>
    </row>
    <row r="174" spans="1:14" ht="14.4" customHeight="1" x14ac:dyDescent="0.3">
      <c r="A174" s="651" t="s">
        <v>540</v>
      </c>
      <c r="B174" s="652" t="s">
        <v>541</v>
      </c>
      <c r="C174" s="653" t="s">
        <v>545</v>
      </c>
      <c r="D174" s="654" t="s">
        <v>2548</v>
      </c>
      <c r="E174" s="653" t="s">
        <v>562</v>
      </c>
      <c r="F174" s="654" t="s">
        <v>2553</v>
      </c>
      <c r="G174" s="653" t="s">
        <v>1054</v>
      </c>
      <c r="H174" s="653" t="s">
        <v>1124</v>
      </c>
      <c r="I174" s="653" t="s">
        <v>1125</v>
      </c>
      <c r="J174" s="653" t="s">
        <v>1126</v>
      </c>
      <c r="K174" s="653" t="s">
        <v>1127</v>
      </c>
      <c r="L174" s="655">
        <v>73.914999999999992</v>
      </c>
      <c r="M174" s="655">
        <v>4</v>
      </c>
      <c r="N174" s="656">
        <v>295.65999999999997</v>
      </c>
    </row>
    <row r="175" spans="1:14" ht="14.4" customHeight="1" x14ac:dyDescent="0.3">
      <c r="A175" s="651" t="s">
        <v>540</v>
      </c>
      <c r="B175" s="652" t="s">
        <v>541</v>
      </c>
      <c r="C175" s="653" t="s">
        <v>545</v>
      </c>
      <c r="D175" s="654" t="s">
        <v>2548</v>
      </c>
      <c r="E175" s="653" t="s">
        <v>562</v>
      </c>
      <c r="F175" s="654" t="s">
        <v>2553</v>
      </c>
      <c r="G175" s="653" t="s">
        <v>1054</v>
      </c>
      <c r="H175" s="653" t="s">
        <v>1128</v>
      </c>
      <c r="I175" s="653" t="s">
        <v>1129</v>
      </c>
      <c r="J175" s="653" t="s">
        <v>1130</v>
      </c>
      <c r="K175" s="653" t="s">
        <v>1131</v>
      </c>
      <c r="L175" s="655">
        <v>44.030000000000008</v>
      </c>
      <c r="M175" s="655">
        <v>1</v>
      </c>
      <c r="N175" s="656">
        <v>44.030000000000008</v>
      </c>
    </row>
    <row r="176" spans="1:14" ht="14.4" customHeight="1" x14ac:dyDescent="0.3">
      <c r="A176" s="651" t="s">
        <v>540</v>
      </c>
      <c r="B176" s="652" t="s">
        <v>541</v>
      </c>
      <c r="C176" s="653" t="s">
        <v>545</v>
      </c>
      <c r="D176" s="654" t="s">
        <v>2548</v>
      </c>
      <c r="E176" s="653" t="s">
        <v>562</v>
      </c>
      <c r="F176" s="654" t="s">
        <v>2553</v>
      </c>
      <c r="G176" s="653" t="s">
        <v>1054</v>
      </c>
      <c r="H176" s="653" t="s">
        <v>1132</v>
      </c>
      <c r="I176" s="653" t="s">
        <v>1132</v>
      </c>
      <c r="J176" s="653" t="s">
        <v>1133</v>
      </c>
      <c r="K176" s="653" t="s">
        <v>1134</v>
      </c>
      <c r="L176" s="655">
        <v>169.04</v>
      </c>
      <c r="M176" s="655">
        <v>1</v>
      </c>
      <c r="N176" s="656">
        <v>169.04</v>
      </c>
    </row>
    <row r="177" spans="1:14" ht="14.4" customHeight="1" x14ac:dyDescent="0.3">
      <c r="A177" s="651" t="s">
        <v>540</v>
      </c>
      <c r="B177" s="652" t="s">
        <v>541</v>
      </c>
      <c r="C177" s="653" t="s">
        <v>545</v>
      </c>
      <c r="D177" s="654" t="s">
        <v>2548</v>
      </c>
      <c r="E177" s="653" t="s">
        <v>562</v>
      </c>
      <c r="F177" s="654" t="s">
        <v>2553</v>
      </c>
      <c r="G177" s="653" t="s">
        <v>1054</v>
      </c>
      <c r="H177" s="653" t="s">
        <v>1135</v>
      </c>
      <c r="I177" s="653" t="s">
        <v>1135</v>
      </c>
      <c r="J177" s="653" t="s">
        <v>1136</v>
      </c>
      <c r="K177" s="653" t="s">
        <v>1137</v>
      </c>
      <c r="L177" s="655">
        <v>57.699080092425881</v>
      </c>
      <c r="M177" s="655">
        <v>12</v>
      </c>
      <c r="N177" s="656">
        <v>692.3889611091106</v>
      </c>
    </row>
    <row r="178" spans="1:14" ht="14.4" customHeight="1" x14ac:dyDescent="0.3">
      <c r="A178" s="651" t="s">
        <v>540</v>
      </c>
      <c r="B178" s="652" t="s">
        <v>541</v>
      </c>
      <c r="C178" s="653" t="s">
        <v>545</v>
      </c>
      <c r="D178" s="654" t="s">
        <v>2548</v>
      </c>
      <c r="E178" s="653" t="s">
        <v>562</v>
      </c>
      <c r="F178" s="654" t="s">
        <v>2553</v>
      </c>
      <c r="G178" s="653" t="s">
        <v>1054</v>
      </c>
      <c r="H178" s="653" t="s">
        <v>1138</v>
      </c>
      <c r="I178" s="653" t="s">
        <v>1138</v>
      </c>
      <c r="J178" s="653" t="s">
        <v>1139</v>
      </c>
      <c r="K178" s="653" t="s">
        <v>1140</v>
      </c>
      <c r="L178" s="655">
        <v>408.95</v>
      </c>
      <c r="M178" s="655">
        <v>2</v>
      </c>
      <c r="N178" s="656">
        <v>817.9</v>
      </c>
    </row>
    <row r="179" spans="1:14" ht="14.4" customHeight="1" x14ac:dyDescent="0.3">
      <c r="A179" s="651" t="s">
        <v>540</v>
      </c>
      <c r="B179" s="652" t="s">
        <v>541</v>
      </c>
      <c r="C179" s="653" t="s">
        <v>545</v>
      </c>
      <c r="D179" s="654" t="s">
        <v>2548</v>
      </c>
      <c r="E179" s="653" t="s">
        <v>562</v>
      </c>
      <c r="F179" s="654" t="s">
        <v>2553</v>
      </c>
      <c r="G179" s="653" t="s">
        <v>1054</v>
      </c>
      <c r="H179" s="653" t="s">
        <v>1141</v>
      </c>
      <c r="I179" s="653" t="s">
        <v>1141</v>
      </c>
      <c r="J179" s="653" t="s">
        <v>1142</v>
      </c>
      <c r="K179" s="653" t="s">
        <v>1143</v>
      </c>
      <c r="L179" s="655">
        <v>67.855240025903768</v>
      </c>
      <c r="M179" s="655">
        <v>25</v>
      </c>
      <c r="N179" s="656">
        <v>1696.3810006475942</v>
      </c>
    </row>
    <row r="180" spans="1:14" ht="14.4" customHeight="1" x14ac:dyDescent="0.3">
      <c r="A180" s="651" t="s">
        <v>540</v>
      </c>
      <c r="B180" s="652" t="s">
        <v>541</v>
      </c>
      <c r="C180" s="653" t="s">
        <v>545</v>
      </c>
      <c r="D180" s="654" t="s">
        <v>2548</v>
      </c>
      <c r="E180" s="653" t="s">
        <v>562</v>
      </c>
      <c r="F180" s="654" t="s">
        <v>2553</v>
      </c>
      <c r="G180" s="653" t="s">
        <v>1054</v>
      </c>
      <c r="H180" s="653" t="s">
        <v>1144</v>
      </c>
      <c r="I180" s="653" t="s">
        <v>1144</v>
      </c>
      <c r="J180" s="653" t="s">
        <v>1145</v>
      </c>
      <c r="K180" s="653" t="s">
        <v>1146</v>
      </c>
      <c r="L180" s="655">
        <v>79.966796105788816</v>
      </c>
      <c r="M180" s="655">
        <v>16</v>
      </c>
      <c r="N180" s="656">
        <v>1279.4687376926211</v>
      </c>
    </row>
    <row r="181" spans="1:14" ht="14.4" customHeight="1" x14ac:dyDescent="0.3">
      <c r="A181" s="651" t="s">
        <v>540</v>
      </c>
      <c r="B181" s="652" t="s">
        <v>541</v>
      </c>
      <c r="C181" s="653" t="s">
        <v>545</v>
      </c>
      <c r="D181" s="654" t="s">
        <v>2548</v>
      </c>
      <c r="E181" s="653" t="s">
        <v>1147</v>
      </c>
      <c r="F181" s="654" t="s">
        <v>2554</v>
      </c>
      <c r="G181" s="653" t="s">
        <v>570</v>
      </c>
      <c r="H181" s="653" t="s">
        <v>1148</v>
      </c>
      <c r="I181" s="653" t="s">
        <v>1148</v>
      </c>
      <c r="J181" s="653" t="s">
        <v>1149</v>
      </c>
      <c r="K181" s="653" t="s">
        <v>1150</v>
      </c>
      <c r="L181" s="655">
        <v>57.989999999999995</v>
      </c>
      <c r="M181" s="655">
        <v>2</v>
      </c>
      <c r="N181" s="656">
        <v>115.97999999999999</v>
      </c>
    </row>
    <row r="182" spans="1:14" ht="14.4" customHeight="1" x14ac:dyDescent="0.3">
      <c r="A182" s="651" t="s">
        <v>540</v>
      </c>
      <c r="B182" s="652" t="s">
        <v>541</v>
      </c>
      <c r="C182" s="653" t="s">
        <v>545</v>
      </c>
      <c r="D182" s="654" t="s">
        <v>2548</v>
      </c>
      <c r="E182" s="653" t="s">
        <v>1147</v>
      </c>
      <c r="F182" s="654" t="s">
        <v>2554</v>
      </c>
      <c r="G182" s="653" t="s">
        <v>570</v>
      </c>
      <c r="H182" s="653" t="s">
        <v>1151</v>
      </c>
      <c r="I182" s="653" t="s">
        <v>1152</v>
      </c>
      <c r="J182" s="653" t="s">
        <v>1153</v>
      </c>
      <c r="K182" s="653" t="s">
        <v>1154</v>
      </c>
      <c r="L182" s="655">
        <v>39.940000000000005</v>
      </c>
      <c r="M182" s="655">
        <v>7</v>
      </c>
      <c r="N182" s="656">
        <v>279.58000000000004</v>
      </c>
    </row>
    <row r="183" spans="1:14" ht="14.4" customHeight="1" x14ac:dyDescent="0.3">
      <c r="A183" s="651" t="s">
        <v>540</v>
      </c>
      <c r="B183" s="652" t="s">
        <v>541</v>
      </c>
      <c r="C183" s="653" t="s">
        <v>545</v>
      </c>
      <c r="D183" s="654" t="s">
        <v>2548</v>
      </c>
      <c r="E183" s="653" t="s">
        <v>1147</v>
      </c>
      <c r="F183" s="654" t="s">
        <v>2554</v>
      </c>
      <c r="G183" s="653" t="s">
        <v>570</v>
      </c>
      <c r="H183" s="653" t="s">
        <v>1155</v>
      </c>
      <c r="I183" s="653" t="s">
        <v>1156</v>
      </c>
      <c r="J183" s="653" t="s">
        <v>1157</v>
      </c>
      <c r="K183" s="653" t="s">
        <v>1158</v>
      </c>
      <c r="L183" s="655">
        <v>20.03</v>
      </c>
      <c r="M183" s="655">
        <v>10</v>
      </c>
      <c r="N183" s="656">
        <v>200.3</v>
      </c>
    </row>
    <row r="184" spans="1:14" ht="14.4" customHeight="1" x14ac:dyDescent="0.3">
      <c r="A184" s="651" t="s">
        <v>540</v>
      </c>
      <c r="B184" s="652" t="s">
        <v>541</v>
      </c>
      <c r="C184" s="653" t="s">
        <v>545</v>
      </c>
      <c r="D184" s="654" t="s">
        <v>2548</v>
      </c>
      <c r="E184" s="653" t="s">
        <v>1147</v>
      </c>
      <c r="F184" s="654" t="s">
        <v>2554</v>
      </c>
      <c r="G184" s="653" t="s">
        <v>570</v>
      </c>
      <c r="H184" s="653" t="s">
        <v>1159</v>
      </c>
      <c r="I184" s="653" t="s">
        <v>1160</v>
      </c>
      <c r="J184" s="653" t="s">
        <v>1157</v>
      </c>
      <c r="K184" s="653" t="s">
        <v>1161</v>
      </c>
      <c r="L184" s="655">
        <v>164.45</v>
      </c>
      <c r="M184" s="655">
        <v>5</v>
      </c>
      <c r="N184" s="656">
        <v>822.24999999999989</v>
      </c>
    </row>
    <row r="185" spans="1:14" ht="14.4" customHeight="1" x14ac:dyDescent="0.3">
      <c r="A185" s="651" t="s">
        <v>540</v>
      </c>
      <c r="B185" s="652" t="s">
        <v>541</v>
      </c>
      <c r="C185" s="653" t="s">
        <v>545</v>
      </c>
      <c r="D185" s="654" t="s">
        <v>2548</v>
      </c>
      <c r="E185" s="653" t="s">
        <v>1147</v>
      </c>
      <c r="F185" s="654" t="s">
        <v>2554</v>
      </c>
      <c r="G185" s="653" t="s">
        <v>570</v>
      </c>
      <c r="H185" s="653" t="s">
        <v>1162</v>
      </c>
      <c r="I185" s="653" t="s">
        <v>1163</v>
      </c>
      <c r="J185" s="653" t="s">
        <v>1164</v>
      </c>
      <c r="K185" s="653" t="s">
        <v>1165</v>
      </c>
      <c r="L185" s="655">
        <v>128.07</v>
      </c>
      <c r="M185" s="655">
        <v>2</v>
      </c>
      <c r="N185" s="656">
        <v>256.14</v>
      </c>
    </row>
    <row r="186" spans="1:14" ht="14.4" customHeight="1" x14ac:dyDescent="0.3">
      <c r="A186" s="651" t="s">
        <v>540</v>
      </c>
      <c r="B186" s="652" t="s">
        <v>541</v>
      </c>
      <c r="C186" s="653" t="s">
        <v>545</v>
      </c>
      <c r="D186" s="654" t="s">
        <v>2548</v>
      </c>
      <c r="E186" s="653" t="s">
        <v>1147</v>
      </c>
      <c r="F186" s="654" t="s">
        <v>2554</v>
      </c>
      <c r="G186" s="653" t="s">
        <v>570</v>
      </c>
      <c r="H186" s="653" t="s">
        <v>1166</v>
      </c>
      <c r="I186" s="653" t="s">
        <v>1167</v>
      </c>
      <c r="J186" s="653" t="s">
        <v>1168</v>
      </c>
      <c r="K186" s="653" t="s">
        <v>1169</v>
      </c>
      <c r="L186" s="655">
        <v>175.15763157894736</v>
      </c>
      <c r="M186" s="655">
        <v>7.6</v>
      </c>
      <c r="N186" s="656">
        <v>1331.1979999999999</v>
      </c>
    </row>
    <row r="187" spans="1:14" ht="14.4" customHeight="1" x14ac:dyDescent="0.3">
      <c r="A187" s="651" t="s">
        <v>540</v>
      </c>
      <c r="B187" s="652" t="s">
        <v>541</v>
      </c>
      <c r="C187" s="653" t="s">
        <v>545</v>
      </c>
      <c r="D187" s="654" t="s">
        <v>2548</v>
      </c>
      <c r="E187" s="653" t="s">
        <v>1147</v>
      </c>
      <c r="F187" s="654" t="s">
        <v>2554</v>
      </c>
      <c r="G187" s="653" t="s">
        <v>570</v>
      </c>
      <c r="H187" s="653" t="s">
        <v>1170</v>
      </c>
      <c r="I187" s="653" t="s">
        <v>1171</v>
      </c>
      <c r="J187" s="653" t="s">
        <v>1172</v>
      </c>
      <c r="K187" s="653" t="s">
        <v>1173</v>
      </c>
      <c r="L187" s="655">
        <v>35.144999999999996</v>
      </c>
      <c r="M187" s="655">
        <v>34</v>
      </c>
      <c r="N187" s="656">
        <v>1194.9299999999998</v>
      </c>
    </row>
    <row r="188" spans="1:14" ht="14.4" customHeight="1" x14ac:dyDescent="0.3">
      <c r="A188" s="651" t="s">
        <v>540</v>
      </c>
      <c r="B188" s="652" t="s">
        <v>541</v>
      </c>
      <c r="C188" s="653" t="s">
        <v>545</v>
      </c>
      <c r="D188" s="654" t="s">
        <v>2548</v>
      </c>
      <c r="E188" s="653" t="s">
        <v>1147</v>
      </c>
      <c r="F188" s="654" t="s">
        <v>2554</v>
      </c>
      <c r="G188" s="653" t="s">
        <v>570</v>
      </c>
      <c r="H188" s="653" t="s">
        <v>1174</v>
      </c>
      <c r="I188" s="653" t="s">
        <v>1175</v>
      </c>
      <c r="J188" s="653" t="s">
        <v>1176</v>
      </c>
      <c r="K188" s="653" t="s">
        <v>1177</v>
      </c>
      <c r="L188" s="655">
        <v>98.29</v>
      </c>
      <c r="M188" s="655">
        <v>1</v>
      </c>
      <c r="N188" s="656">
        <v>98.29</v>
      </c>
    </row>
    <row r="189" spans="1:14" ht="14.4" customHeight="1" x14ac:dyDescent="0.3">
      <c r="A189" s="651" t="s">
        <v>540</v>
      </c>
      <c r="B189" s="652" t="s">
        <v>541</v>
      </c>
      <c r="C189" s="653" t="s">
        <v>545</v>
      </c>
      <c r="D189" s="654" t="s">
        <v>2548</v>
      </c>
      <c r="E189" s="653" t="s">
        <v>1147</v>
      </c>
      <c r="F189" s="654" t="s">
        <v>2554</v>
      </c>
      <c r="G189" s="653" t="s">
        <v>570</v>
      </c>
      <c r="H189" s="653" t="s">
        <v>1178</v>
      </c>
      <c r="I189" s="653" t="s">
        <v>1179</v>
      </c>
      <c r="J189" s="653" t="s">
        <v>1180</v>
      </c>
      <c r="K189" s="653" t="s">
        <v>1181</v>
      </c>
      <c r="L189" s="655">
        <v>50.329999999999963</v>
      </c>
      <c r="M189" s="655">
        <v>1</v>
      </c>
      <c r="N189" s="656">
        <v>50.329999999999963</v>
      </c>
    </row>
    <row r="190" spans="1:14" ht="14.4" customHeight="1" x14ac:dyDescent="0.3">
      <c r="A190" s="651" t="s">
        <v>540</v>
      </c>
      <c r="B190" s="652" t="s">
        <v>541</v>
      </c>
      <c r="C190" s="653" t="s">
        <v>545</v>
      </c>
      <c r="D190" s="654" t="s">
        <v>2548</v>
      </c>
      <c r="E190" s="653" t="s">
        <v>1147</v>
      </c>
      <c r="F190" s="654" t="s">
        <v>2554</v>
      </c>
      <c r="G190" s="653" t="s">
        <v>570</v>
      </c>
      <c r="H190" s="653" t="s">
        <v>1182</v>
      </c>
      <c r="I190" s="653" t="s">
        <v>1182</v>
      </c>
      <c r="J190" s="653" t="s">
        <v>1183</v>
      </c>
      <c r="K190" s="653" t="s">
        <v>1184</v>
      </c>
      <c r="L190" s="655">
        <v>36.023000000000003</v>
      </c>
      <c r="M190" s="655">
        <v>20</v>
      </c>
      <c r="N190" s="656">
        <v>720.46</v>
      </c>
    </row>
    <row r="191" spans="1:14" ht="14.4" customHeight="1" x14ac:dyDescent="0.3">
      <c r="A191" s="651" t="s">
        <v>540</v>
      </c>
      <c r="B191" s="652" t="s">
        <v>541</v>
      </c>
      <c r="C191" s="653" t="s">
        <v>545</v>
      </c>
      <c r="D191" s="654" t="s">
        <v>2548</v>
      </c>
      <c r="E191" s="653" t="s">
        <v>1147</v>
      </c>
      <c r="F191" s="654" t="s">
        <v>2554</v>
      </c>
      <c r="G191" s="653" t="s">
        <v>570</v>
      </c>
      <c r="H191" s="653" t="s">
        <v>1185</v>
      </c>
      <c r="I191" s="653" t="s">
        <v>1185</v>
      </c>
      <c r="J191" s="653" t="s">
        <v>1186</v>
      </c>
      <c r="K191" s="653" t="s">
        <v>1187</v>
      </c>
      <c r="L191" s="655">
        <v>156.75</v>
      </c>
      <c r="M191" s="655">
        <v>0.4</v>
      </c>
      <c r="N191" s="656">
        <v>62.7</v>
      </c>
    </row>
    <row r="192" spans="1:14" ht="14.4" customHeight="1" x14ac:dyDescent="0.3">
      <c r="A192" s="651" t="s">
        <v>540</v>
      </c>
      <c r="B192" s="652" t="s">
        <v>541</v>
      </c>
      <c r="C192" s="653" t="s">
        <v>545</v>
      </c>
      <c r="D192" s="654" t="s">
        <v>2548</v>
      </c>
      <c r="E192" s="653" t="s">
        <v>1147</v>
      </c>
      <c r="F192" s="654" t="s">
        <v>2554</v>
      </c>
      <c r="G192" s="653" t="s">
        <v>570</v>
      </c>
      <c r="H192" s="653" t="s">
        <v>1188</v>
      </c>
      <c r="I192" s="653" t="s">
        <v>1188</v>
      </c>
      <c r="J192" s="653" t="s">
        <v>1189</v>
      </c>
      <c r="K192" s="653" t="s">
        <v>1190</v>
      </c>
      <c r="L192" s="655">
        <v>2530</v>
      </c>
      <c r="M192" s="655">
        <v>1.6</v>
      </c>
      <c r="N192" s="656">
        <v>4048</v>
      </c>
    </row>
    <row r="193" spans="1:14" ht="14.4" customHeight="1" x14ac:dyDescent="0.3">
      <c r="A193" s="651" t="s">
        <v>540</v>
      </c>
      <c r="B193" s="652" t="s">
        <v>541</v>
      </c>
      <c r="C193" s="653" t="s">
        <v>545</v>
      </c>
      <c r="D193" s="654" t="s">
        <v>2548</v>
      </c>
      <c r="E193" s="653" t="s">
        <v>1147</v>
      </c>
      <c r="F193" s="654" t="s">
        <v>2554</v>
      </c>
      <c r="G193" s="653" t="s">
        <v>570</v>
      </c>
      <c r="H193" s="653" t="s">
        <v>1191</v>
      </c>
      <c r="I193" s="653" t="s">
        <v>1191</v>
      </c>
      <c r="J193" s="653" t="s">
        <v>1192</v>
      </c>
      <c r="K193" s="653" t="s">
        <v>1193</v>
      </c>
      <c r="L193" s="655">
        <v>217.80000147806501</v>
      </c>
      <c r="M193" s="655">
        <v>71.100000000000449</v>
      </c>
      <c r="N193" s="656">
        <v>15485.580105090521</v>
      </c>
    </row>
    <row r="194" spans="1:14" ht="14.4" customHeight="1" x14ac:dyDescent="0.3">
      <c r="A194" s="651" t="s">
        <v>540</v>
      </c>
      <c r="B194" s="652" t="s">
        <v>541</v>
      </c>
      <c r="C194" s="653" t="s">
        <v>545</v>
      </c>
      <c r="D194" s="654" t="s">
        <v>2548</v>
      </c>
      <c r="E194" s="653" t="s">
        <v>1147</v>
      </c>
      <c r="F194" s="654" t="s">
        <v>2554</v>
      </c>
      <c r="G194" s="653" t="s">
        <v>570</v>
      </c>
      <c r="H194" s="653" t="s">
        <v>1194</v>
      </c>
      <c r="I194" s="653" t="s">
        <v>1194</v>
      </c>
      <c r="J194" s="653" t="s">
        <v>1195</v>
      </c>
      <c r="K194" s="653" t="s">
        <v>1196</v>
      </c>
      <c r="L194" s="655">
        <v>152.90000000000003</v>
      </c>
      <c r="M194" s="655">
        <v>2</v>
      </c>
      <c r="N194" s="656">
        <v>305.80000000000007</v>
      </c>
    </row>
    <row r="195" spans="1:14" ht="14.4" customHeight="1" x14ac:dyDescent="0.3">
      <c r="A195" s="651" t="s">
        <v>540</v>
      </c>
      <c r="B195" s="652" t="s">
        <v>541</v>
      </c>
      <c r="C195" s="653" t="s">
        <v>545</v>
      </c>
      <c r="D195" s="654" t="s">
        <v>2548</v>
      </c>
      <c r="E195" s="653" t="s">
        <v>1147</v>
      </c>
      <c r="F195" s="654" t="s">
        <v>2554</v>
      </c>
      <c r="G195" s="653" t="s">
        <v>570</v>
      </c>
      <c r="H195" s="653" t="s">
        <v>1197</v>
      </c>
      <c r="I195" s="653" t="s">
        <v>1197</v>
      </c>
      <c r="J195" s="653" t="s">
        <v>1198</v>
      </c>
      <c r="K195" s="653" t="s">
        <v>1199</v>
      </c>
      <c r="L195" s="655">
        <v>286</v>
      </c>
      <c r="M195" s="655">
        <v>2</v>
      </c>
      <c r="N195" s="656">
        <v>572</v>
      </c>
    </row>
    <row r="196" spans="1:14" ht="14.4" customHeight="1" x14ac:dyDescent="0.3">
      <c r="A196" s="651" t="s">
        <v>540</v>
      </c>
      <c r="B196" s="652" t="s">
        <v>541</v>
      </c>
      <c r="C196" s="653" t="s">
        <v>545</v>
      </c>
      <c r="D196" s="654" t="s">
        <v>2548</v>
      </c>
      <c r="E196" s="653" t="s">
        <v>1147</v>
      </c>
      <c r="F196" s="654" t="s">
        <v>2554</v>
      </c>
      <c r="G196" s="653" t="s">
        <v>570</v>
      </c>
      <c r="H196" s="653" t="s">
        <v>1200</v>
      </c>
      <c r="I196" s="653" t="s">
        <v>1201</v>
      </c>
      <c r="J196" s="653" t="s">
        <v>1202</v>
      </c>
      <c r="K196" s="653" t="s">
        <v>1203</v>
      </c>
      <c r="L196" s="655">
        <v>264.00000000000045</v>
      </c>
      <c r="M196" s="655">
        <v>13.999999999999988</v>
      </c>
      <c r="N196" s="656">
        <v>3696.0000000000027</v>
      </c>
    </row>
    <row r="197" spans="1:14" ht="14.4" customHeight="1" x14ac:dyDescent="0.3">
      <c r="A197" s="651" t="s">
        <v>540</v>
      </c>
      <c r="B197" s="652" t="s">
        <v>541</v>
      </c>
      <c r="C197" s="653" t="s">
        <v>545</v>
      </c>
      <c r="D197" s="654" t="s">
        <v>2548</v>
      </c>
      <c r="E197" s="653" t="s">
        <v>1147</v>
      </c>
      <c r="F197" s="654" t="s">
        <v>2554</v>
      </c>
      <c r="G197" s="653" t="s">
        <v>570</v>
      </c>
      <c r="H197" s="653" t="s">
        <v>1204</v>
      </c>
      <c r="I197" s="653" t="s">
        <v>1205</v>
      </c>
      <c r="J197" s="653" t="s">
        <v>1206</v>
      </c>
      <c r="K197" s="653"/>
      <c r="L197" s="655">
        <v>155.1</v>
      </c>
      <c r="M197" s="655">
        <v>5</v>
      </c>
      <c r="N197" s="656">
        <v>775.5</v>
      </c>
    </row>
    <row r="198" spans="1:14" ht="14.4" customHeight="1" x14ac:dyDescent="0.3">
      <c r="A198" s="651" t="s">
        <v>540</v>
      </c>
      <c r="B198" s="652" t="s">
        <v>541</v>
      </c>
      <c r="C198" s="653" t="s">
        <v>545</v>
      </c>
      <c r="D198" s="654" t="s">
        <v>2548</v>
      </c>
      <c r="E198" s="653" t="s">
        <v>1147</v>
      </c>
      <c r="F198" s="654" t="s">
        <v>2554</v>
      </c>
      <c r="G198" s="653" t="s">
        <v>570</v>
      </c>
      <c r="H198" s="653" t="s">
        <v>1207</v>
      </c>
      <c r="I198" s="653" t="s">
        <v>1208</v>
      </c>
      <c r="J198" s="653" t="s">
        <v>1209</v>
      </c>
      <c r="K198" s="653" t="s">
        <v>1165</v>
      </c>
      <c r="L198" s="655">
        <v>58.720000000000006</v>
      </c>
      <c r="M198" s="655">
        <v>2</v>
      </c>
      <c r="N198" s="656">
        <v>117.44000000000001</v>
      </c>
    </row>
    <row r="199" spans="1:14" ht="14.4" customHeight="1" x14ac:dyDescent="0.3">
      <c r="A199" s="651" t="s">
        <v>540</v>
      </c>
      <c r="B199" s="652" t="s">
        <v>541</v>
      </c>
      <c r="C199" s="653" t="s">
        <v>545</v>
      </c>
      <c r="D199" s="654" t="s">
        <v>2548</v>
      </c>
      <c r="E199" s="653" t="s">
        <v>1147</v>
      </c>
      <c r="F199" s="654" t="s">
        <v>2554</v>
      </c>
      <c r="G199" s="653" t="s">
        <v>570</v>
      </c>
      <c r="H199" s="653" t="s">
        <v>1210</v>
      </c>
      <c r="I199" s="653" t="s">
        <v>1210</v>
      </c>
      <c r="J199" s="653" t="s">
        <v>1211</v>
      </c>
      <c r="K199" s="653" t="s">
        <v>1062</v>
      </c>
      <c r="L199" s="655">
        <v>90.220000000000041</v>
      </c>
      <c r="M199" s="655">
        <v>2</v>
      </c>
      <c r="N199" s="656">
        <v>180.44000000000008</v>
      </c>
    </row>
    <row r="200" spans="1:14" ht="14.4" customHeight="1" x14ac:dyDescent="0.3">
      <c r="A200" s="651" t="s">
        <v>540</v>
      </c>
      <c r="B200" s="652" t="s">
        <v>541</v>
      </c>
      <c r="C200" s="653" t="s">
        <v>545</v>
      </c>
      <c r="D200" s="654" t="s">
        <v>2548</v>
      </c>
      <c r="E200" s="653" t="s">
        <v>1147</v>
      </c>
      <c r="F200" s="654" t="s">
        <v>2554</v>
      </c>
      <c r="G200" s="653" t="s">
        <v>570</v>
      </c>
      <c r="H200" s="653" t="s">
        <v>1212</v>
      </c>
      <c r="I200" s="653" t="s">
        <v>1212</v>
      </c>
      <c r="J200" s="653" t="s">
        <v>1183</v>
      </c>
      <c r="K200" s="653" t="s">
        <v>1213</v>
      </c>
      <c r="L200" s="655">
        <v>316.01957324582719</v>
      </c>
      <c r="M200" s="655">
        <v>15</v>
      </c>
      <c r="N200" s="656">
        <v>4740.2935986874081</v>
      </c>
    </row>
    <row r="201" spans="1:14" ht="14.4" customHeight="1" x14ac:dyDescent="0.3">
      <c r="A201" s="651" t="s">
        <v>540</v>
      </c>
      <c r="B201" s="652" t="s">
        <v>541</v>
      </c>
      <c r="C201" s="653" t="s">
        <v>545</v>
      </c>
      <c r="D201" s="654" t="s">
        <v>2548</v>
      </c>
      <c r="E201" s="653" t="s">
        <v>1147</v>
      </c>
      <c r="F201" s="654" t="s">
        <v>2554</v>
      </c>
      <c r="G201" s="653" t="s">
        <v>1054</v>
      </c>
      <c r="H201" s="653" t="s">
        <v>1214</v>
      </c>
      <c r="I201" s="653" t="s">
        <v>1215</v>
      </c>
      <c r="J201" s="653" t="s">
        <v>1216</v>
      </c>
      <c r="K201" s="653" t="s">
        <v>1217</v>
      </c>
      <c r="L201" s="655">
        <v>115.93988248385882</v>
      </c>
      <c r="M201" s="655">
        <v>3</v>
      </c>
      <c r="N201" s="656">
        <v>347.81964745157649</v>
      </c>
    </row>
    <row r="202" spans="1:14" ht="14.4" customHeight="1" x14ac:dyDescent="0.3">
      <c r="A202" s="651" t="s">
        <v>540</v>
      </c>
      <c r="B202" s="652" t="s">
        <v>541</v>
      </c>
      <c r="C202" s="653" t="s">
        <v>545</v>
      </c>
      <c r="D202" s="654" t="s">
        <v>2548</v>
      </c>
      <c r="E202" s="653" t="s">
        <v>1147</v>
      </c>
      <c r="F202" s="654" t="s">
        <v>2554</v>
      </c>
      <c r="G202" s="653" t="s">
        <v>1054</v>
      </c>
      <c r="H202" s="653" t="s">
        <v>1218</v>
      </c>
      <c r="I202" s="653" t="s">
        <v>1219</v>
      </c>
      <c r="J202" s="653" t="s">
        <v>1220</v>
      </c>
      <c r="K202" s="653" t="s">
        <v>1221</v>
      </c>
      <c r="L202" s="655">
        <v>28.889999999999997</v>
      </c>
      <c r="M202" s="655">
        <v>10</v>
      </c>
      <c r="N202" s="656">
        <v>288.89999999999998</v>
      </c>
    </row>
    <row r="203" spans="1:14" ht="14.4" customHeight="1" x14ac:dyDescent="0.3">
      <c r="A203" s="651" t="s">
        <v>540</v>
      </c>
      <c r="B203" s="652" t="s">
        <v>541</v>
      </c>
      <c r="C203" s="653" t="s">
        <v>545</v>
      </c>
      <c r="D203" s="654" t="s">
        <v>2548</v>
      </c>
      <c r="E203" s="653" t="s">
        <v>1222</v>
      </c>
      <c r="F203" s="654" t="s">
        <v>2555</v>
      </c>
      <c r="G203" s="653" t="s">
        <v>570</v>
      </c>
      <c r="H203" s="653" t="s">
        <v>1223</v>
      </c>
      <c r="I203" s="653" t="s">
        <v>1224</v>
      </c>
      <c r="J203" s="653" t="s">
        <v>1225</v>
      </c>
      <c r="K203" s="653" t="s">
        <v>1226</v>
      </c>
      <c r="L203" s="655">
        <v>104.86000000000001</v>
      </c>
      <c r="M203" s="655">
        <v>1</v>
      </c>
      <c r="N203" s="656">
        <v>104.86000000000001</v>
      </c>
    </row>
    <row r="204" spans="1:14" ht="14.4" customHeight="1" x14ac:dyDescent="0.3">
      <c r="A204" s="651" t="s">
        <v>540</v>
      </c>
      <c r="B204" s="652" t="s">
        <v>541</v>
      </c>
      <c r="C204" s="653" t="s">
        <v>550</v>
      </c>
      <c r="D204" s="654" t="s">
        <v>2549</v>
      </c>
      <c r="E204" s="653" t="s">
        <v>562</v>
      </c>
      <c r="F204" s="654" t="s">
        <v>2553</v>
      </c>
      <c r="G204" s="653"/>
      <c r="H204" s="653" t="s">
        <v>1227</v>
      </c>
      <c r="I204" s="653" t="s">
        <v>1228</v>
      </c>
      <c r="J204" s="653" t="s">
        <v>1229</v>
      </c>
      <c r="K204" s="653" t="s">
        <v>1085</v>
      </c>
      <c r="L204" s="655">
        <v>120.31999999999998</v>
      </c>
      <c r="M204" s="655">
        <v>2</v>
      </c>
      <c r="N204" s="656">
        <v>240.63999999999996</v>
      </c>
    </row>
    <row r="205" spans="1:14" ht="14.4" customHeight="1" x14ac:dyDescent="0.3">
      <c r="A205" s="651" t="s">
        <v>540</v>
      </c>
      <c r="B205" s="652" t="s">
        <v>541</v>
      </c>
      <c r="C205" s="653" t="s">
        <v>550</v>
      </c>
      <c r="D205" s="654" t="s">
        <v>2549</v>
      </c>
      <c r="E205" s="653" t="s">
        <v>562</v>
      </c>
      <c r="F205" s="654" t="s">
        <v>2553</v>
      </c>
      <c r="G205" s="653"/>
      <c r="H205" s="653" t="s">
        <v>1230</v>
      </c>
      <c r="I205" s="653" t="s">
        <v>1231</v>
      </c>
      <c r="J205" s="653" t="s">
        <v>1232</v>
      </c>
      <c r="K205" s="653" t="s">
        <v>1233</v>
      </c>
      <c r="L205" s="655">
        <v>56.489999362117238</v>
      </c>
      <c r="M205" s="655">
        <v>2</v>
      </c>
      <c r="N205" s="656">
        <v>112.97999872423448</v>
      </c>
    </row>
    <row r="206" spans="1:14" ht="14.4" customHeight="1" x14ac:dyDescent="0.3">
      <c r="A206" s="651" t="s">
        <v>540</v>
      </c>
      <c r="B206" s="652" t="s">
        <v>541</v>
      </c>
      <c r="C206" s="653" t="s">
        <v>550</v>
      </c>
      <c r="D206" s="654" t="s">
        <v>2549</v>
      </c>
      <c r="E206" s="653" t="s">
        <v>562</v>
      </c>
      <c r="F206" s="654" t="s">
        <v>2553</v>
      </c>
      <c r="G206" s="653"/>
      <c r="H206" s="653" t="s">
        <v>1234</v>
      </c>
      <c r="I206" s="653" t="s">
        <v>1234</v>
      </c>
      <c r="J206" s="653" t="s">
        <v>1235</v>
      </c>
      <c r="K206" s="653" t="s">
        <v>1236</v>
      </c>
      <c r="L206" s="655">
        <v>214.64046420868632</v>
      </c>
      <c r="M206" s="655">
        <v>2</v>
      </c>
      <c r="N206" s="656">
        <v>429.28092841737265</v>
      </c>
    </row>
    <row r="207" spans="1:14" ht="14.4" customHeight="1" x14ac:dyDescent="0.3">
      <c r="A207" s="651" t="s">
        <v>540</v>
      </c>
      <c r="B207" s="652" t="s">
        <v>541</v>
      </c>
      <c r="C207" s="653" t="s">
        <v>550</v>
      </c>
      <c r="D207" s="654" t="s">
        <v>2549</v>
      </c>
      <c r="E207" s="653" t="s">
        <v>562</v>
      </c>
      <c r="F207" s="654" t="s">
        <v>2553</v>
      </c>
      <c r="G207" s="653"/>
      <c r="H207" s="653" t="s">
        <v>567</v>
      </c>
      <c r="I207" s="653" t="s">
        <v>567</v>
      </c>
      <c r="J207" s="653" t="s">
        <v>568</v>
      </c>
      <c r="K207" s="653" t="s">
        <v>569</v>
      </c>
      <c r="L207" s="655">
        <v>26.94998472021793</v>
      </c>
      <c r="M207" s="655">
        <v>7</v>
      </c>
      <c r="N207" s="656">
        <v>188.6498930415255</v>
      </c>
    </row>
    <row r="208" spans="1:14" ht="14.4" customHeight="1" x14ac:dyDescent="0.3">
      <c r="A208" s="651" t="s">
        <v>540</v>
      </c>
      <c r="B208" s="652" t="s">
        <v>541</v>
      </c>
      <c r="C208" s="653" t="s">
        <v>550</v>
      </c>
      <c r="D208" s="654" t="s">
        <v>2549</v>
      </c>
      <c r="E208" s="653" t="s">
        <v>562</v>
      </c>
      <c r="F208" s="654" t="s">
        <v>2553</v>
      </c>
      <c r="G208" s="653" t="s">
        <v>570</v>
      </c>
      <c r="H208" s="653" t="s">
        <v>571</v>
      </c>
      <c r="I208" s="653" t="s">
        <v>571</v>
      </c>
      <c r="J208" s="653" t="s">
        <v>572</v>
      </c>
      <c r="K208" s="653" t="s">
        <v>573</v>
      </c>
      <c r="L208" s="655">
        <v>171.599946156014</v>
      </c>
      <c r="M208" s="655">
        <v>48</v>
      </c>
      <c r="N208" s="656">
        <v>8236.7974154886724</v>
      </c>
    </row>
    <row r="209" spans="1:14" ht="14.4" customHeight="1" x14ac:dyDescent="0.3">
      <c r="A209" s="651" t="s">
        <v>540</v>
      </c>
      <c r="B209" s="652" t="s">
        <v>541</v>
      </c>
      <c r="C209" s="653" t="s">
        <v>550</v>
      </c>
      <c r="D209" s="654" t="s">
        <v>2549</v>
      </c>
      <c r="E209" s="653" t="s">
        <v>562</v>
      </c>
      <c r="F209" s="654" t="s">
        <v>2553</v>
      </c>
      <c r="G209" s="653" t="s">
        <v>570</v>
      </c>
      <c r="H209" s="653" t="s">
        <v>574</v>
      </c>
      <c r="I209" s="653" t="s">
        <v>574</v>
      </c>
      <c r="J209" s="653" t="s">
        <v>575</v>
      </c>
      <c r="K209" s="653" t="s">
        <v>576</v>
      </c>
      <c r="L209" s="655">
        <v>173.69</v>
      </c>
      <c r="M209" s="655">
        <v>8</v>
      </c>
      <c r="N209" s="656">
        <v>1389.52</v>
      </c>
    </row>
    <row r="210" spans="1:14" ht="14.4" customHeight="1" x14ac:dyDescent="0.3">
      <c r="A210" s="651" t="s">
        <v>540</v>
      </c>
      <c r="B210" s="652" t="s">
        <v>541</v>
      </c>
      <c r="C210" s="653" t="s">
        <v>550</v>
      </c>
      <c r="D210" s="654" t="s">
        <v>2549</v>
      </c>
      <c r="E210" s="653" t="s">
        <v>562</v>
      </c>
      <c r="F210" s="654" t="s">
        <v>2553</v>
      </c>
      <c r="G210" s="653" t="s">
        <v>570</v>
      </c>
      <c r="H210" s="653" t="s">
        <v>577</v>
      </c>
      <c r="I210" s="653" t="s">
        <v>577</v>
      </c>
      <c r="J210" s="653" t="s">
        <v>578</v>
      </c>
      <c r="K210" s="653" t="s">
        <v>576</v>
      </c>
      <c r="L210" s="655">
        <v>142.99999089443315</v>
      </c>
      <c r="M210" s="655">
        <v>1</v>
      </c>
      <c r="N210" s="656">
        <v>142.99999089443315</v>
      </c>
    </row>
    <row r="211" spans="1:14" ht="14.4" customHeight="1" x14ac:dyDescent="0.3">
      <c r="A211" s="651" t="s">
        <v>540</v>
      </c>
      <c r="B211" s="652" t="s">
        <v>541</v>
      </c>
      <c r="C211" s="653" t="s">
        <v>550</v>
      </c>
      <c r="D211" s="654" t="s">
        <v>2549</v>
      </c>
      <c r="E211" s="653" t="s">
        <v>562</v>
      </c>
      <c r="F211" s="654" t="s">
        <v>2553</v>
      </c>
      <c r="G211" s="653" t="s">
        <v>570</v>
      </c>
      <c r="H211" s="653" t="s">
        <v>1237</v>
      </c>
      <c r="I211" s="653" t="s">
        <v>1237</v>
      </c>
      <c r="J211" s="653" t="s">
        <v>572</v>
      </c>
      <c r="K211" s="653" t="s">
        <v>1238</v>
      </c>
      <c r="L211" s="655">
        <v>92.95</v>
      </c>
      <c r="M211" s="655">
        <v>3</v>
      </c>
      <c r="N211" s="656">
        <v>278.85000000000002</v>
      </c>
    </row>
    <row r="212" spans="1:14" ht="14.4" customHeight="1" x14ac:dyDescent="0.3">
      <c r="A212" s="651" t="s">
        <v>540</v>
      </c>
      <c r="B212" s="652" t="s">
        <v>541</v>
      </c>
      <c r="C212" s="653" t="s">
        <v>550</v>
      </c>
      <c r="D212" s="654" t="s">
        <v>2549</v>
      </c>
      <c r="E212" s="653" t="s">
        <v>562</v>
      </c>
      <c r="F212" s="654" t="s">
        <v>2553</v>
      </c>
      <c r="G212" s="653" t="s">
        <v>570</v>
      </c>
      <c r="H212" s="653" t="s">
        <v>579</v>
      </c>
      <c r="I212" s="653" t="s">
        <v>579</v>
      </c>
      <c r="J212" s="653" t="s">
        <v>572</v>
      </c>
      <c r="K212" s="653" t="s">
        <v>580</v>
      </c>
      <c r="L212" s="655">
        <v>93.491752424768919</v>
      </c>
      <c r="M212" s="655">
        <v>4</v>
      </c>
      <c r="N212" s="656">
        <v>373.96700969907567</v>
      </c>
    </row>
    <row r="213" spans="1:14" ht="14.4" customHeight="1" x14ac:dyDescent="0.3">
      <c r="A213" s="651" t="s">
        <v>540</v>
      </c>
      <c r="B213" s="652" t="s">
        <v>541</v>
      </c>
      <c r="C213" s="653" t="s">
        <v>550</v>
      </c>
      <c r="D213" s="654" t="s">
        <v>2549</v>
      </c>
      <c r="E213" s="653" t="s">
        <v>562</v>
      </c>
      <c r="F213" s="654" t="s">
        <v>2553</v>
      </c>
      <c r="G213" s="653" t="s">
        <v>570</v>
      </c>
      <c r="H213" s="653" t="s">
        <v>1239</v>
      </c>
      <c r="I213" s="653" t="s">
        <v>1240</v>
      </c>
      <c r="J213" s="653" t="s">
        <v>1241</v>
      </c>
      <c r="K213" s="653" t="s">
        <v>1242</v>
      </c>
      <c r="L213" s="655">
        <v>41.13</v>
      </c>
      <c r="M213" s="655">
        <v>1</v>
      </c>
      <c r="N213" s="656">
        <v>41.13</v>
      </c>
    </row>
    <row r="214" spans="1:14" ht="14.4" customHeight="1" x14ac:dyDescent="0.3">
      <c r="A214" s="651" t="s">
        <v>540</v>
      </c>
      <c r="B214" s="652" t="s">
        <v>541</v>
      </c>
      <c r="C214" s="653" t="s">
        <v>550</v>
      </c>
      <c r="D214" s="654" t="s">
        <v>2549</v>
      </c>
      <c r="E214" s="653" t="s">
        <v>562</v>
      </c>
      <c r="F214" s="654" t="s">
        <v>2553</v>
      </c>
      <c r="G214" s="653" t="s">
        <v>570</v>
      </c>
      <c r="H214" s="653" t="s">
        <v>581</v>
      </c>
      <c r="I214" s="653" t="s">
        <v>582</v>
      </c>
      <c r="J214" s="653" t="s">
        <v>583</v>
      </c>
      <c r="K214" s="653" t="s">
        <v>584</v>
      </c>
      <c r="L214" s="655">
        <v>87.03</v>
      </c>
      <c r="M214" s="655">
        <v>2</v>
      </c>
      <c r="N214" s="656">
        <v>174.06</v>
      </c>
    </row>
    <row r="215" spans="1:14" ht="14.4" customHeight="1" x14ac:dyDescent="0.3">
      <c r="A215" s="651" t="s">
        <v>540</v>
      </c>
      <c r="B215" s="652" t="s">
        <v>541</v>
      </c>
      <c r="C215" s="653" t="s">
        <v>550</v>
      </c>
      <c r="D215" s="654" t="s">
        <v>2549</v>
      </c>
      <c r="E215" s="653" t="s">
        <v>562</v>
      </c>
      <c r="F215" s="654" t="s">
        <v>2553</v>
      </c>
      <c r="G215" s="653" t="s">
        <v>570</v>
      </c>
      <c r="H215" s="653" t="s">
        <v>585</v>
      </c>
      <c r="I215" s="653" t="s">
        <v>586</v>
      </c>
      <c r="J215" s="653" t="s">
        <v>587</v>
      </c>
      <c r="K215" s="653" t="s">
        <v>588</v>
      </c>
      <c r="L215" s="655">
        <v>96.819999604762913</v>
      </c>
      <c r="M215" s="655">
        <v>4</v>
      </c>
      <c r="N215" s="656">
        <v>387.27999841905165</v>
      </c>
    </row>
    <row r="216" spans="1:14" ht="14.4" customHeight="1" x14ac:dyDescent="0.3">
      <c r="A216" s="651" t="s">
        <v>540</v>
      </c>
      <c r="B216" s="652" t="s">
        <v>541</v>
      </c>
      <c r="C216" s="653" t="s">
        <v>550</v>
      </c>
      <c r="D216" s="654" t="s">
        <v>2549</v>
      </c>
      <c r="E216" s="653" t="s">
        <v>562</v>
      </c>
      <c r="F216" s="654" t="s">
        <v>2553</v>
      </c>
      <c r="G216" s="653" t="s">
        <v>570</v>
      </c>
      <c r="H216" s="653" t="s">
        <v>592</v>
      </c>
      <c r="I216" s="653" t="s">
        <v>593</v>
      </c>
      <c r="J216" s="653" t="s">
        <v>594</v>
      </c>
      <c r="K216" s="653" t="s">
        <v>595</v>
      </c>
      <c r="L216" s="655">
        <v>167.61</v>
      </c>
      <c r="M216" s="655">
        <v>2</v>
      </c>
      <c r="N216" s="656">
        <v>335.22</v>
      </c>
    </row>
    <row r="217" spans="1:14" ht="14.4" customHeight="1" x14ac:dyDescent="0.3">
      <c r="A217" s="651" t="s">
        <v>540</v>
      </c>
      <c r="B217" s="652" t="s">
        <v>541</v>
      </c>
      <c r="C217" s="653" t="s">
        <v>550</v>
      </c>
      <c r="D217" s="654" t="s">
        <v>2549</v>
      </c>
      <c r="E217" s="653" t="s">
        <v>562</v>
      </c>
      <c r="F217" s="654" t="s">
        <v>2553</v>
      </c>
      <c r="G217" s="653" t="s">
        <v>570</v>
      </c>
      <c r="H217" s="653" t="s">
        <v>1243</v>
      </c>
      <c r="I217" s="653" t="s">
        <v>1244</v>
      </c>
      <c r="J217" s="653" t="s">
        <v>1245</v>
      </c>
      <c r="K217" s="653" t="s">
        <v>1246</v>
      </c>
      <c r="L217" s="655">
        <v>121.13971542202501</v>
      </c>
      <c r="M217" s="655">
        <v>3.8</v>
      </c>
      <c r="N217" s="656">
        <v>460.33091860369501</v>
      </c>
    </row>
    <row r="218" spans="1:14" ht="14.4" customHeight="1" x14ac:dyDescent="0.3">
      <c r="A218" s="651" t="s">
        <v>540</v>
      </c>
      <c r="B218" s="652" t="s">
        <v>541</v>
      </c>
      <c r="C218" s="653" t="s">
        <v>550</v>
      </c>
      <c r="D218" s="654" t="s">
        <v>2549</v>
      </c>
      <c r="E218" s="653" t="s">
        <v>562</v>
      </c>
      <c r="F218" s="654" t="s">
        <v>2553</v>
      </c>
      <c r="G218" s="653" t="s">
        <v>570</v>
      </c>
      <c r="H218" s="653" t="s">
        <v>596</v>
      </c>
      <c r="I218" s="653" t="s">
        <v>597</v>
      </c>
      <c r="J218" s="653" t="s">
        <v>598</v>
      </c>
      <c r="K218" s="653" t="s">
        <v>599</v>
      </c>
      <c r="L218" s="655">
        <v>64.539828873467741</v>
      </c>
      <c r="M218" s="655">
        <v>8</v>
      </c>
      <c r="N218" s="656">
        <v>516.31863098774193</v>
      </c>
    </row>
    <row r="219" spans="1:14" ht="14.4" customHeight="1" x14ac:dyDescent="0.3">
      <c r="A219" s="651" t="s">
        <v>540</v>
      </c>
      <c r="B219" s="652" t="s">
        <v>541</v>
      </c>
      <c r="C219" s="653" t="s">
        <v>550</v>
      </c>
      <c r="D219" s="654" t="s">
        <v>2549</v>
      </c>
      <c r="E219" s="653" t="s">
        <v>562</v>
      </c>
      <c r="F219" s="654" t="s">
        <v>2553</v>
      </c>
      <c r="G219" s="653" t="s">
        <v>570</v>
      </c>
      <c r="H219" s="653" t="s">
        <v>600</v>
      </c>
      <c r="I219" s="653" t="s">
        <v>601</v>
      </c>
      <c r="J219" s="653" t="s">
        <v>602</v>
      </c>
      <c r="K219" s="653" t="s">
        <v>603</v>
      </c>
      <c r="L219" s="655">
        <v>43.7</v>
      </c>
      <c r="M219" s="655">
        <v>1</v>
      </c>
      <c r="N219" s="656">
        <v>43.7</v>
      </c>
    </row>
    <row r="220" spans="1:14" ht="14.4" customHeight="1" x14ac:dyDescent="0.3">
      <c r="A220" s="651" t="s">
        <v>540</v>
      </c>
      <c r="B220" s="652" t="s">
        <v>541</v>
      </c>
      <c r="C220" s="653" t="s">
        <v>550</v>
      </c>
      <c r="D220" s="654" t="s">
        <v>2549</v>
      </c>
      <c r="E220" s="653" t="s">
        <v>562</v>
      </c>
      <c r="F220" s="654" t="s">
        <v>2553</v>
      </c>
      <c r="G220" s="653" t="s">
        <v>570</v>
      </c>
      <c r="H220" s="653" t="s">
        <v>604</v>
      </c>
      <c r="I220" s="653" t="s">
        <v>605</v>
      </c>
      <c r="J220" s="653" t="s">
        <v>606</v>
      </c>
      <c r="K220" s="653" t="s">
        <v>607</v>
      </c>
      <c r="L220" s="655">
        <v>78.975359245035676</v>
      </c>
      <c r="M220" s="655">
        <v>3</v>
      </c>
      <c r="N220" s="656">
        <v>236.92607773510701</v>
      </c>
    </row>
    <row r="221" spans="1:14" ht="14.4" customHeight="1" x14ac:dyDescent="0.3">
      <c r="A221" s="651" t="s">
        <v>540</v>
      </c>
      <c r="B221" s="652" t="s">
        <v>541</v>
      </c>
      <c r="C221" s="653" t="s">
        <v>550</v>
      </c>
      <c r="D221" s="654" t="s">
        <v>2549</v>
      </c>
      <c r="E221" s="653" t="s">
        <v>562</v>
      </c>
      <c r="F221" s="654" t="s">
        <v>2553</v>
      </c>
      <c r="G221" s="653" t="s">
        <v>570</v>
      </c>
      <c r="H221" s="653" t="s">
        <v>608</v>
      </c>
      <c r="I221" s="653" t="s">
        <v>609</v>
      </c>
      <c r="J221" s="653" t="s">
        <v>610</v>
      </c>
      <c r="K221" s="653" t="s">
        <v>611</v>
      </c>
      <c r="L221" s="655">
        <v>63.949999037172319</v>
      </c>
      <c r="M221" s="655">
        <v>3</v>
      </c>
      <c r="N221" s="656">
        <v>191.84999711151696</v>
      </c>
    </row>
    <row r="222" spans="1:14" ht="14.4" customHeight="1" x14ac:dyDescent="0.3">
      <c r="A222" s="651" t="s">
        <v>540</v>
      </c>
      <c r="B222" s="652" t="s">
        <v>541</v>
      </c>
      <c r="C222" s="653" t="s">
        <v>550</v>
      </c>
      <c r="D222" s="654" t="s">
        <v>2549</v>
      </c>
      <c r="E222" s="653" t="s">
        <v>562</v>
      </c>
      <c r="F222" s="654" t="s">
        <v>2553</v>
      </c>
      <c r="G222" s="653" t="s">
        <v>570</v>
      </c>
      <c r="H222" s="653" t="s">
        <v>612</v>
      </c>
      <c r="I222" s="653" t="s">
        <v>613</v>
      </c>
      <c r="J222" s="653" t="s">
        <v>614</v>
      </c>
      <c r="K222" s="653" t="s">
        <v>615</v>
      </c>
      <c r="L222" s="655">
        <v>79.790000000000006</v>
      </c>
      <c r="M222" s="655">
        <v>23</v>
      </c>
      <c r="N222" s="656">
        <v>1835.17</v>
      </c>
    </row>
    <row r="223" spans="1:14" ht="14.4" customHeight="1" x14ac:dyDescent="0.3">
      <c r="A223" s="651" t="s">
        <v>540</v>
      </c>
      <c r="B223" s="652" t="s">
        <v>541</v>
      </c>
      <c r="C223" s="653" t="s">
        <v>550</v>
      </c>
      <c r="D223" s="654" t="s">
        <v>2549</v>
      </c>
      <c r="E223" s="653" t="s">
        <v>562</v>
      </c>
      <c r="F223" s="654" t="s">
        <v>2553</v>
      </c>
      <c r="G223" s="653" t="s">
        <v>570</v>
      </c>
      <c r="H223" s="653" t="s">
        <v>1247</v>
      </c>
      <c r="I223" s="653" t="s">
        <v>1248</v>
      </c>
      <c r="J223" s="653" t="s">
        <v>1249</v>
      </c>
      <c r="K223" s="653" t="s">
        <v>1250</v>
      </c>
      <c r="L223" s="655">
        <v>27.75</v>
      </c>
      <c r="M223" s="655">
        <v>2</v>
      </c>
      <c r="N223" s="656">
        <v>55.5</v>
      </c>
    </row>
    <row r="224" spans="1:14" ht="14.4" customHeight="1" x14ac:dyDescent="0.3">
      <c r="A224" s="651" t="s">
        <v>540</v>
      </c>
      <c r="B224" s="652" t="s">
        <v>541</v>
      </c>
      <c r="C224" s="653" t="s">
        <v>550</v>
      </c>
      <c r="D224" s="654" t="s">
        <v>2549</v>
      </c>
      <c r="E224" s="653" t="s">
        <v>562</v>
      </c>
      <c r="F224" s="654" t="s">
        <v>2553</v>
      </c>
      <c r="G224" s="653" t="s">
        <v>570</v>
      </c>
      <c r="H224" s="653" t="s">
        <v>616</v>
      </c>
      <c r="I224" s="653" t="s">
        <v>617</v>
      </c>
      <c r="J224" s="653" t="s">
        <v>618</v>
      </c>
      <c r="K224" s="653" t="s">
        <v>619</v>
      </c>
      <c r="L224" s="655">
        <v>77.375332814398277</v>
      </c>
      <c r="M224" s="655">
        <v>56</v>
      </c>
      <c r="N224" s="656">
        <v>4333.0186376063039</v>
      </c>
    </row>
    <row r="225" spans="1:14" ht="14.4" customHeight="1" x14ac:dyDescent="0.3">
      <c r="A225" s="651" t="s">
        <v>540</v>
      </c>
      <c r="B225" s="652" t="s">
        <v>541</v>
      </c>
      <c r="C225" s="653" t="s">
        <v>550</v>
      </c>
      <c r="D225" s="654" t="s">
        <v>2549</v>
      </c>
      <c r="E225" s="653" t="s">
        <v>562</v>
      </c>
      <c r="F225" s="654" t="s">
        <v>2553</v>
      </c>
      <c r="G225" s="653" t="s">
        <v>570</v>
      </c>
      <c r="H225" s="653" t="s">
        <v>620</v>
      </c>
      <c r="I225" s="653" t="s">
        <v>621</v>
      </c>
      <c r="J225" s="653" t="s">
        <v>622</v>
      </c>
      <c r="K225" s="653" t="s">
        <v>623</v>
      </c>
      <c r="L225" s="655">
        <v>59.39</v>
      </c>
      <c r="M225" s="655">
        <v>1</v>
      </c>
      <c r="N225" s="656">
        <v>59.39</v>
      </c>
    </row>
    <row r="226" spans="1:14" ht="14.4" customHeight="1" x14ac:dyDescent="0.3">
      <c r="A226" s="651" t="s">
        <v>540</v>
      </c>
      <c r="B226" s="652" t="s">
        <v>541</v>
      </c>
      <c r="C226" s="653" t="s">
        <v>550</v>
      </c>
      <c r="D226" s="654" t="s">
        <v>2549</v>
      </c>
      <c r="E226" s="653" t="s">
        <v>562</v>
      </c>
      <c r="F226" s="654" t="s">
        <v>2553</v>
      </c>
      <c r="G226" s="653" t="s">
        <v>570</v>
      </c>
      <c r="H226" s="653" t="s">
        <v>1251</v>
      </c>
      <c r="I226" s="653" t="s">
        <v>1252</v>
      </c>
      <c r="J226" s="653" t="s">
        <v>1253</v>
      </c>
      <c r="K226" s="653" t="s">
        <v>1254</v>
      </c>
      <c r="L226" s="655">
        <v>164.48056839151559</v>
      </c>
      <c r="M226" s="655">
        <v>1</v>
      </c>
      <c r="N226" s="656">
        <v>164.48056839151559</v>
      </c>
    </row>
    <row r="227" spans="1:14" ht="14.4" customHeight="1" x14ac:dyDescent="0.3">
      <c r="A227" s="651" t="s">
        <v>540</v>
      </c>
      <c r="B227" s="652" t="s">
        <v>541</v>
      </c>
      <c r="C227" s="653" t="s">
        <v>550</v>
      </c>
      <c r="D227" s="654" t="s">
        <v>2549</v>
      </c>
      <c r="E227" s="653" t="s">
        <v>562</v>
      </c>
      <c r="F227" s="654" t="s">
        <v>2553</v>
      </c>
      <c r="G227" s="653" t="s">
        <v>570</v>
      </c>
      <c r="H227" s="653" t="s">
        <v>1255</v>
      </c>
      <c r="I227" s="653" t="s">
        <v>1256</v>
      </c>
      <c r="J227" s="653" t="s">
        <v>1257</v>
      </c>
      <c r="K227" s="653" t="s">
        <v>1258</v>
      </c>
      <c r="L227" s="655">
        <v>87.970000000000013</v>
      </c>
      <c r="M227" s="655">
        <v>1</v>
      </c>
      <c r="N227" s="656">
        <v>87.970000000000013</v>
      </c>
    </row>
    <row r="228" spans="1:14" ht="14.4" customHeight="1" x14ac:dyDescent="0.3">
      <c r="A228" s="651" t="s">
        <v>540</v>
      </c>
      <c r="B228" s="652" t="s">
        <v>541</v>
      </c>
      <c r="C228" s="653" t="s">
        <v>550</v>
      </c>
      <c r="D228" s="654" t="s">
        <v>2549</v>
      </c>
      <c r="E228" s="653" t="s">
        <v>562</v>
      </c>
      <c r="F228" s="654" t="s">
        <v>2553</v>
      </c>
      <c r="G228" s="653" t="s">
        <v>570</v>
      </c>
      <c r="H228" s="653" t="s">
        <v>1259</v>
      </c>
      <c r="I228" s="653" t="s">
        <v>1260</v>
      </c>
      <c r="J228" s="653" t="s">
        <v>1261</v>
      </c>
      <c r="K228" s="653" t="s">
        <v>1262</v>
      </c>
      <c r="L228" s="655">
        <v>35.570000000000007</v>
      </c>
      <c r="M228" s="655">
        <v>1</v>
      </c>
      <c r="N228" s="656">
        <v>35.570000000000007</v>
      </c>
    </row>
    <row r="229" spans="1:14" ht="14.4" customHeight="1" x14ac:dyDescent="0.3">
      <c r="A229" s="651" t="s">
        <v>540</v>
      </c>
      <c r="B229" s="652" t="s">
        <v>541</v>
      </c>
      <c r="C229" s="653" t="s">
        <v>550</v>
      </c>
      <c r="D229" s="654" t="s">
        <v>2549</v>
      </c>
      <c r="E229" s="653" t="s">
        <v>562</v>
      </c>
      <c r="F229" s="654" t="s">
        <v>2553</v>
      </c>
      <c r="G229" s="653" t="s">
        <v>570</v>
      </c>
      <c r="H229" s="653" t="s">
        <v>1263</v>
      </c>
      <c r="I229" s="653" t="s">
        <v>1264</v>
      </c>
      <c r="J229" s="653" t="s">
        <v>1265</v>
      </c>
      <c r="K229" s="653" t="s">
        <v>1266</v>
      </c>
      <c r="L229" s="655">
        <v>40.166613192761325</v>
      </c>
      <c r="M229" s="655">
        <v>3</v>
      </c>
      <c r="N229" s="656">
        <v>120.49983957828398</v>
      </c>
    </row>
    <row r="230" spans="1:14" ht="14.4" customHeight="1" x14ac:dyDescent="0.3">
      <c r="A230" s="651" t="s">
        <v>540</v>
      </c>
      <c r="B230" s="652" t="s">
        <v>541</v>
      </c>
      <c r="C230" s="653" t="s">
        <v>550</v>
      </c>
      <c r="D230" s="654" t="s">
        <v>2549</v>
      </c>
      <c r="E230" s="653" t="s">
        <v>562</v>
      </c>
      <c r="F230" s="654" t="s">
        <v>2553</v>
      </c>
      <c r="G230" s="653" t="s">
        <v>570</v>
      </c>
      <c r="H230" s="653" t="s">
        <v>628</v>
      </c>
      <c r="I230" s="653" t="s">
        <v>629</v>
      </c>
      <c r="J230" s="653" t="s">
        <v>630</v>
      </c>
      <c r="K230" s="653" t="s">
        <v>631</v>
      </c>
      <c r="L230" s="655">
        <v>66.041381463098077</v>
      </c>
      <c r="M230" s="655">
        <v>7</v>
      </c>
      <c r="N230" s="656">
        <v>462.28967024168651</v>
      </c>
    </row>
    <row r="231" spans="1:14" ht="14.4" customHeight="1" x14ac:dyDescent="0.3">
      <c r="A231" s="651" t="s">
        <v>540</v>
      </c>
      <c r="B231" s="652" t="s">
        <v>541</v>
      </c>
      <c r="C231" s="653" t="s">
        <v>550</v>
      </c>
      <c r="D231" s="654" t="s">
        <v>2549</v>
      </c>
      <c r="E231" s="653" t="s">
        <v>562</v>
      </c>
      <c r="F231" s="654" t="s">
        <v>2553</v>
      </c>
      <c r="G231" s="653" t="s">
        <v>570</v>
      </c>
      <c r="H231" s="653" t="s">
        <v>636</v>
      </c>
      <c r="I231" s="653" t="s">
        <v>637</v>
      </c>
      <c r="J231" s="653" t="s">
        <v>638</v>
      </c>
      <c r="K231" s="653" t="s">
        <v>639</v>
      </c>
      <c r="L231" s="655">
        <v>56.971172337365331</v>
      </c>
      <c r="M231" s="655">
        <v>112</v>
      </c>
      <c r="N231" s="656">
        <v>6380.7713017849173</v>
      </c>
    </row>
    <row r="232" spans="1:14" ht="14.4" customHeight="1" x14ac:dyDescent="0.3">
      <c r="A232" s="651" t="s">
        <v>540</v>
      </c>
      <c r="B232" s="652" t="s">
        <v>541</v>
      </c>
      <c r="C232" s="653" t="s">
        <v>550</v>
      </c>
      <c r="D232" s="654" t="s">
        <v>2549</v>
      </c>
      <c r="E232" s="653" t="s">
        <v>562</v>
      </c>
      <c r="F232" s="654" t="s">
        <v>2553</v>
      </c>
      <c r="G232" s="653" t="s">
        <v>570</v>
      </c>
      <c r="H232" s="653" t="s">
        <v>1267</v>
      </c>
      <c r="I232" s="653" t="s">
        <v>1268</v>
      </c>
      <c r="J232" s="653" t="s">
        <v>1269</v>
      </c>
      <c r="K232" s="653" t="s">
        <v>1270</v>
      </c>
      <c r="L232" s="655">
        <v>104.87</v>
      </c>
      <c r="M232" s="655">
        <v>3</v>
      </c>
      <c r="N232" s="656">
        <v>314.61</v>
      </c>
    </row>
    <row r="233" spans="1:14" ht="14.4" customHeight="1" x14ac:dyDescent="0.3">
      <c r="A233" s="651" t="s">
        <v>540</v>
      </c>
      <c r="B233" s="652" t="s">
        <v>541</v>
      </c>
      <c r="C233" s="653" t="s">
        <v>550</v>
      </c>
      <c r="D233" s="654" t="s">
        <v>2549</v>
      </c>
      <c r="E233" s="653" t="s">
        <v>562</v>
      </c>
      <c r="F233" s="654" t="s">
        <v>2553</v>
      </c>
      <c r="G233" s="653" t="s">
        <v>570</v>
      </c>
      <c r="H233" s="653" t="s">
        <v>1271</v>
      </c>
      <c r="I233" s="653" t="s">
        <v>1272</v>
      </c>
      <c r="J233" s="653" t="s">
        <v>1273</v>
      </c>
      <c r="K233" s="653" t="s">
        <v>1274</v>
      </c>
      <c r="L233" s="655">
        <v>606.20999999999992</v>
      </c>
      <c r="M233" s="655">
        <v>1</v>
      </c>
      <c r="N233" s="656">
        <v>606.20999999999992</v>
      </c>
    </row>
    <row r="234" spans="1:14" ht="14.4" customHeight="1" x14ac:dyDescent="0.3">
      <c r="A234" s="651" t="s">
        <v>540</v>
      </c>
      <c r="B234" s="652" t="s">
        <v>541</v>
      </c>
      <c r="C234" s="653" t="s">
        <v>550</v>
      </c>
      <c r="D234" s="654" t="s">
        <v>2549</v>
      </c>
      <c r="E234" s="653" t="s">
        <v>562</v>
      </c>
      <c r="F234" s="654" t="s">
        <v>2553</v>
      </c>
      <c r="G234" s="653" t="s">
        <v>570</v>
      </c>
      <c r="H234" s="653" t="s">
        <v>1275</v>
      </c>
      <c r="I234" s="653" t="s">
        <v>1276</v>
      </c>
      <c r="J234" s="653" t="s">
        <v>1277</v>
      </c>
      <c r="K234" s="653" t="s">
        <v>1278</v>
      </c>
      <c r="L234" s="655">
        <v>130.71000000000004</v>
      </c>
      <c r="M234" s="655">
        <v>1</v>
      </c>
      <c r="N234" s="656">
        <v>130.71000000000004</v>
      </c>
    </row>
    <row r="235" spans="1:14" ht="14.4" customHeight="1" x14ac:dyDescent="0.3">
      <c r="A235" s="651" t="s">
        <v>540</v>
      </c>
      <c r="B235" s="652" t="s">
        <v>541</v>
      </c>
      <c r="C235" s="653" t="s">
        <v>550</v>
      </c>
      <c r="D235" s="654" t="s">
        <v>2549</v>
      </c>
      <c r="E235" s="653" t="s">
        <v>562</v>
      </c>
      <c r="F235" s="654" t="s">
        <v>2553</v>
      </c>
      <c r="G235" s="653" t="s">
        <v>570</v>
      </c>
      <c r="H235" s="653" t="s">
        <v>644</v>
      </c>
      <c r="I235" s="653" t="s">
        <v>645</v>
      </c>
      <c r="J235" s="653" t="s">
        <v>646</v>
      </c>
      <c r="K235" s="653" t="s">
        <v>647</v>
      </c>
      <c r="L235" s="655">
        <v>41.14</v>
      </c>
      <c r="M235" s="655">
        <v>1</v>
      </c>
      <c r="N235" s="656">
        <v>41.14</v>
      </c>
    </row>
    <row r="236" spans="1:14" ht="14.4" customHeight="1" x14ac:dyDescent="0.3">
      <c r="A236" s="651" t="s">
        <v>540</v>
      </c>
      <c r="B236" s="652" t="s">
        <v>541</v>
      </c>
      <c r="C236" s="653" t="s">
        <v>550</v>
      </c>
      <c r="D236" s="654" t="s">
        <v>2549</v>
      </c>
      <c r="E236" s="653" t="s">
        <v>562</v>
      </c>
      <c r="F236" s="654" t="s">
        <v>2553</v>
      </c>
      <c r="G236" s="653" t="s">
        <v>570</v>
      </c>
      <c r="H236" s="653" t="s">
        <v>648</v>
      </c>
      <c r="I236" s="653" t="s">
        <v>649</v>
      </c>
      <c r="J236" s="653" t="s">
        <v>650</v>
      </c>
      <c r="K236" s="653" t="s">
        <v>651</v>
      </c>
      <c r="L236" s="655">
        <v>93.76</v>
      </c>
      <c r="M236" s="655">
        <v>1</v>
      </c>
      <c r="N236" s="656">
        <v>93.76</v>
      </c>
    </row>
    <row r="237" spans="1:14" ht="14.4" customHeight="1" x14ac:dyDescent="0.3">
      <c r="A237" s="651" t="s">
        <v>540</v>
      </c>
      <c r="B237" s="652" t="s">
        <v>541</v>
      </c>
      <c r="C237" s="653" t="s">
        <v>550</v>
      </c>
      <c r="D237" s="654" t="s">
        <v>2549</v>
      </c>
      <c r="E237" s="653" t="s">
        <v>562</v>
      </c>
      <c r="F237" s="654" t="s">
        <v>2553</v>
      </c>
      <c r="G237" s="653" t="s">
        <v>570</v>
      </c>
      <c r="H237" s="653" t="s">
        <v>652</v>
      </c>
      <c r="I237" s="653" t="s">
        <v>652</v>
      </c>
      <c r="J237" s="653" t="s">
        <v>653</v>
      </c>
      <c r="K237" s="653" t="s">
        <v>654</v>
      </c>
      <c r="L237" s="655">
        <v>36.530001720984885</v>
      </c>
      <c r="M237" s="655">
        <v>93</v>
      </c>
      <c r="N237" s="656">
        <v>3397.2901600515943</v>
      </c>
    </row>
    <row r="238" spans="1:14" ht="14.4" customHeight="1" x14ac:dyDescent="0.3">
      <c r="A238" s="651" t="s">
        <v>540</v>
      </c>
      <c r="B238" s="652" t="s">
        <v>541</v>
      </c>
      <c r="C238" s="653" t="s">
        <v>550</v>
      </c>
      <c r="D238" s="654" t="s">
        <v>2549</v>
      </c>
      <c r="E238" s="653" t="s">
        <v>562</v>
      </c>
      <c r="F238" s="654" t="s">
        <v>2553</v>
      </c>
      <c r="G238" s="653" t="s">
        <v>570</v>
      </c>
      <c r="H238" s="653" t="s">
        <v>1279</v>
      </c>
      <c r="I238" s="653" t="s">
        <v>1280</v>
      </c>
      <c r="J238" s="653" t="s">
        <v>1281</v>
      </c>
      <c r="K238" s="653" t="s">
        <v>1282</v>
      </c>
      <c r="L238" s="655">
        <v>55.250000000000007</v>
      </c>
      <c r="M238" s="655">
        <v>1</v>
      </c>
      <c r="N238" s="656">
        <v>55.250000000000007</v>
      </c>
    </row>
    <row r="239" spans="1:14" ht="14.4" customHeight="1" x14ac:dyDescent="0.3">
      <c r="A239" s="651" t="s">
        <v>540</v>
      </c>
      <c r="B239" s="652" t="s">
        <v>541</v>
      </c>
      <c r="C239" s="653" t="s">
        <v>550</v>
      </c>
      <c r="D239" s="654" t="s">
        <v>2549</v>
      </c>
      <c r="E239" s="653" t="s">
        <v>562</v>
      </c>
      <c r="F239" s="654" t="s">
        <v>2553</v>
      </c>
      <c r="G239" s="653" t="s">
        <v>570</v>
      </c>
      <c r="H239" s="653" t="s">
        <v>1283</v>
      </c>
      <c r="I239" s="653" t="s">
        <v>1284</v>
      </c>
      <c r="J239" s="653" t="s">
        <v>1285</v>
      </c>
      <c r="K239" s="653" t="s">
        <v>1286</v>
      </c>
      <c r="L239" s="655">
        <v>73.789482487316661</v>
      </c>
      <c r="M239" s="655">
        <v>2</v>
      </c>
      <c r="N239" s="656">
        <v>147.57896497463332</v>
      </c>
    </row>
    <row r="240" spans="1:14" ht="14.4" customHeight="1" x14ac:dyDescent="0.3">
      <c r="A240" s="651" t="s">
        <v>540</v>
      </c>
      <c r="B240" s="652" t="s">
        <v>541</v>
      </c>
      <c r="C240" s="653" t="s">
        <v>550</v>
      </c>
      <c r="D240" s="654" t="s">
        <v>2549</v>
      </c>
      <c r="E240" s="653" t="s">
        <v>562</v>
      </c>
      <c r="F240" s="654" t="s">
        <v>2553</v>
      </c>
      <c r="G240" s="653" t="s">
        <v>570</v>
      </c>
      <c r="H240" s="653" t="s">
        <v>659</v>
      </c>
      <c r="I240" s="653" t="s">
        <v>660</v>
      </c>
      <c r="J240" s="653" t="s">
        <v>661</v>
      </c>
      <c r="K240" s="653" t="s">
        <v>662</v>
      </c>
      <c r="L240" s="655">
        <v>44.900000000000013</v>
      </c>
      <c r="M240" s="655">
        <v>1</v>
      </c>
      <c r="N240" s="656">
        <v>44.900000000000013</v>
      </c>
    </row>
    <row r="241" spans="1:14" ht="14.4" customHeight="1" x14ac:dyDescent="0.3">
      <c r="A241" s="651" t="s">
        <v>540</v>
      </c>
      <c r="B241" s="652" t="s">
        <v>541</v>
      </c>
      <c r="C241" s="653" t="s">
        <v>550</v>
      </c>
      <c r="D241" s="654" t="s">
        <v>2549</v>
      </c>
      <c r="E241" s="653" t="s">
        <v>562</v>
      </c>
      <c r="F241" s="654" t="s">
        <v>2553</v>
      </c>
      <c r="G241" s="653" t="s">
        <v>570</v>
      </c>
      <c r="H241" s="653" t="s">
        <v>663</v>
      </c>
      <c r="I241" s="653" t="s">
        <v>664</v>
      </c>
      <c r="J241" s="653" t="s">
        <v>665</v>
      </c>
      <c r="K241" s="653" t="s">
        <v>666</v>
      </c>
      <c r="L241" s="655">
        <v>259.82400000000001</v>
      </c>
      <c r="M241" s="655">
        <v>5</v>
      </c>
      <c r="N241" s="656">
        <v>1299.1200000000001</v>
      </c>
    </row>
    <row r="242" spans="1:14" ht="14.4" customHeight="1" x14ac:dyDescent="0.3">
      <c r="A242" s="651" t="s">
        <v>540</v>
      </c>
      <c r="B242" s="652" t="s">
        <v>541</v>
      </c>
      <c r="C242" s="653" t="s">
        <v>550</v>
      </c>
      <c r="D242" s="654" t="s">
        <v>2549</v>
      </c>
      <c r="E242" s="653" t="s">
        <v>562</v>
      </c>
      <c r="F242" s="654" t="s">
        <v>2553</v>
      </c>
      <c r="G242" s="653" t="s">
        <v>570</v>
      </c>
      <c r="H242" s="653" t="s">
        <v>1287</v>
      </c>
      <c r="I242" s="653" t="s">
        <v>1288</v>
      </c>
      <c r="J242" s="653" t="s">
        <v>1289</v>
      </c>
      <c r="K242" s="653" t="s">
        <v>1290</v>
      </c>
      <c r="L242" s="655">
        <v>299</v>
      </c>
      <c r="M242" s="655">
        <v>1</v>
      </c>
      <c r="N242" s="656">
        <v>299</v>
      </c>
    </row>
    <row r="243" spans="1:14" ht="14.4" customHeight="1" x14ac:dyDescent="0.3">
      <c r="A243" s="651" t="s">
        <v>540</v>
      </c>
      <c r="B243" s="652" t="s">
        <v>541</v>
      </c>
      <c r="C243" s="653" t="s">
        <v>550</v>
      </c>
      <c r="D243" s="654" t="s">
        <v>2549</v>
      </c>
      <c r="E243" s="653" t="s">
        <v>562</v>
      </c>
      <c r="F243" s="654" t="s">
        <v>2553</v>
      </c>
      <c r="G243" s="653" t="s">
        <v>570</v>
      </c>
      <c r="H243" s="653" t="s">
        <v>667</v>
      </c>
      <c r="I243" s="653" t="s">
        <v>668</v>
      </c>
      <c r="J243" s="653" t="s">
        <v>638</v>
      </c>
      <c r="K243" s="653" t="s">
        <v>669</v>
      </c>
      <c r="L243" s="655">
        <v>45.920631635023668</v>
      </c>
      <c r="M243" s="655">
        <v>272</v>
      </c>
      <c r="N243" s="656">
        <v>12490.411804726438</v>
      </c>
    </row>
    <row r="244" spans="1:14" ht="14.4" customHeight="1" x14ac:dyDescent="0.3">
      <c r="A244" s="651" t="s">
        <v>540</v>
      </c>
      <c r="B244" s="652" t="s">
        <v>541</v>
      </c>
      <c r="C244" s="653" t="s">
        <v>550</v>
      </c>
      <c r="D244" s="654" t="s">
        <v>2549</v>
      </c>
      <c r="E244" s="653" t="s">
        <v>562</v>
      </c>
      <c r="F244" s="654" t="s">
        <v>2553</v>
      </c>
      <c r="G244" s="653" t="s">
        <v>570</v>
      </c>
      <c r="H244" s="653" t="s">
        <v>1291</v>
      </c>
      <c r="I244" s="653" t="s">
        <v>1292</v>
      </c>
      <c r="J244" s="653" t="s">
        <v>1293</v>
      </c>
      <c r="K244" s="653" t="s">
        <v>739</v>
      </c>
      <c r="L244" s="655">
        <v>32.76</v>
      </c>
      <c r="M244" s="655">
        <v>4</v>
      </c>
      <c r="N244" s="656">
        <v>131.04</v>
      </c>
    </row>
    <row r="245" spans="1:14" ht="14.4" customHeight="1" x14ac:dyDescent="0.3">
      <c r="A245" s="651" t="s">
        <v>540</v>
      </c>
      <c r="B245" s="652" t="s">
        <v>541</v>
      </c>
      <c r="C245" s="653" t="s">
        <v>550</v>
      </c>
      <c r="D245" s="654" t="s">
        <v>2549</v>
      </c>
      <c r="E245" s="653" t="s">
        <v>562</v>
      </c>
      <c r="F245" s="654" t="s">
        <v>2553</v>
      </c>
      <c r="G245" s="653" t="s">
        <v>570</v>
      </c>
      <c r="H245" s="653" t="s">
        <v>1294</v>
      </c>
      <c r="I245" s="653" t="s">
        <v>1295</v>
      </c>
      <c r="J245" s="653" t="s">
        <v>1296</v>
      </c>
      <c r="K245" s="653" t="s">
        <v>1297</v>
      </c>
      <c r="L245" s="655">
        <v>98.20999999999998</v>
      </c>
      <c r="M245" s="655">
        <v>2</v>
      </c>
      <c r="N245" s="656">
        <v>196.41999999999996</v>
      </c>
    </row>
    <row r="246" spans="1:14" ht="14.4" customHeight="1" x14ac:dyDescent="0.3">
      <c r="A246" s="651" t="s">
        <v>540</v>
      </c>
      <c r="B246" s="652" t="s">
        <v>541</v>
      </c>
      <c r="C246" s="653" t="s">
        <v>550</v>
      </c>
      <c r="D246" s="654" t="s">
        <v>2549</v>
      </c>
      <c r="E246" s="653" t="s">
        <v>562</v>
      </c>
      <c r="F246" s="654" t="s">
        <v>2553</v>
      </c>
      <c r="G246" s="653" t="s">
        <v>570</v>
      </c>
      <c r="H246" s="653" t="s">
        <v>1298</v>
      </c>
      <c r="I246" s="653" t="s">
        <v>1299</v>
      </c>
      <c r="J246" s="653" t="s">
        <v>1300</v>
      </c>
      <c r="K246" s="653"/>
      <c r="L246" s="655">
        <v>204.18397075454837</v>
      </c>
      <c r="M246" s="655">
        <v>5</v>
      </c>
      <c r="N246" s="656">
        <v>1020.9198537727418</v>
      </c>
    </row>
    <row r="247" spans="1:14" ht="14.4" customHeight="1" x14ac:dyDescent="0.3">
      <c r="A247" s="651" t="s">
        <v>540</v>
      </c>
      <c r="B247" s="652" t="s">
        <v>541</v>
      </c>
      <c r="C247" s="653" t="s">
        <v>550</v>
      </c>
      <c r="D247" s="654" t="s">
        <v>2549</v>
      </c>
      <c r="E247" s="653" t="s">
        <v>562</v>
      </c>
      <c r="F247" s="654" t="s">
        <v>2553</v>
      </c>
      <c r="G247" s="653" t="s">
        <v>570</v>
      </c>
      <c r="H247" s="653" t="s">
        <v>1301</v>
      </c>
      <c r="I247" s="653" t="s">
        <v>1302</v>
      </c>
      <c r="J247" s="653" t="s">
        <v>1303</v>
      </c>
      <c r="K247" s="653" t="s">
        <v>1304</v>
      </c>
      <c r="L247" s="655">
        <v>82.570453866508956</v>
      </c>
      <c r="M247" s="655">
        <v>1</v>
      </c>
      <c r="N247" s="656">
        <v>82.570453866508956</v>
      </c>
    </row>
    <row r="248" spans="1:14" ht="14.4" customHeight="1" x14ac:dyDescent="0.3">
      <c r="A248" s="651" t="s">
        <v>540</v>
      </c>
      <c r="B248" s="652" t="s">
        <v>541</v>
      </c>
      <c r="C248" s="653" t="s">
        <v>550</v>
      </c>
      <c r="D248" s="654" t="s">
        <v>2549</v>
      </c>
      <c r="E248" s="653" t="s">
        <v>562</v>
      </c>
      <c r="F248" s="654" t="s">
        <v>2553</v>
      </c>
      <c r="G248" s="653" t="s">
        <v>570</v>
      </c>
      <c r="H248" s="653" t="s">
        <v>1305</v>
      </c>
      <c r="I248" s="653" t="s">
        <v>1306</v>
      </c>
      <c r="J248" s="653" t="s">
        <v>1307</v>
      </c>
      <c r="K248" s="653" t="s">
        <v>1308</v>
      </c>
      <c r="L248" s="655">
        <v>74.869999999999962</v>
      </c>
      <c r="M248" s="655">
        <v>1</v>
      </c>
      <c r="N248" s="656">
        <v>74.869999999999962</v>
      </c>
    </row>
    <row r="249" spans="1:14" ht="14.4" customHeight="1" x14ac:dyDescent="0.3">
      <c r="A249" s="651" t="s">
        <v>540</v>
      </c>
      <c r="B249" s="652" t="s">
        <v>541</v>
      </c>
      <c r="C249" s="653" t="s">
        <v>550</v>
      </c>
      <c r="D249" s="654" t="s">
        <v>2549</v>
      </c>
      <c r="E249" s="653" t="s">
        <v>562</v>
      </c>
      <c r="F249" s="654" t="s">
        <v>2553</v>
      </c>
      <c r="G249" s="653" t="s">
        <v>570</v>
      </c>
      <c r="H249" s="653" t="s">
        <v>1309</v>
      </c>
      <c r="I249" s="653" t="s">
        <v>1310</v>
      </c>
      <c r="J249" s="653" t="s">
        <v>1311</v>
      </c>
      <c r="K249" s="653" t="s">
        <v>1312</v>
      </c>
      <c r="L249" s="655">
        <v>117.40999999999997</v>
      </c>
      <c r="M249" s="655">
        <v>3</v>
      </c>
      <c r="N249" s="656">
        <v>352.2299999999999</v>
      </c>
    </row>
    <row r="250" spans="1:14" ht="14.4" customHeight="1" x14ac:dyDescent="0.3">
      <c r="A250" s="651" t="s">
        <v>540</v>
      </c>
      <c r="B250" s="652" t="s">
        <v>541</v>
      </c>
      <c r="C250" s="653" t="s">
        <v>550</v>
      </c>
      <c r="D250" s="654" t="s">
        <v>2549</v>
      </c>
      <c r="E250" s="653" t="s">
        <v>562</v>
      </c>
      <c r="F250" s="654" t="s">
        <v>2553</v>
      </c>
      <c r="G250" s="653" t="s">
        <v>570</v>
      </c>
      <c r="H250" s="653" t="s">
        <v>1313</v>
      </c>
      <c r="I250" s="653" t="s">
        <v>1313</v>
      </c>
      <c r="J250" s="653" t="s">
        <v>1314</v>
      </c>
      <c r="K250" s="653" t="s">
        <v>743</v>
      </c>
      <c r="L250" s="655">
        <v>113.33000000000001</v>
      </c>
      <c r="M250" s="655">
        <v>2</v>
      </c>
      <c r="N250" s="656">
        <v>226.66000000000003</v>
      </c>
    </row>
    <row r="251" spans="1:14" ht="14.4" customHeight="1" x14ac:dyDescent="0.3">
      <c r="A251" s="651" t="s">
        <v>540</v>
      </c>
      <c r="B251" s="652" t="s">
        <v>541</v>
      </c>
      <c r="C251" s="653" t="s">
        <v>550</v>
      </c>
      <c r="D251" s="654" t="s">
        <v>2549</v>
      </c>
      <c r="E251" s="653" t="s">
        <v>562</v>
      </c>
      <c r="F251" s="654" t="s">
        <v>2553</v>
      </c>
      <c r="G251" s="653" t="s">
        <v>570</v>
      </c>
      <c r="H251" s="653" t="s">
        <v>1315</v>
      </c>
      <c r="I251" s="653" t="s">
        <v>1316</v>
      </c>
      <c r="J251" s="653" t="s">
        <v>1317</v>
      </c>
      <c r="K251" s="653" t="s">
        <v>1318</v>
      </c>
      <c r="L251" s="655">
        <v>123.24000000000002</v>
      </c>
      <c r="M251" s="655">
        <v>2</v>
      </c>
      <c r="N251" s="656">
        <v>246.48000000000005</v>
      </c>
    </row>
    <row r="252" spans="1:14" ht="14.4" customHeight="1" x14ac:dyDescent="0.3">
      <c r="A252" s="651" t="s">
        <v>540</v>
      </c>
      <c r="B252" s="652" t="s">
        <v>541</v>
      </c>
      <c r="C252" s="653" t="s">
        <v>550</v>
      </c>
      <c r="D252" s="654" t="s">
        <v>2549</v>
      </c>
      <c r="E252" s="653" t="s">
        <v>562</v>
      </c>
      <c r="F252" s="654" t="s">
        <v>2553</v>
      </c>
      <c r="G252" s="653" t="s">
        <v>570</v>
      </c>
      <c r="H252" s="653" t="s">
        <v>1319</v>
      </c>
      <c r="I252" s="653" t="s">
        <v>1320</v>
      </c>
      <c r="J252" s="653" t="s">
        <v>1321</v>
      </c>
      <c r="K252" s="653" t="s">
        <v>1322</v>
      </c>
      <c r="L252" s="655">
        <v>163.19</v>
      </c>
      <c r="M252" s="655">
        <v>1</v>
      </c>
      <c r="N252" s="656">
        <v>163.19</v>
      </c>
    </row>
    <row r="253" spans="1:14" ht="14.4" customHeight="1" x14ac:dyDescent="0.3">
      <c r="A253" s="651" t="s">
        <v>540</v>
      </c>
      <c r="B253" s="652" t="s">
        <v>541</v>
      </c>
      <c r="C253" s="653" t="s">
        <v>550</v>
      </c>
      <c r="D253" s="654" t="s">
        <v>2549</v>
      </c>
      <c r="E253" s="653" t="s">
        <v>562</v>
      </c>
      <c r="F253" s="654" t="s">
        <v>2553</v>
      </c>
      <c r="G253" s="653" t="s">
        <v>570</v>
      </c>
      <c r="H253" s="653" t="s">
        <v>686</v>
      </c>
      <c r="I253" s="653" t="s">
        <v>687</v>
      </c>
      <c r="J253" s="653" t="s">
        <v>688</v>
      </c>
      <c r="K253" s="653" t="s">
        <v>689</v>
      </c>
      <c r="L253" s="655">
        <v>60.669999999999995</v>
      </c>
      <c r="M253" s="655">
        <v>6</v>
      </c>
      <c r="N253" s="656">
        <v>364.02</v>
      </c>
    </row>
    <row r="254" spans="1:14" ht="14.4" customHeight="1" x14ac:dyDescent="0.3">
      <c r="A254" s="651" t="s">
        <v>540</v>
      </c>
      <c r="B254" s="652" t="s">
        <v>541</v>
      </c>
      <c r="C254" s="653" t="s">
        <v>550</v>
      </c>
      <c r="D254" s="654" t="s">
        <v>2549</v>
      </c>
      <c r="E254" s="653" t="s">
        <v>562</v>
      </c>
      <c r="F254" s="654" t="s">
        <v>2553</v>
      </c>
      <c r="G254" s="653" t="s">
        <v>570</v>
      </c>
      <c r="H254" s="653" t="s">
        <v>690</v>
      </c>
      <c r="I254" s="653" t="s">
        <v>690</v>
      </c>
      <c r="J254" s="653" t="s">
        <v>691</v>
      </c>
      <c r="K254" s="653" t="s">
        <v>692</v>
      </c>
      <c r="L254" s="655">
        <v>190.15</v>
      </c>
      <c r="M254" s="655">
        <v>1</v>
      </c>
      <c r="N254" s="656">
        <v>190.15</v>
      </c>
    </row>
    <row r="255" spans="1:14" ht="14.4" customHeight="1" x14ac:dyDescent="0.3">
      <c r="A255" s="651" t="s">
        <v>540</v>
      </c>
      <c r="B255" s="652" t="s">
        <v>541</v>
      </c>
      <c r="C255" s="653" t="s">
        <v>550</v>
      </c>
      <c r="D255" s="654" t="s">
        <v>2549</v>
      </c>
      <c r="E255" s="653" t="s">
        <v>562</v>
      </c>
      <c r="F255" s="654" t="s">
        <v>2553</v>
      </c>
      <c r="G255" s="653" t="s">
        <v>570</v>
      </c>
      <c r="H255" s="653" t="s">
        <v>1323</v>
      </c>
      <c r="I255" s="653" t="s">
        <v>1324</v>
      </c>
      <c r="J255" s="653" t="s">
        <v>1325</v>
      </c>
      <c r="K255" s="653" t="s">
        <v>1326</v>
      </c>
      <c r="L255" s="655">
        <v>130.79</v>
      </c>
      <c r="M255" s="655">
        <v>1</v>
      </c>
      <c r="N255" s="656">
        <v>130.79</v>
      </c>
    </row>
    <row r="256" spans="1:14" ht="14.4" customHeight="1" x14ac:dyDescent="0.3">
      <c r="A256" s="651" t="s">
        <v>540</v>
      </c>
      <c r="B256" s="652" t="s">
        <v>541</v>
      </c>
      <c r="C256" s="653" t="s">
        <v>550</v>
      </c>
      <c r="D256" s="654" t="s">
        <v>2549</v>
      </c>
      <c r="E256" s="653" t="s">
        <v>562</v>
      </c>
      <c r="F256" s="654" t="s">
        <v>2553</v>
      </c>
      <c r="G256" s="653" t="s">
        <v>570</v>
      </c>
      <c r="H256" s="653" t="s">
        <v>1327</v>
      </c>
      <c r="I256" s="653" t="s">
        <v>1328</v>
      </c>
      <c r="J256" s="653" t="s">
        <v>1329</v>
      </c>
      <c r="K256" s="653" t="s">
        <v>1330</v>
      </c>
      <c r="L256" s="655">
        <v>113.26000000000008</v>
      </c>
      <c r="M256" s="655">
        <v>1</v>
      </c>
      <c r="N256" s="656">
        <v>113.26000000000008</v>
      </c>
    </row>
    <row r="257" spans="1:14" ht="14.4" customHeight="1" x14ac:dyDescent="0.3">
      <c r="A257" s="651" t="s">
        <v>540</v>
      </c>
      <c r="B257" s="652" t="s">
        <v>541</v>
      </c>
      <c r="C257" s="653" t="s">
        <v>550</v>
      </c>
      <c r="D257" s="654" t="s">
        <v>2549</v>
      </c>
      <c r="E257" s="653" t="s">
        <v>562</v>
      </c>
      <c r="F257" s="654" t="s">
        <v>2553</v>
      </c>
      <c r="G257" s="653" t="s">
        <v>570</v>
      </c>
      <c r="H257" s="653" t="s">
        <v>693</v>
      </c>
      <c r="I257" s="653" t="s">
        <v>694</v>
      </c>
      <c r="J257" s="653" t="s">
        <v>695</v>
      </c>
      <c r="K257" s="653" t="s">
        <v>696</v>
      </c>
      <c r="L257" s="655">
        <v>126.35999999999993</v>
      </c>
      <c r="M257" s="655">
        <v>1</v>
      </c>
      <c r="N257" s="656">
        <v>126.35999999999993</v>
      </c>
    </row>
    <row r="258" spans="1:14" ht="14.4" customHeight="1" x14ac:dyDescent="0.3">
      <c r="A258" s="651" t="s">
        <v>540</v>
      </c>
      <c r="B258" s="652" t="s">
        <v>541</v>
      </c>
      <c r="C258" s="653" t="s">
        <v>550</v>
      </c>
      <c r="D258" s="654" t="s">
        <v>2549</v>
      </c>
      <c r="E258" s="653" t="s">
        <v>562</v>
      </c>
      <c r="F258" s="654" t="s">
        <v>2553</v>
      </c>
      <c r="G258" s="653" t="s">
        <v>570</v>
      </c>
      <c r="H258" s="653" t="s">
        <v>697</v>
      </c>
      <c r="I258" s="653" t="s">
        <v>698</v>
      </c>
      <c r="J258" s="653" t="s">
        <v>699</v>
      </c>
      <c r="K258" s="653" t="s">
        <v>700</v>
      </c>
      <c r="L258" s="655">
        <v>125.53499999999995</v>
      </c>
      <c r="M258" s="655">
        <v>2</v>
      </c>
      <c r="N258" s="656">
        <v>251.06999999999991</v>
      </c>
    </row>
    <row r="259" spans="1:14" ht="14.4" customHeight="1" x14ac:dyDescent="0.3">
      <c r="A259" s="651" t="s">
        <v>540</v>
      </c>
      <c r="B259" s="652" t="s">
        <v>541</v>
      </c>
      <c r="C259" s="653" t="s">
        <v>550</v>
      </c>
      <c r="D259" s="654" t="s">
        <v>2549</v>
      </c>
      <c r="E259" s="653" t="s">
        <v>562</v>
      </c>
      <c r="F259" s="654" t="s">
        <v>2553</v>
      </c>
      <c r="G259" s="653" t="s">
        <v>570</v>
      </c>
      <c r="H259" s="653" t="s">
        <v>1331</v>
      </c>
      <c r="I259" s="653" t="s">
        <v>1332</v>
      </c>
      <c r="J259" s="653" t="s">
        <v>1333</v>
      </c>
      <c r="K259" s="653" t="s">
        <v>1334</v>
      </c>
      <c r="L259" s="655">
        <v>141.64139436906288</v>
      </c>
      <c r="M259" s="655">
        <v>14</v>
      </c>
      <c r="N259" s="656">
        <v>1982.9795211668802</v>
      </c>
    </row>
    <row r="260" spans="1:14" ht="14.4" customHeight="1" x14ac:dyDescent="0.3">
      <c r="A260" s="651" t="s">
        <v>540</v>
      </c>
      <c r="B260" s="652" t="s">
        <v>541</v>
      </c>
      <c r="C260" s="653" t="s">
        <v>550</v>
      </c>
      <c r="D260" s="654" t="s">
        <v>2549</v>
      </c>
      <c r="E260" s="653" t="s">
        <v>562</v>
      </c>
      <c r="F260" s="654" t="s">
        <v>2553</v>
      </c>
      <c r="G260" s="653" t="s">
        <v>570</v>
      </c>
      <c r="H260" s="653" t="s">
        <v>1335</v>
      </c>
      <c r="I260" s="653" t="s">
        <v>1336</v>
      </c>
      <c r="J260" s="653" t="s">
        <v>1337</v>
      </c>
      <c r="K260" s="653" t="s">
        <v>1338</v>
      </c>
      <c r="L260" s="655">
        <v>58.389565217391294</v>
      </c>
      <c r="M260" s="655">
        <v>46</v>
      </c>
      <c r="N260" s="656">
        <v>2685.9199999999996</v>
      </c>
    </row>
    <row r="261" spans="1:14" ht="14.4" customHeight="1" x14ac:dyDescent="0.3">
      <c r="A261" s="651" t="s">
        <v>540</v>
      </c>
      <c r="B261" s="652" t="s">
        <v>541</v>
      </c>
      <c r="C261" s="653" t="s">
        <v>550</v>
      </c>
      <c r="D261" s="654" t="s">
        <v>2549</v>
      </c>
      <c r="E261" s="653" t="s">
        <v>562</v>
      </c>
      <c r="F261" s="654" t="s">
        <v>2553</v>
      </c>
      <c r="G261" s="653" t="s">
        <v>570</v>
      </c>
      <c r="H261" s="653" t="s">
        <v>705</v>
      </c>
      <c r="I261" s="653" t="s">
        <v>706</v>
      </c>
      <c r="J261" s="653" t="s">
        <v>707</v>
      </c>
      <c r="K261" s="653" t="s">
        <v>708</v>
      </c>
      <c r="L261" s="655">
        <v>44.23</v>
      </c>
      <c r="M261" s="655">
        <v>5</v>
      </c>
      <c r="N261" s="656">
        <v>221.14999999999998</v>
      </c>
    </row>
    <row r="262" spans="1:14" ht="14.4" customHeight="1" x14ac:dyDescent="0.3">
      <c r="A262" s="651" t="s">
        <v>540</v>
      </c>
      <c r="B262" s="652" t="s">
        <v>541</v>
      </c>
      <c r="C262" s="653" t="s">
        <v>550</v>
      </c>
      <c r="D262" s="654" t="s">
        <v>2549</v>
      </c>
      <c r="E262" s="653" t="s">
        <v>562</v>
      </c>
      <c r="F262" s="654" t="s">
        <v>2553</v>
      </c>
      <c r="G262" s="653" t="s">
        <v>570</v>
      </c>
      <c r="H262" s="653" t="s">
        <v>1339</v>
      </c>
      <c r="I262" s="653" t="s">
        <v>1340</v>
      </c>
      <c r="J262" s="653" t="s">
        <v>1341</v>
      </c>
      <c r="K262" s="653" t="s">
        <v>1342</v>
      </c>
      <c r="L262" s="655">
        <v>86.22</v>
      </c>
      <c r="M262" s="655">
        <v>1</v>
      </c>
      <c r="N262" s="656">
        <v>86.22</v>
      </c>
    </row>
    <row r="263" spans="1:14" ht="14.4" customHeight="1" x14ac:dyDescent="0.3">
      <c r="A263" s="651" t="s">
        <v>540</v>
      </c>
      <c r="B263" s="652" t="s">
        <v>541</v>
      </c>
      <c r="C263" s="653" t="s">
        <v>550</v>
      </c>
      <c r="D263" s="654" t="s">
        <v>2549</v>
      </c>
      <c r="E263" s="653" t="s">
        <v>562</v>
      </c>
      <c r="F263" s="654" t="s">
        <v>2553</v>
      </c>
      <c r="G263" s="653" t="s">
        <v>570</v>
      </c>
      <c r="H263" s="653" t="s">
        <v>713</v>
      </c>
      <c r="I263" s="653" t="s">
        <v>714</v>
      </c>
      <c r="J263" s="653" t="s">
        <v>715</v>
      </c>
      <c r="K263" s="653" t="s">
        <v>716</v>
      </c>
      <c r="L263" s="655">
        <v>47.65</v>
      </c>
      <c r="M263" s="655">
        <v>6</v>
      </c>
      <c r="N263" s="656">
        <v>285.89999999999998</v>
      </c>
    </row>
    <row r="264" spans="1:14" ht="14.4" customHeight="1" x14ac:dyDescent="0.3">
      <c r="A264" s="651" t="s">
        <v>540</v>
      </c>
      <c r="B264" s="652" t="s">
        <v>541</v>
      </c>
      <c r="C264" s="653" t="s">
        <v>550</v>
      </c>
      <c r="D264" s="654" t="s">
        <v>2549</v>
      </c>
      <c r="E264" s="653" t="s">
        <v>562</v>
      </c>
      <c r="F264" s="654" t="s">
        <v>2553</v>
      </c>
      <c r="G264" s="653" t="s">
        <v>570</v>
      </c>
      <c r="H264" s="653" t="s">
        <v>1343</v>
      </c>
      <c r="I264" s="653" t="s">
        <v>1344</v>
      </c>
      <c r="J264" s="653" t="s">
        <v>715</v>
      </c>
      <c r="K264" s="653" t="s">
        <v>1345</v>
      </c>
      <c r="L264" s="655">
        <v>210.15666666666667</v>
      </c>
      <c r="M264" s="655">
        <v>3</v>
      </c>
      <c r="N264" s="656">
        <v>630.47</v>
      </c>
    </row>
    <row r="265" spans="1:14" ht="14.4" customHeight="1" x14ac:dyDescent="0.3">
      <c r="A265" s="651" t="s">
        <v>540</v>
      </c>
      <c r="B265" s="652" t="s">
        <v>541</v>
      </c>
      <c r="C265" s="653" t="s">
        <v>550</v>
      </c>
      <c r="D265" s="654" t="s">
        <v>2549</v>
      </c>
      <c r="E265" s="653" t="s">
        <v>562</v>
      </c>
      <c r="F265" s="654" t="s">
        <v>2553</v>
      </c>
      <c r="G265" s="653" t="s">
        <v>570</v>
      </c>
      <c r="H265" s="653" t="s">
        <v>717</v>
      </c>
      <c r="I265" s="653" t="s">
        <v>718</v>
      </c>
      <c r="J265" s="653" t="s">
        <v>719</v>
      </c>
      <c r="K265" s="653" t="s">
        <v>720</v>
      </c>
      <c r="L265" s="655">
        <v>37.840000000000018</v>
      </c>
      <c r="M265" s="655">
        <v>1</v>
      </c>
      <c r="N265" s="656">
        <v>37.840000000000018</v>
      </c>
    </row>
    <row r="266" spans="1:14" ht="14.4" customHeight="1" x14ac:dyDescent="0.3">
      <c r="A266" s="651" t="s">
        <v>540</v>
      </c>
      <c r="B266" s="652" t="s">
        <v>541</v>
      </c>
      <c r="C266" s="653" t="s">
        <v>550</v>
      </c>
      <c r="D266" s="654" t="s">
        <v>2549</v>
      </c>
      <c r="E266" s="653" t="s">
        <v>562</v>
      </c>
      <c r="F266" s="654" t="s">
        <v>2553</v>
      </c>
      <c r="G266" s="653" t="s">
        <v>570</v>
      </c>
      <c r="H266" s="653" t="s">
        <v>1346</v>
      </c>
      <c r="I266" s="653" t="s">
        <v>1347</v>
      </c>
      <c r="J266" s="653" t="s">
        <v>1348</v>
      </c>
      <c r="K266" s="653" t="s">
        <v>1349</v>
      </c>
      <c r="L266" s="655">
        <v>122.60950030210606</v>
      </c>
      <c r="M266" s="655">
        <v>1</v>
      </c>
      <c r="N266" s="656">
        <v>122.60950030210606</v>
      </c>
    </row>
    <row r="267" spans="1:14" ht="14.4" customHeight="1" x14ac:dyDescent="0.3">
      <c r="A267" s="651" t="s">
        <v>540</v>
      </c>
      <c r="B267" s="652" t="s">
        <v>541</v>
      </c>
      <c r="C267" s="653" t="s">
        <v>550</v>
      </c>
      <c r="D267" s="654" t="s">
        <v>2549</v>
      </c>
      <c r="E267" s="653" t="s">
        <v>562</v>
      </c>
      <c r="F267" s="654" t="s">
        <v>2553</v>
      </c>
      <c r="G267" s="653" t="s">
        <v>570</v>
      </c>
      <c r="H267" s="653" t="s">
        <v>1350</v>
      </c>
      <c r="I267" s="653" t="s">
        <v>1351</v>
      </c>
      <c r="J267" s="653" t="s">
        <v>756</v>
      </c>
      <c r="K267" s="653" t="s">
        <v>1352</v>
      </c>
      <c r="L267" s="655">
        <v>132.32</v>
      </c>
      <c r="M267" s="655">
        <v>1</v>
      </c>
      <c r="N267" s="656">
        <v>132.32</v>
      </c>
    </row>
    <row r="268" spans="1:14" ht="14.4" customHeight="1" x14ac:dyDescent="0.3">
      <c r="A268" s="651" t="s">
        <v>540</v>
      </c>
      <c r="B268" s="652" t="s">
        <v>541</v>
      </c>
      <c r="C268" s="653" t="s">
        <v>550</v>
      </c>
      <c r="D268" s="654" t="s">
        <v>2549</v>
      </c>
      <c r="E268" s="653" t="s">
        <v>562</v>
      </c>
      <c r="F268" s="654" t="s">
        <v>2553</v>
      </c>
      <c r="G268" s="653" t="s">
        <v>570</v>
      </c>
      <c r="H268" s="653" t="s">
        <v>721</v>
      </c>
      <c r="I268" s="653" t="s">
        <v>722</v>
      </c>
      <c r="J268" s="653" t="s">
        <v>723</v>
      </c>
      <c r="K268" s="653" t="s">
        <v>724</v>
      </c>
      <c r="L268" s="655">
        <v>159.84</v>
      </c>
      <c r="M268" s="655">
        <v>2</v>
      </c>
      <c r="N268" s="656">
        <v>319.68</v>
      </c>
    </row>
    <row r="269" spans="1:14" ht="14.4" customHeight="1" x14ac:dyDescent="0.3">
      <c r="A269" s="651" t="s">
        <v>540</v>
      </c>
      <c r="B269" s="652" t="s">
        <v>541</v>
      </c>
      <c r="C269" s="653" t="s">
        <v>550</v>
      </c>
      <c r="D269" s="654" t="s">
        <v>2549</v>
      </c>
      <c r="E269" s="653" t="s">
        <v>562</v>
      </c>
      <c r="F269" s="654" t="s">
        <v>2553</v>
      </c>
      <c r="G269" s="653" t="s">
        <v>570</v>
      </c>
      <c r="H269" s="653" t="s">
        <v>725</v>
      </c>
      <c r="I269" s="653" t="s">
        <v>726</v>
      </c>
      <c r="J269" s="653" t="s">
        <v>727</v>
      </c>
      <c r="K269" s="653" t="s">
        <v>728</v>
      </c>
      <c r="L269" s="655">
        <v>60.3</v>
      </c>
      <c r="M269" s="655">
        <v>1</v>
      </c>
      <c r="N269" s="656">
        <v>60.3</v>
      </c>
    </row>
    <row r="270" spans="1:14" ht="14.4" customHeight="1" x14ac:dyDescent="0.3">
      <c r="A270" s="651" t="s">
        <v>540</v>
      </c>
      <c r="B270" s="652" t="s">
        <v>541</v>
      </c>
      <c r="C270" s="653" t="s">
        <v>550</v>
      </c>
      <c r="D270" s="654" t="s">
        <v>2549</v>
      </c>
      <c r="E270" s="653" t="s">
        <v>562</v>
      </c>
      <c r="F270" s="654" t="s">
        <v>2553</v>
      </c>
      <c r="G270" s="653" t="s">
        <v>570</v>
      </c>
      <c r="H270" s="653" t="s">
        <v>1353</v>
      </c>
      <c r="I270" s="653" t="s">
        <v>1354</v>
      </c>
      <c r="J270" s="653" t="s">
        <v>1355</v>
      </c>
      <c r="K270" s="653" t="s">
        <v>1356</v>
      </c>
      <c r="L270" s="655">
        <v>26.280000000000008</v>
      </c>
      <c r="M270" s="655">
        <v>1</v>
      </c>
      <c r="N270" s="656">
        <v>26.280000000000008</v>
      </c>
    </row>
    <row r="271" spans="1:14" ht="14.4" customHeight="1" x14ac:dyDescent="0.3">
      <c r="A271" s="651" t="s">
        <v>540</v>
      </c>
      <c r="B271" s="652" t="s">
        <v>541</v>
      </c>
      <c r="C271" s="653" t="s">
        <v>550</v>
      </c>
      <c r="D271" s="654" t="s">
        <v>2549</v>
      </c>
      <c r="E271" s="653" t="s">
        <v>562</v>
      </c>
      <c r="F271" s="654" t="s">
        <v>2553</v>
      </c>
      <c r="G271" s="653" t="s">
        <v>570</v>
      </c>
      <c r="H271" s="653" t="s">
        <v>1357</v>
      </c>
      <c r="I271" s="653" t="s">
        <v>730</v>
      </c>
      <c r="J271" s="653" t="s">
        <v>1358</v>
      </c>
      <c r="K271" s="653"/>
      <c r="L271" s="655">
        <v>218.19999999999996</v>
      </c>
      <c r="M271" s="655">
        <v>3</v>
      </c>
      <c r="N271" s="656">
        <v>654.59999999999991</v>
      </c>
    </row>
    <row r="272" spans="1:14" ht="14.4" customHeight="1" x14ac:dyDescent="0.3">
      <c r="A272" s="651" t="s">
        <v>540</v>
      </c>
      <c r="B272" s="652" t="s">
        <v>541</v>
      </c>
      <c r="C272" s="653" t="s">
        <v>550</v>
      </c>
      <c r="D272" s="654" t="s">
        <v>2549</v>
      </c>
      <c r="E272" s="653" t="s">
        <v>562</v>
      </c>
      <c r="F272" s="654" t="s">
        <v>2553</v>
      </c>
      <c r="G272" s="653" t="s">
        <v>570</v>
      </c>
      <c r="H272" s="653" t="s">
        <v>732</v>
      </c>
      <c r="I272" s="653" t="s">
        <v>730</v>
      </c>
      <c r="J272" s="653" t="s">
        <v>733</v>
      </c>
      <c r="K272" s="653"/>
      <c r="L272" s="655">
        <v>147.49904954304978</v>
      </c>
      <c r="M272" s="655">
        <v>1</v>
      </c>
      <c r="N272" s="656">
        <v>147.49904954304978</v>
      </c>
    </row>
    <row r="273" spans="1:14" ht="14.4" customHeight="1" x14ac:dyDescent="0.3">
      <c r="A273" s="651" t="s">
        <v>540</v>
      </c>
      <c r="B273" s="652" t="s">
        <v>541</v>
      </c>
      <c r="C273" s="653" t="s">
        <v>550</v>
      </c>
      <c r="D273" s="654" t="s">
        <v>2549</v>
      </c>
      <c r="E273" s="653" t="s">
        <v>562</v>
      </c>
      <c r="F273" s="654" t="s">
        <v>2553</v>
      </c>
      <c r="G273" s="653" t="s">
        <v>570</v>
      </c>
      <c r="H273" s="653" t="s">
        <v>734</v>
      </c>
      <c r="I273" s="653" t="s">
        <v>730</v>
      </c>
      <c r="J273" s="653" t="s">
        <v>735</v>
      </c>
      <c r="K273" s="653"/>
      <c r="L273" s="655">
        <v>99.210260036542465</v>
      </c>
      <c r="M273" s="655">
        <v>32</v>
      </c>
      <c r="N273" s="656">
        <v>3174.7283211693589</v>
      </c>
    </row>
    <row r="274" spans="1:14" ht="14.4" customHeight="1" x14ac:dyDescent="0.3">
      <c r="A274" s="651" t="s">
        <v>540</v>
      </c>
      <c r="B274" s="652" t="s">
        <v>541</v>
      </c>
      <c r="C274" s="653" t="s">
        <v>550</v>
      </c>
      <c r="D274" s="654" t="s">
        <v>2549</v>
      </c>
      <c r="E274" s="653" t="s">
        <v>562</v>
      </c>
      <c r="F274" s="654" t="s">
        <v>2553</v>
      </c>
      <c r="G274" s="653" t="s">
        <v>570</v>
      </c>
      <c r="H274" s="653" t="s">
        <v>1359</v>
      </c>
      <c r="I274" s="653" t="s">
        <v>1360</v>
      </c>
      <c r="J274" s="653" t="s">
        <v>1232</v>
      </c>
      <c r="K274" s="653" t="s">
        <v>1361</v>
      </c>
      <c r="L274" s="655">
        <v>70.717142857142861</v>
      </c>
      <c r="M274" s="655">
        <v>7</v>
      </c>
      <c r="N274" s="656">
        <v>495.02</v>
      </c>
    </row>
    <row r="275" spans="1:14" ht="14.4" customHeight="1" x14ac:dyDescent="0.3">
      <c r="A275" s="651" t="s">
        <v>540</v>
      </c>
      <c r="B275" s="652" t="s">
        <v>541</v>
      </c>
      <c r="C275" s="653" t="s">
        <v>550</v>
      </c>
      <c r="D275" s="654" t="s">
        <v>2549</v>
      </c>
      <c r="E275" s="653" t="s">
        <v>562</v>
      </c>
      <c r="F275" s="654" t="s">
        <v>2553</v>
      </c>
      <c r="G275" s="653" t="s">
        <v>570</v>
      </c>
      <c r="H275" s="653" t="s">
        <v>736</v>
      </c>
      <c r="I275" s="653" t="s">
        <v>737</v>
      </c>
      <c r="J275" s="653" t="s">
        <v>738</v>
      </c>
      <c r="K275" s="653" t="s">
        <v>739</v>
      </c>
      <c r="L275" s="655">
        <v>32.759999999999991</v>
      </c>
      <c r="M275" s="655">
        <v>8</v>
      </c>
      <c r="N275" s="656">
        <v>262.07999999999993</v>
      </c>
    </row>
    <row r="276" spans="1:14" ht="14.4" customHeight="1" x14ac:dyDescent="0.3">
      <c r="A276" s="651" t="s">
        <v>540</v>
      </c>
      <c r="B276" s="652" t="s">
        <v>541</v>
      </c>
      <c r="C276" s="653" t="s">
        <v>550</v>
      </c>
      <c r="D276" s="654" t="s">
        <v>2549</v>
      </c>
      <c r="E276" s="653" t="s">
        <v>562</v>
      </c>
      <c r="F276" s="654" t="s">
        <v>2553</v>
      </c>
      <c r="G276" s="653" t="s">
        <v>570</v>
      </c>
      <c r="H276" s="653" t="s">
        <v>1362</v>
      </c>
      <c r="I276" s="653" t="s">
        <v>1363</v>
      </c>
      <c r="J276" s="653" t="s">
        <v>1355</v>
      </c>
      <c r="K276" s="653" t="s">
        <v>1364</v>
      </c>
      <c r="L276" s="655">
        <v>58.250000000000014</v>
      </c>
      <c r="M276" s="655">
        <v>2</v>
      </c>
      <c r="N276" s="656">
        <v>116.50000000000003</v>
      </c>
    </row>
    <row r="277" spans="1:14" ht="14.4" customHeight="1" x14ac:dyDescent="0.3">
      <c r="A277" s="651" t="s">
        <v>540</v>
      </c>
      <c r="B277" s="652" t="s">
        <v>541</v>
      </c>
      <c r="C277" s="653" t="s">
        <v>550</v>
      </c>
      <c r="D277" s="654" t="s">
        <v>2549</v>
      </c>
      <c r="E277" s="653" t="s">
        <v>562</v>
      </c>
      <c r="F277" s="654" t="s">
        <v>2553</v>
      </c>
      <c r="G277" s="653" t="s">
        <v>570</v>
      </c>
      <c r="H277" s="653" t="s">
        <v>740</v>
      </c>
      <c r="I277" s="653" t="s">
        <v>741</v>
      </c>
      <c r="J277" s="653" t="s">
        <v>742</v>
      </c>
      <c r="K277" s="653" t="s">
        <v>743</v>
      </c>
      <c r="L277" s="655">
        <v>67.241111111111138</v>
      </c>
      <c r="M277" s="655">
        <v>9</v>
      </c>
      <c r="N277" s="656">
        <v>605.17000000000019</v>
      </c>
    </row>
    <row r="278" spans="1:14" ht="14.4" customHeight="1" x14ac:dyDescent="0.3">
      <c r="A278" s="651" t="s">
        <v>540</v>
      </c>
      <c r="B278" s="652" t="s">
        <v>541</v>
      </c>
      <c r="C278" s="653" t="s">
        <v>550</v>
      </c>
      <c r="D278" s="654" t="s">
        <v>2549</v>
      </c>
      <c r="E278" s="653" t="s">
        <v>562</v>
      </c>
      <c r="F278" s="654" t="s">
        <v>2553</v>
      </c>
      <c r="G278" s="653" t="s">
        <v>570</v>
      </c>
      <c r="H278" s="653" t="s">
        <v>1365</v>
      </c>
      <c r="I278" s="653" t="s">
        <v>1366</v>
      </c>
      <c r="J278" s="653" t="s">
        <v>1367</v>
      </c>
      <c r="K278" s="653" t="s">
        <v>1368</v>
      </c>
      <c r="L278" s="655">
        <v>134.21</v>
      </c>
      <c r="M278" s="655">
        <v>4</v>
      </c>
      <c r="N278" s="656">
        <v>536.84</v>
      </c>
    </row>
    <row r="279" spans="1:14" ht="14.4" customHeight="1" x14ac:dyDescent="0.3">
      <c r="A279" s="651" t="s">
        <v>540</v>
      </c>
      <c r="B279" s="652" t="s">
        <v>541</v>
      </c>
      <c r="C279" s="653" t="s">
        <v>550</v>
      </c>
      <c r="D279" s="654" t="s">
        <v>2549</v>
      </c>
      <c r="E279" s="653" t="s">
        <v>562</v>
      </c>
      <c r="F279" s="654" t="s">
        <v>2553</v>
      </c>
      <c r="G279" s="653" t="s">
        <v>570</v>
      </c>
      <c r="H279" s="653" t="s">
        <v>1369</v>
      </c>
      <c r="I279" s="653" t="s">
        <v>1370</v>
      </c>
      <c r="J279" s="653" t="s">
        <v>1371</v>
      </c>
      <c r="K279" s="653" t="s">
        <v>1372</v>
      </c>
      <c r="L279" s="655">
        <v>73.470000000000013</v>
      </c>
      <c r="M279" s="655">
        <v>2</v>
      </c>
      <c r="N279" s="656">
        <v>146.94000000000003</v>
      </c>
    </row>
    <row r="280" spans="1:14" ht="14.4" customHeight="1" x14ac:dyDescent="0.3">
      <c r="A280" s="651" t="s">
        <v>540</v>
      </c>
      <c r="B280" s="652" t="s">
        <v>541</v>
      </c>
      <c r="C280" s="653" t="s">
        <v>550</v>
      </c>
      <c r="D280" s="654" t="s">
        <v>2549</v>
      </c>
      <c r="E280" s="653" t="s">
        <v>562</v>
      </c>
      <c r="F280" s="654" t="s">
        <v>2553</v>
      </c>
      <c r="G280" s="653" t="s">
        <v>570</v>
      </c>
      <c r="H280" s="653" t="s">
        <v>1373</v>
      </c>
      <c r="I280" s="653" t="s">
        <v>1374</v>
      </c>
      <c r="J280" s="653" t="s">
        <v>1375</v>
      </c>
      <c r="K280" s="653" t="s">
        <v>1376</v>
      </c>
      <c r="L280" s="655">
        <v>68.549999999999969</v>
      </c>
      <c r="M280" s="655">
        <v>4</v>
      </c>
      <c r="N280" s="656">
        <v>274.19999999999987</v>
      </c>
    </row>
    <row r="281" spans="1:14" ht="14.4" customHeight="1" x14ac:dyDescent="0.3">
      <c r="A281" s="651" t="s">
        <v>540</v>
      </c>
      <c r="B281" s="652" t="s">
        <v>541</v>
      </c>
      <c r="C281" s="653" t="s">
        <v>550</v>
      </c>
      <c r="D281" s="654" t="s">
        <v>2549</v>
      </c>
      <c r="E281" s="653" t="s">
        <v>562</v>
      </c>
      <c r="F281" s="654" t="s">
        <v>2553</v>
      </c>
      <c r="G281" s="653" t="s">
        <v>570</v>
      </c>
      <c r="H281" s="653" t="s">
        <v>746</v>
      </c>
      <c r="I281" s="653" t="s">
        <v>747</v>
      </c>
      <c r="J281" s="653" t="s">
        <v>748</v>
      </c>
      <c r="K281" s="653" t="s">
        <v>749</v>
      </c>
      <c r="L281" s="655">
        <v>101.90170445132752</v>
      </c>
      <c r="M281" s="655">
        <v>6</v>
      </c>
      <c r="N281" s="656">
        <v>611.41022670796508</v>
      </c>
    </row>
    <row r="282" spans="1:14" ht="14.4" customHeight="1" x14ac:dyDescent="0.3">
      <c r="A282" s="651" t="s">
        <v>540</v>
      </c>
      <c r="B282" s="652" t="s">
        <v>541</v>
      </c>
      <c r="C282" s="653" t="s">
        <v>550</v>
      </c>
      <c r="D282" s="654" t="s">
        <v>2549</v>
      </c>
      <c r="E282" s="653" t="s">
        <v>562</v>
      </c>
      <c r="F282" s="654" t="s">
        <v>2553</v>
      </c>
      <c r="G282" s="653" t="s">
        <v>570</v>
      </c>
      <c r="H282" s="653" t="s">
        <v>766</v>
      </c>
      <c r="I282" s="653" t="s">
        <v>767</v>
      </c>
      <c r="J282" s="653" t="s">
        <v>760</v>
      </c>
      <c r="K282" s="653" t="s">
        <v>768</v>
      </c>
      <c r="L282" s="655">
        <v>27.669999955282133</v>
      </c>
      <c r="M282" s="655">
        <v>7</v>
      </c>
      <c r="N282" s="656">
        <v>193.68999968697494</v>
      </c>
    </row>
    <row r="283" spans="1:14" ht="14.4" customHeight="1" x14ac:dyDescent="0.3">
      <c r="A283" s="651" t="s">
        <v>540</v>
      </c>
      <c r="B283" s="652" t="s">
        <v>541</v>
      </c>
      <c r="C283" s="653" t="s">
        <v>550</v>
      </c>
      <c r="D283" s="654" t="s">
        <v>2549</v>
      </c>
      <c r="E283" s="653" t="s">
        <v>562</v>
      </c>
      <c r="F283" s="654" t="s">
        <v>2553</v>
      </c>
      <c r="G283" s="653" t="s">
        <v>570</v>
      </c>
      <c r="H283" s="653" t="s">
        <v>1377</v>
      </c>
      <c r="I283" s="653" t="s">
        <v>1378</v>
      </c>
      <c r="J283" s="653" t="s">
        <v>1379</v>
      </c>
      <c r="K283" s="653" t="s">
        <v>1380</v>
      </c>
      <c r="L283" s="655">
        <v>176.67835111939493</v>
      </c>
      <c r="M283" s="655">
        <v>3</v>
      </c>
      <c r="N283" s="656">
        <v>530.03505335818477</v>
      </c>
    </row>
    <row r="284" spans="1:14" ht="14.4" customHeight="1" x14ac:dyDescent="0.3">
      <c r="A284" s="651" t="s">
        <v>540</v>
      </c>
      <c r="B284" s="652" t="s">
        <v>541</v>
      </c>
      <c r="C284" s="653" t="s">
        <v>550</v>
      </c>
      <c r="D284" s="654" t="s">
        <v>2549</v>
      </c>
      <c r="E284" s="653" t="s">
        <v>562</v>
      </c>
      <c r="F284" s="654" t="s">
        <v>2553</v>
      </c>
      <c r="G284" s="653" t="s">
        <v>570</v>
      </c>
      <c r="H284" s="653" t="s">
        <v>769</v>
      </c>
      <c r="I284" s="653" t="s">
        <v>730</v>
      </c>
      <c r="J284" s="653" t="s">
        <v>770</v>
      </c>
      <c r="K284" s="653"/>
      <c r="L284" s="655">
        <v>162.88999999999996</v>
      </c>
      <c r="M284" s="655">
        <v>3</v>
      </c>
      <c r="N284" s="656">
        <v>488.66999999999985</v>
      </c>
    </row>
    <row r="285" spans="1:14" ht="14.4" customHeight="1" x14ac:dyDescent="0.3">
      <c r="A285" s="651" t="s">
        <v>540</v>
      </c>
      <c r="B285" s="652" t="s">
        <v>541</v>
      </c>
      <c r="C285" s="653" t="s">
        <v>550</v>
      </c>
      <c r="D285" s="654" t="s">
        <v>2549</v>
      </c>
      <c r="E285" s="653" t="s">
        <v>562</v>
      </c>
      <c r="F285" s="654" t="s">
        <v>2553</v>
      </c>
      <c r="G285" s="653" t="s">
        <v>570</v>
      </c>
      <c r="H285" s="653" t="s">
        <v>771</v>
      </c>
      <c r="I285" s="653" t="s">
        <v>772</v>
      </c>
      <c r="J285" s="653" t="s">
        <v>773</v>
      </c>
      <c r="K285" s="653" t="s">
        <v>774</v>
      </c>
      <c r="L285" s="655">
        <v>42.169999999999995</v>
      </c>
      <c r="M285" s="655">
        <v>1</v>
      </c>
      <c r="N285" s="656">
        <v>42.169999999999995</v>
      </c>
    </row>
    <row r="286" spans="1:14" ht="14.4" customHeight="1" x14ac:dyDescent="0.3">
      <c r="A286" s="651" t="s">
        <v>540</v>
      </c>
      <c r="B286" s="652" t="s">
        <v>541</v>
      </c>
      <c r="C286" s="653" t="s">
        <v>550</v>
      </c>
      <c r="D286" s="654" t="s">
        <v>2549</v>
      </c>
      <c r="E286" s="653" t="s">
        <v>562</v>
      </c>
      <c r="F286" s="654" t="s">
        <v>2553</v>
      </c>
      <c r="G286" s="653" t="s">
        <v>570</v>
      </c>
      <c r="H286" s="653" t="s">
        <v>775</v>
      </c>
      <c r="I286" s="653" t="s">
        <v>776</v>
      </c>
      <c r="J286" s="653" t="s">
        <v>777</v>
      </c>
      <c r="K286" s="653" t="s">
        <v>588</v>
      </c>
      <c r="L286" s="655">
        <v>57.119999999999983</v>
      </c>
      <c r="M286" s="655">
        <v>2</v>
      </c>
      <c r="N286" s="656">
        <v>114.23999999999997</v>
      </c>
    </row>
    <row r="287" spans="1:14" ht="14.4" customHeight="1" x14ac:dyDescent="0.3">
      <c r="A287" s="651" t="s">
        <v>540</v>
      </c>
      <c r="B287" s="652" t="s">
        <v>541</v>
      </c>
      <c r="C287" s="653" t="s">
        <v>550</v>
      </c>
      <c r="D287" s="654" t="s">
        <v>2549</v>
      </c>
      <c r="E287" s="653" t="s">
        <v>562</v>
      </c>
      <c r="F287" s="654" t="s">
        <v>2553</v>
      </c>
      <c r="G287" s="653" t="s">
        <v>570</v>
      </c>
      <c r="H287" s="653" t="s">
        <v>1381</v>
      </c>
      <c r="I287" s="653" t="s">
        <v>1382</v>
      </c>
      <c r="J287" s="653" t="s">
        <v>1383</v>
      </c>
      <c r="K287" s="653" t="s">
        <v>1384</v>
      </c>
      <c r="L287" s="655">
        <v>60.280000000000015</v>
      </c>
      <c r="M287" s="655">
        <v>1</v>
      </c>
      <c r="N287" s="656">
        <v>60.280000000000015</v>
      </c>
    </row>
    <row r="288" spans="1:14" ht="14.4" customHeight="1" x14ac:dyDescent="0.3">
      <c r="A288" s="651" t="s">
        <v>540</v>
      </c>
      <c r="B288" s="652" t="s">
        <v>541</v>
      </c>
      <c r="C288" s="653" t="s">
        <v>550</v>
      </c>
      <c r="D288" s="654" t="s">
        <v>2549</v>
      </c>
      <c r="E288" s="653" t="s">
        <v>562</v>
      </c>
      <c r="F288" s="654" t="s">
        <v>2553</v>
      </c>
      <c r="G288" s="653" t="s">
        <v>570</v>
      </c>
      <c r="H288" s="653" t="s">
        <v>785</v>
      </c>
      <c r="I288" s="653" t="s">
        <v>786</v>
      </c>
      <c r="J288" s="653" t="s">
        <v>787</v>
      </c>
      <c r="K288" s="653" t="s">
        <v>788</v>
      </c>
      <c r="L288" s="655">
        <v>57.960000000000029</v>
      </c>
      <c r="M288" s="655">
        <v>1</v>
      </c>
      <c r="N288" s="656">
        <v>57.960000000000029</v>
      </c>
    </row>
    <row r="289" spans="1:14" ht="14.4" customHeight="1" x14ac:dyDescent="0.3">
      <c r="A289" s="651" t="s">
        <v>540</v>
      </c>
      <c r="B289" s="652" t="s">
        <v>541</v>
      </c>
      <c r="C289" s="653" t="s">
        <v>550</v>
      </c>
      <c r="D289" s="654" t="s">
        <v>2549</v>
      </c>
      <c r="E289" s="653" t="s">
        <v>562</v>
      </c>
      <c r="F289" s="654" t="s">
        <v>2553</v>
      </c>
      <c r="G289" s="653" t="s">
        <v>570</v>
      </c>
      <c r="H289" s="653" t="s">
        <v>797</v>
      </c>
      <c r="I289" s="653" t="s">
        <v>798</v>
      </c>
      <c r="J289" s="653" t="s">
        <v>799</v>
      </c>
      <c r="K289" s="653" t="s">
        <v>800</v>
      </c>
      <c r="L289" s="655">
        <v>676.26</v>
      </c>
      <c r="M289" s="655">
        <v>2</v>
      </c>
      <c r="N289" s="656">
        <v>1352.52</v>
      </c>
    </row>
    <row r="290" spans="1:14" ht="14.4" customHeight="1" x14ac:dyDescent="0.3">
      <c r="A290" s="651" t="s">
        <v>540</v>
      </c>
      <c r="B290" s="652" t="s">
        <v>541</v>
      </c>
      <c r="C290" s="653" t="s">
        <v>550</v>
      </c>
      <c r="D290" s="654" t="s">
        <v>2549</v>
      </c>
      <c r="E290" s="653" t="s">
        <v>562</v>
      </c>
      <c r="F290" s="654" t="s">
        <v>2553</v>
      </c>
      <c r="G290" s="653" t="s">
        <v>570</v>
      </c>
      <c r="H290" s="653" t="s">
        <v>801</v>
      </c>
      <c r="I290" s="653" t="s">
        <v>802</v>
      </c>
      <c r="J290" s="653" t="s">
        <v>803</v>
      </c>
      <c r="K290" s="653" t="s">
        <v>804</v>
      </c>
      <c r="L290" s="655">
        <v>1592.7999999999997</v>
      </c>
      <c r="M290" s="655">
        <v>5</v>
      </c>
      <c r="N290" s="656">
        <v>7963.9999999999991</v>
      </c>
    </row>
    <row r="291" spans="1:14" ht="14.4" customHeight="1" x14ac:dyDescent="0.3">
      <c r="A291" s="651" t="s">
        <v>540</v>
      </c>
      <c r="B291" s="652" t="s">
        <v>541</v>
      </c>
      <c r="C291" s="653" t="s">
        <v>550</v>
      </c>
      <c r="D291" s="654" t="s">
        <v>2549</v>
      </c>
      <c r="E291" s="653" t="s">
        <v>562</v>
      </c>
      <c r="F291" s="654" t="s">
        <v>2553</v>
      </c>
      <c r="G291" s="653" t="s">
        <v>570</v>
      </c>
      <c r="H291" s="653" t="s">
        <v>1385</v>
      </c>
      <c r="I291" s="653" t="s">
        <v>1386</v>
      </c>
      <c r="J291" s="653" t="s">
        <v>1387</v>
      </c>
      <c r="K291" s="653" t="s">
        <v>1388</v>
      </c>
      <c r="L291" s="655">
        <v>113.97000000000003</v>
      </c>
      <c r="M291" s="655">
        <v>1</v>
      </c>
      <c r="N291" s="656">
        <v>113.97000000000003</v>
      </c>
    </row>
    <row r="292" spans="1:14" ht="14.4" customHeight="1" x14ac:dyDescent="0.3">
      <c r="A292" s="651" t="s">
        <v>540</v>
      </c>
      <c r="B292" s="652" t="s">
        <v>541</v>
      </c>
      <c r="C292" s="653" t="s">
        <v>550</v>
      </c>
      <c r="D292" s="654" t="s">
        <v>2549</v>
      </c>
      <c r="E292" s="653" t="s">
        <v>562</v>
      </c>
      <c r="F292" s="654" t="s">
        <v>2553</v>
      </c>
      <c r="G292" s="653" t="s">
        <v>570</v>
      </c>
      <c r="H292" s="653" t="s">
        <v>809</v>
      </c>
      <c r="I292" s="653" t="s">
        <v>810</v>
      </c>
      <c r="J292" s="653" t="s">
        <v>811</v>
      </c>
      <c r="K292" s="653" t="s">
        <v>812</v>
      </c>
      <c r="L292" s="655">
        <v>66.540000000000049</v>
      </c>
      <c r="M292" s="655">
        <v>2</v>
      </c>
      <c r="N292" s="656">
        <v>133.0800000000001</v>
      </c>
    </row>
    <row r="293" spans="1:14" ht="14.4" customHeight="1" x14ac:dyDescent="0.3">
      <c r="A293" s="651" t="s">
        <v>540</v>
      </c>
      <c r="B293" s="652" t="s">
        <v>541</v>
      </c>
      <c r="C293" s="653" t="s">
        <v>550</v>
      </c>
      <c r="D293" s="654" t="s">
        <v>2549</v>
      </c>
      <c r="E293" s="653" t="s">
        <v>562</v>
      </c>
      <c r="F293" s="654" t="s">
        <v>2553</v>
      </c>
      <c r="G293" s="653" t="s">
        <v>570</v>
      </c>
      <c r="H293" s="653" t="s">
        <v>813</v>
      </c>
      <c r="I293" s="653" t="s">
        <v>814</v>
      </c>
      <c r="J293" s="653" t="s">
        <v>815</v>
      </c>
      <c r="K293" s="653" t="s">
        <v>816</v>
      </c>
      <c r="L293" s="655">
        <v>242.00011150672555</v>
      </c>
      <c r="M293" s="655">
        <v>38</v>
      </c>
      <c r="N293" s="656">
        <v>9196.0042372555708</v>
      </c>
    </row>
    <row r="294" spans="1:14" ht="14.4" customHeight="1" x14ac:dyDescent="0.3">
      <c r="A294" s="651" t="s">
        <v>540</v>
      </c>
      <c r="B294" s="652" t="s">
        <v>541</v>
      </c>
      <c r="C294" s="653" t="s">
        <v>550</v>
      </c>
      <c r="D294" s="654" t="s">
        <v>2549</v>
      </c>
      <c r="E294" s="653" t="s">
        <v>562</v>
      </c>
      <c r="F294" s="654" t="s">
        <v>2553</v>
      </c>
      <c r="G294" s="653" t="s">
        <v>570</v>
      </c>
      <c r="H294" s="653" t="s">
        <v>1389</v>
      </c>
      <c r="I294" s="653" t="s">
        <v>1390</v>
      </c>
      <c r="J294" s="653" t="s">
        <v>1391</v>
      </c>
      <c r="K294" s="653" t="s">
        <v>1392</v>
      </c>
      <c r="L294" s="655">
        <v>107.45000000000003</v>
      </c>
      <c r="M294" s="655">
        <v>3</v>
      </c>
      <c r="N294" s="656">
        <v>322.35000000000008</v>
      </c>
    </row>
    <row r="295" spans="1:14" ht="14.4" customHeight="1" x14ac:dyDescent="0.3">
      <c r="A295" s="651" t="s">
        <v>540</v>
      </c>
      <c r="B295" s="652" t="s">
        <v>541</v>
      </c>
      <c r="C295" s="653" t="s">
        <v>550</v>
      </c>
      <c r="D295" s="654" t="s">
        <v>2549</v>
      </c>
      <c r="E295" s="653" t="s">
        <v>562</v>
      </c>
      <c r="F295" s="654" t="s">
        <v>2553</v>
      </c>
      <c r="G295" s="653" t="s">
        <v>570</v>
      </c>
      <c r="H295" s="653" t="s">
        <v>1393</v>
      </c>
      <c r="I295" s="653" t="s">
        <v>1394</v>
      </c>
      <c r="J295" s="653" t="s">
        <v>1395</v>
      </c>
      <c r="K295" s="653" t="s">
        <v>1396</v>
      </c>
      <c r="L295" s="655">
        <v>132.65</v>
      </c>
      <c r="M295" s="655">
        <v>1</v>
      </c>
      <c r="N295" s="656">
        <v>132.65</v>
      </c>
    </row>
    <row r="296" spans="1:14" ht="14.4" customHeight="1" x14ac:dyDescent="0.3">
      <c r="A296" s="651" t="s">
        <v>540</v>
      </c>
      <c r="B296" s="652" t="s">
        <v>541</v>
      </c>
      <c r="C296" s="653" t="s">
        <v>550</v>
      </c>
      <c r="D296" s="654" t="s">
        <v>2549</v>
      </c>
      <c r="E296" s="653" t="s">
        <v>562</v>
      </c>
      <c r="F296" s="654" t="s">
        <v>2553</v>
      </c>
      <c r="G296" s="653" t="s">
        <v>570</v>
      </c>
      <c r="H296" s="653" t="s">
        <v>821</v>
      </c>
      <c r="I296" s="653" t="s">
        <v>822</v>
      </c>
      <c r="J296" s="653" t="s">
        <v>638</v>
      </c>
      <c r="K296" s="653" t="s">
        <v>823</v>
      </c>
      <c r="L296" s="655">
        <v>56.879999999999995</v>
      </c>
      <c r="M296" s="655">
        <v>11</v>
      </c>
      <c r="N296" s="656">
        <v>625.67999999999995</v>
      </c>
    </row>
    <row r="297" spans="1:14" ht="14.4" customHeight="1" x14ac:dyDescent="0.3">
      <c r="A297" s="651" t="s">
        <v>540</v>
      </c>
      <c r="B297" s="652" t="s">
        <v>541</v>
      </c>
      <c r="C297" s="653" t="s">
        <v>550</v>
      </c>
      <c r="D297" s="654" t="s">
        <v>2549</v>
      </c>
      <c r="E297" s="653" t="s">
        <v>562</v>
      </c>
      <c r="F297" s="654" t="s">
        <v>2553</v>
      </c>
      <c r="G297" s="653" t="s">
        <v>570</v>
      </c>
      <c r="H297" s="653" t="s">
        <v>1397</v>
      </c>
      <c r="I297" s="653" t="s">
        <v>1398</v>
      </c>
      <c r="J297" s="653" t="s">
        <v>1399</v>
      </c>
      <c r="K297" s="653" t="s">
        <v>1400</v>
      </c>
      <c r="L297" s="655">
        <v>91.109999999999985</v>
      </c>
      <c r="M297" s="655">
        <v>4</v>
      </c>
      <c r="N297" s="656">
        <v>364.43999999999994</v>
      </c>
    </row>
    <row r="298" spans="1:14" ht="14.4" customHeight="1" x14ac:dyDescent="0.3">
      <c r="A298" s="651" t="s">
        <v>540</v>
      </c>
      <c r="B298" s="652" t="s">
        <v>541</v>
      </c>
      <c r="C298" s="653" t="s">
        <v>550</v>
      </c>
      <c r="D298" s="654" t="s">
        <v>2549</v>
      </c>
      <c r="E298" s="653" t="s">
        <v>562</v>
      </c>
      <c r="F298" s="654" t="s">
        <v>2553</v>
      </c>
      <c r="G298" s="653" t="s">
        <v>570</v>
      </c>
      <c r="H298" s="653" t="s">
        <v>1401</v>
      </c>
      <c r="I298" s="653" t="s">
        <v>1402</v>
      </c>
      <c r="J298" s="653" t="s">
        <v>1403</v>
      </c>
      <c r="K298" s="653" t="s">
        <v>1404</v>
      </c>
      <c r="L298" s="655">
        <v>188.88016782299434</v>
      </c>
      <c r="M298" s="655">
        <v>8</v>
      </c>
      <c r="N298" s="656">
        <v>1511.0413425839547</v>
      </c>
    </row>
    <row r="299" spans="1:14" ht="14.4" customHeight="1" x14ac:dyDescent="0.3">
      <c r="A299" s="651" t="s">
        <v>540</v>
      </c>
      <c r="B299" s="652" t="s">
        <v>541</v>
      </c>
      <c r="C299" s="653" t="s">
        <v>550</v>
      </c>
      <c r="D299" s="654" t="s">
        <v>2549</v>
      </c>
      <c r="E299" s="653" t="s">
        <v>562</v>
      </c>
      <c r="F299" s="654" t="s">
        <v>2553</v>
      </c>
      <c r="G299" s="653" t="s">
        <v>570</v>
      </c>
      <c r="H299" s="653" t="s">
        <v>1405</v>
      </c>
      <c r="I299" s="653" t="s">
        <v>1406</v>
      </c>
      <c r="J299" s="653" t="s">
        <v>1407</v>
      </c>
      <c r="K299" s="653" t="s">
        <v>1408</v>
      </c>
      <c r="L299" s="655">
        <v>210.45999999999995</v>
      </c>
      <c r="M299" s="655">
        <v>1</v>
      </c>
      <c r="N299" s="656">
        <v>210.45999999999995</v>
      </c>
    </row>
    <row r="300" spans="1:14" ht="14.4" customHeight="1" x14ac:dyDescent="0.3">
      <c r="A300" s="651" t="s">
        <v>540</v>
      </c>
      <c r="B300" s="652" t="s">
        <v>541</v>
      </c>
      <c r="C300" s="653" t="s">
        <v>550</v>
      </c>
      <c r="D300" s="654" t="s">
        <v>2549</v>
      </c>
      <c r="E300" s="653" t="s">
        <v>562</v>
      </c>
      <c r="F300" s="654" t="s">
        <v>2553</v>
      </c>
      <c r="G300" s="653" t="s">
        <v>570</v>
      </c>
      <c r="H300" s="653" t="s">
        <v>1409</v>
      </c>
      <c r="I300" s="653" t="s">
        <v>1410</v>
      </c>
      <c r="J300" s="653" t="s">
        <v>830</v>
      </c>
      <c r="K300" s="653" t="s">
        <v>1411</v>
      </c>
      <c r="L300" s="655">
        <v>64.698006373112676</v>
      </c>
      <c r="M300" s="655">
        <v>1</v>
      </c>
      <c r="N300" s="656">
        <v>64.698006373112676</v>
      </c>
    </row>
    <row r="301" spans="1:14" ht="14.4" customHeight="1" x14ac:dyDescent="0.3">
      <c r="A301" s="651" t="s">
        <v>540</v>
      </c>
      <c r="B301" s="652" t="s">
        <v>541</v>
      </c>
      <c r="C301" s="653" t="s">
        <v>550</v>
      </c>
      <c r="D301" s="654" t="s">
        <v>2549</v>
      </c>
      <c r="E301" s="653" t="s">
        <v>562</v>
      </c>
      <c r="F301" s="654" t="s">
        <v>2553</v>
      </c>
      <c r="G301" s="653" t="s">
        <v>570</v>
      </c>
      <c r="H301" s="653" t="s">
        <v>1412</v>
      </c>
      <c r="I301" s="653" t="s">
        <v>1413</v>
      </c>
      <c r="J301" s="653" t="s">
        <v>1414</v>
      </c>
      <c r="K301" s="653" t="s">
        <v>1415</v>
      </c>
      <c r="L301" s="655">
        <v>52.170000000000023</v>
      </c>
      <c r="M301" s="655">
        <v>1</v>
      </c>
      <c r="N301" s="656">
        <v>52.170000000000023</v>
      </c>
    </row>
    <row r="302" spans="1:14" ht="14.4" customHeight="1" x14ac:dyDescent="0.3">
      <c r="A302" s="651" t="s">
        <v>540</v>
      </c>
      <c r="B302" s="652" t="s">
        <v>541</v>
      </c>
      <c r="C302" s="653" t="s">
        <v>550</v>
      </c>
      <c r="D302" s="654" t="s">
        <v>2549</v>
      </c>
      <c r="E302" s="653" t="s">
        <v>562</v>
      </c>
      <c r="F302" s="654" t="s">
        <v>2553</v>
      </c>
      <c r="G302" s="653" t="s">
        <v>570</v>
      </c>
      <c r="H302" s="653" t="s">
        <v>834</v>
      </c>
      <c r="I302" s="653" t="s">
        <v>730</v>
      </c>
      <c r="J302" s="653" t="s">
        <v>835</v>
      </c>
      <c r="K302" s="653"/>
      <c r="L302" s="655">
        <v>116.07995612425226</v>
      </c>
      <c r="M302" s="655">
        <v>7</v>
      </c>
      <c r="N302" s="656">
        <v>812.55969286976585</v>
      </c>
    </row>
    <row r="303" spans="1:14" ht="14.4" customHeight="1" x14ac:dyDescent="0.3">
      <c r="A303" s="651" t="s">
        <v>540</v>
      </c>
      <c r="B303" s="652" t="s">
        <v>541</v>
      </c>
      <c r="C303" s="653" t="s">
        <v>550</v>
      </c>
      <c r="D303" s="654" t="s">
        <v>2549</v>
      </c>
      <c r="E303" s="653" t="s">
        <v>562</v>
      </c>
      <c r="F303" s="654" t="s">
        <v>2553</v>
      </c>
      <c r="G303" s="653" t="s">
        <v>570</v>
      </c>
      <c r="H303" s="653" t="s">
        <v>836</v>
      </c>
      <c r="I303" s="653" t="s">
        <v>730</v>
      </c>
      <c r="J303" s="653" t="s">
        <v>837</v>
      </c>
      <c r="K303" s="653"/>
      <c r="L303" s="655">
        <v>148.24</v>
      </c>
      <c r="M303" s="655">
        <v>1</v>
      </c>
      <c r="N303" s="656">
        <v>148.24</v>
      </c>
    </row>
    <row r="304" spans="1:14" ht="14.4" customHeight="1" x14ac:dyDescent="0.3">
      <c r="A304" s="651" t="s">
        <v>540</v>
      </c>
      <c r="B304" s="652" t="s">
        <v>541</v>
      </c>
      <c r="C304" s="653" t="s">
        <v>550</v>
      </c>
      <c r="D304" s="654" t="s">
        <v>2549</v>
      </c>
      <c r="E304" s="653" t="s">
        <v>562</v>
      </c>
      <c r="F304" s="654" t="s">
        <v>2553</v>
      </c>
      <c r="G304" s="653" t="s">
        <v>570</v>
      </c>
      <c r="H304" s="653" t="s">
        <v>838</v>
      </c>
      <c r="I304" s="653" t="s">
        <v>839</v>
      </c>
      <c r="J304" s="653" t="s">
        <v>594</v>
      </c>
      <c r="K304" s="653" t="s">
        <v>840</v>
      </c>
      <c r="L304" s="655">
        <v>69.72</v>
      </c>
      <c r="M304" s="655">
        <v>9</v>
      </c>
      <c r="N304" s="656">
        <v>627.48</v>
      </c>
    </row>
    <row r="305" spans="1:14" ht="14.4" customHeight="1" x14ac:dyDescent="0.3">
      <c r="A305" s="651" t="s">
        <v>540</v>
      </c>
      <c r="B305" s="652" t="s">
        <v>541</v>
      </c>
      <c r="C305" s="653" t="s">
        <v>550</v>
      </c>
      <c r="D305" s="654" t="s">
        <v>2549</v>
      </c>
      <c r="E305" s="653" t="s">
        <v>562</v>
      </c>
      <c r="F305" s="654" t="s">
        <v>2553</v>
      </c>
      <c r="G305" s="653" t="s">
        <v>570</v>
      </c>
      <c r="H305" s="653" t="s">
        <v>1416</v>
      </c>
      <c r="I305" s="653" t="s">
        <v>1417</v>
      </c>
      <c r="J305" s="653" t="s">
        <v>1418</v>
      </c>
      <c r="K305" s="653" t="s">
        <v>1419</v>
      </c>
      <c r="L305" s="655">
        <v>60.63</v>
      </c>
      <c r="M305" s="655">
        <v>1</v>
      </c>
      <c r="N305" s="656">
        <v>60.63</v>
      </c>
    </row>
    <row r="306" spans="1:14" ht="14.4" customHeight="1" x14ac:dyDescent="0.3">
      <c r="A306" s="651" t="s">
        <v>540</v>
      </c>
      <c r="B306" s="652" t="s">
        <v>541</v>
      </c>
      <c r="C306" s="653" t="s">
        <v>550</v>
      </c>
      <c r="D306" s="654" t="s">
        <v>2549</v>
      </c>
      <c r="E306" s="653" t="s">
        <v>562</v>
      </c>
      <c r="F306" s="654" t="s">
        <v>2553</v>
      </c>
      <c r="G306" s="653" t="s">
        <v>570</v>
      </c>
      <c r="H306" s="653" t="s">
        <v>1420</v>
      </c>
      <c r="I306" s="653" t="s">
        <v>1421</v>
      </c>
      <c r="J306" s="653" t="s">
        <v>1422</v>
      </c>
      <c r="K306" s="653" t="s">
        <v>611</v>
      </c>
      <c r="L306" s="655">
        <v>40.779999999999987</v>
      </c>
      <c r="M306" s="655">
        <v>2</v>
      </c>
      <c r="N306" s="656">
        <v>81.559999999999974</v>
      </c>
    </row>
    <row r="307" spans="1:14" ht="14.4" customHeight="1" x14ac:dyDescent="0.3">
      <c r="A307" s="651" t="s">
        <v>540</v>
      </c>
      <c r="B307" s="652" t="s">
        <v>541</v>
      </c>
      <c r="C307" s="653" t="s">
        <v>550</v>
      </c>
      <c r="D307" s="654" t="s">
        <v>2549</v>
      </c>
      <c r="E307" s="653" t="s">
        <v>562</v>
      </c>
      <c r="F307" s="654" t="s">
        <v>2553</v>
      </c>
      <c r="G307" s="653" t="s">
        <v>570</v>
      </c>
      <c r="H307" s="653" t="s">
        <v>1423</v>
      </c>
      <c r="I307" s="653" t="s">
        <v>1424</v>
      </c>
      <c r="J307" s="653" t="s">
        <v>1425</v>
      </c>
      <c r="K307" s="653" t="s">
        <v>1426</v>
      </c>
      <c r="L307" s="655">
        <v>54.23</v>
      </c>
      <c r="M307" s="655">
        <v>2</v>
      </c>
      <c r="N307" s="656">
        <v>108.46</v>
      </c>
    </row>
    <row r="308" spans="1:14" ht="14.4" customHeight="1" x14ac:dyDescent="0.3">
      <c r="A308" s="651" t="s">
        <v>540</v>
      </c>
      <c r="B308" s="652" t="s">
        <v>541</v>
      </c>
      <c r="C308" s="653" t="s">
        <v>550</v>
      </c>
      <c r="D308" s="654" t="s">
        <v>2549</v>
      </c>
      <c r="E308" s="653" t="s">
        <v>562</v>
      </c>
      <c r="F308" s="654" t="s">
        <v>2553</v>
      </c>
      <c r="G308" s="653" t="s">
        <v>570</v>
      </c>
      <c r="H308" s="653" t="s">
        <v>845</v>
      </c>
      <c r="I308" s="653" t="s">
        <v>846</v>
      </c>
      <c r="J308" s="653" t="s">
        <v>847</v>
      </c>
      <c r="K308" s="653" t="s">
        <v>848</v>
      </c>
      <c r="L308" s="655">
        <v>537.86999999999989</v>
      </c>
      <c r="M308" s="655">
        <v>1</v>
      </c>
      <c r="N308" s="656">
        <v>537.86999999999989</v>
      </c>
    </row>
    <row r="309" spans="1:14" ht="14.4" customHeight="1" x14ac:dyDescent="0.3">
      <c r="A309" s="651" t="s">
        <v>540</v>
      </c>
      <c r="B309" s="652" t="s">
        <v>541</v>
      </c>
      <c r="C309" s="653" t="s">
        <v>550</v>
      </c>
      <c r="D309" s="654" t="s">
        <v>2549</v>
      </c>
      <c r="E309" s="653" t="s">
        <v>562</v>
      </c>
      <c r="F309" s="654" t="s">
        <v>2553</v>
      </c>
      <c r="G309" s="653" t="s">
        <v>570</v>
      </c>
      <c r="H309" s="653" t="s">
        <v>849</v>
      </c>
      <c r="I309" s="653" t="s">
        <v>850</v>
      </c>
      <c r="J309" s="653" t="s">
        <v>614</v>
      </c>
      <c r="K309" s="653" t="s">
        <v>851</v>
      </c>
      <c r="L309" s="655">
        <v>92.309999999999988</v>
      </c>
      <c r="M309" s="655">
        <v>6</v>
      </c>
      <c r="N309" s="656">
        <v>553.8599999999999</v>
      </c>
    </row>
    <row r="310" spans="1:14" ht="14.4" customHeight="1" x14ac:dyDescent="0.3">
      <c r="A310" s="651" t="s">
        <v>540</v>
      </c>
      <c r="B310" s="652" t="s">
        <v>541</v>
      </c>
      <c r="C310" s="653" t="s">
        <v>550</v>
      </c>
      <c r="D310" s="654" t="s">
        <v>2549</v>
      </c>
      <c r="E310" s="653" t="s">
        <v>562</v>
      </c>
      <c r="F310" s="654" t="s">
        <v>2553</v>
      </c>
      <c r="G310" s="653" t="s">
        <v>570</v>
      </c>
      <c r="H310" s="653" t="s">
        <v>1427</v>
      </c>
      <c r="I310" s="653" t="s">
        <v>1428</v>
      </c>
      <c r="J310" s="653" t="s">
        <v>1429</v>
      </c>
      <c r="K310" s="653" t="s">
        <v>1430</v>
      </c>
      <c r="L310" s="655">
        <v>37.369796033230074</v>
      </c>
      <c r="M310" s="655">
        <v>1</v>
      </c>
      <c r="N310" s="656">
        <v>37.369796033230074</v>
      </c>
    </row>
    <row r="311" spans="1:14" ht="14.4" customHeight="1" x14ac:dyDescent="0.3">
      <c r="A311" s="651" t="s">
        <v>540</v>
      </c>
      <c r="B311" s="652" t="s">
        <v>541</v>
      </c>
      <c r="C311" s="653" t="s">
        <v>550</v>
      </c>
      <c r="D311" s="654" t="s">
        <v>2549</v>
      </c>
      <c r="E311" s="653" t="s">
        <v>562</v>
      </c>
      <c r="F311" s="654" t="s">
        <v>2553</v>
      </c>
      <c r="G311" s="653" t="s">
        <v>570</v>
      </c>
      <c r="H311" s="653" t="s">
        <v>852</v>
      </c>
      <c r="I311" s="653" t="s">
        <v>853</v>
      </c>
      <c r="J311" s="653" t="s">
        <v>854</v>
      </c>
      <c r="K311" s="653" t="s">
        <v>855</v>
      </c>
      <c r="L311" s="655">
        <v>149.63999999999993</v>
      </c>
      <c r="M311" s="655">
        <v>2</v>
      </c>
      <c r="N311" s="656">
        <v>299.27999999999986</v>
      </c>
    </row>
    <row r="312" spans="1:14" ht="14.4" customHeight="1" x14ac:dyDescent="0.3">
      <c r="A312" s="651" t="s">
        <v>540</v>
      </c>
      <c r="B312" s="652" t="s">
        <v>541</v>
      </c>
      <c r="C312" s="653" t="s">
        <v>550</v>
      </c>
      <c r="D312" s="654" t="s">
        <v>2549</v>
      </c>
      <c r="E312" s="653" t="s">
        <v>562</v>
      </c>
      <c r="F312" s="654" t="s">
        <v>2553</v>
      </c>
      <c r="G312" s="653" t="s">
        <v>570</v>
      </c>
      <c r="H312" s="653" t="s">
        <v>856</v>
      </c>
      <c r="I312" s="653" t="s">
        <v>857</v>
      </c>
      <c r="J312" s="653" t="s">
        <v>858</v>
      </c>
      <c r="K312" s="653" t="s">
        <v>859</v>
      </c>
      <c r="L312" s="655">
        <v>290.4992591511571</v>
      </c>
      <c r="M312" s="655">
        <v>16</v>
      </c>
      <c r="N312" s="656">
        <v>4647.9881464185137</v>
      </c>
    </row>
    <row r="313" spans="1:14" ht="14.4" customHeight="1" x14ac:dyDescent="0.3">
      <c r="A313" s="651" t="s">
        <v>540</v>
      </c>
      <c r="B313" s="652" t="s">
        <v>541</v>
      </c>
      <c r="C313" s="653" t="s">
        <v>550</v>
      </c>
      <c r="D313" s="654" t="s">
        <v>2549</v>
      </c>
      <c r="E313" s="653" t="s">
        <v>562</v>
      </c>
      <c r="F313" s="654" t="s">
        <v>2553</v>
      </c>
      <c r="G313" s="653" t="s">
        <v>570</v>
      </c>
      <c r="H313" s="653" t="s">
        <v>1431</v>
      </c>
      <c r="I313" s="653" t="s">
        <v>1432</v>
      </c>
      <c r="J313" s="653" t="s">
        <v>1433</v>
      </c>
      <c r="K313" s="653" t="s">
        <v>1434</v>
      </c>
      <c r="L313" s="655">
        <v>47.77</v>
      </c>
      <c r="M313" s="655">
        <v>3</v>
      </c>
      <c r="N313" s="656">
        <v>143.31</v>
      </c>
    </row>
    <row r="314" spans="1:14" ht="14.4" customHeight="1" x14ac:dyDescent="0.3">
      <c r="A314" s="651" t="s">
        <v>540</v>
      </c>
      <c r="B314" s="652" t="s">
        <v>541</v>
      </c>
      <c r="C314" s="653" t="s">
        <v>550</v>
      </c>
      <c r="D314" s="654" t="s">
        <v>2549</v>
      </c>
      <c r="E314" s="653" t="s">
        <v>562</v>
      </c>
      <c r="F314" s="654" t="s">
        <v>2553</v>
      </c>
      <c r="G314" s="653" t="s">
        <v>570</v>
      </c>
      <c r="H314" s="653" t="s">
        <v>864</v>
      </c>
      <c r="I314" s="653" t="s">
        <v>865</v>
      </c>
      <c r="J314" s="653" t="s">
        <v>866</v>
      </c>
      <c r="K314" s="653" t="s">
        <v>867</v>
      </c>
      <c r="L314" s="655">
        <v>47.540013155644644</v>
      </c>
      <c r="M314" s="655">
        <v>10</v>
      </c>
      <c r="N314" s="656">
        <v>475.40013155644647</v>
      </c>
    </row>
    <row r="315" spans="1:14" ht="14.4" customHeight="1" x14ac:dyDescent="0.3">
      <c r="A315" s="651" t="s">
        <v>540</v>
      </c>
      <c r="B315" s="652" t="s">
        <v>541</v>
      </c>
      <c r="C315" s="653" t="s">
        <v>550</v>
      </c>
      <c r="D315" s="654" t="s">
        <v>2549</v>
      </c>
      <c r="E315" s="653" t="s">
        <v>562</v>
      </c>
      <c r="F315" s="654" t="s">
        <v>2553</v>
      </c>
      <c r="G315" s="653" t="s">
        <v>570</v>
      </c>
      <c r="H315" s="653" t="s">
        <v>868</v>
      </c>
      <c r="I315" s="653" t="s">
        <v>869</v>
      </c>
      <c r="J315" s="653" t="s">
        <v>870</v>
      </c>
      <c r="K315" s="653" t="s">
        <v>619</v>
      </c>
      <c r="L315" s="655">
        <v>107.995</v>
      </c>
      <c r="M315" s="655">
        <v>2</v>
      </c>
      <c r="N315" s="656">
        <v>215.99</v>
      </c>
    </row>
    <row r="316" spans="1:14" ht="14.4" customHeight="1" x14ac:dyDescent="0.3">
      <c r="A316" s="651" t="s">
        <v>540</v>
      </c>
      <c r="B316" s="652" t="s">
        <v>541</v>
      </c>
      <c r="C316" s="653" t="s">
        <v>550</v>
      </c>
      <c r="D316" s="654" t="s">
        <v>2549</v>
      </c>
      <c r="E316" s="653" t="s">
        <v>562</v>
      </c>
      <c r="F316" s="654" t="s">
        <v>2553</v>
      </c>
      <c r="G316" s="653" t="s">
        <v>570</v>
      </c>
      <c r="H316" s="653" t="s">
        <v>1435</v>
      </c>
      <c r="I316" s="653" t="s">
        <v>1436</v>
      </c>
      <c r="J316" s="653" t="s">
        <v>1437</v>
      </c>
      <c r="K316" s="653" t="s">
        <v>1438</v>
      </c>
      <c r="L316" s="655">
        <v>56.220000000000027</v>
      </c>
      <c r="M316" s="655">
        <v>1</v>
      </c>
      <c r="N316" s="656">
        <v>56.220000000000027</v>
      </c>
    </row>
    <row r="317" spans="1:14" ht="14.4" customHeight="1" x14ac:dyDescent="0.3">
      <c r="A317" s="651" t="s">
        <v>540</v>
      </c>
      <c r="B317" s="652" t="s">
        <v>541</v>
      </c>
      <c r="C317" s="653" t="s">
        <v>550</v>
      </c>
      <c r="D317" s="654" t="s">
        <v>2549</v>
      </c>
      <c r="E317" s="653" t="s">
        <v>562</v>
      </c>
      <c r="F317" s="654" t="s">
        <v>2553</v>
      </c>
      <c r="G317" s="653" t="s">
        <v>570</v>
      </c>
      <c r="H317" s="653" t="s">
        <v>875</v>
      </c>
      <c r="I317" s="653" t="s">
        <v>730</v>
      </c>
      <c r="J317" s="653" t="s">
        <v>876</v>
      </c>
      <c r="K317" s="653"/>
      <c r="L317" s="655">
        <v>82.838572860755477</v>
      </c>
      <c r="M317" s="655">
        <v>7</v>
      </c>
      <c r="N317" s="656">
        <v>579.87001002528837</v>
      </c>
    </row>
    <row r="318" spans="1:14" ht="14.4" customHeight="1" x14ac:dyDescent="0.3">
      <c r="A318" s="651" t="s">
        <v>540</v>
      </c>
      <c r="B318" s="652" t="s">
        <v>541</v>
      </c>
      <c r="C318" s="653" t="s">
        <v>550</v>
      </c>
      <c r="D318" s="654" t="s">
        <v>2549</v>
      </c>
      <c r="E318" s="653" t="s">
        <v>562</v>
      </c>
      <c r="F318" s="654" t="s">
        <v>2553</v>
      </c>
      <c r="G318" s="653" t="s">
        <v>570</v>
      </c>
      <c r="H318" s="653" t="s">
        <v>1439</v>
      </c>
      <c r="I318" s="653" t="s">
        <v>1440</v>
      </c>
      <c r="J318" s="653" t="s">
        <v>1441</v>
      </c>
      <c r="K318" s="653" t="s">
        <v>1442</v>
      </c>
      <c r="L318" s="655">
        <v>46.369999999999983</v>
      </c>
      <c r="M318" s="655">
        <v>1</v>
      </c>
      <c r="N318" s="656">
        <v>46.369999999999983</v>
      </c>
    </row>
    <row r="319" spans="1:14" ht="14.4" customHeight="1" x14ac:dyDescent="0.3">
      <c r="A319" s="651" t="s">
        <v>540</v>
      </c>
      <c r="B319" s="652" t="s">
        <v>541</v>
      </c>
      <c r="C319" s="653" t="s">
        <v>550</v>
      </c>
      <c r="D319" s="654" t="s">
        <v>2549</v>
      </c>
      <c r="E319" s="653" t="s">
        <v>562</v>
      </c>
      <c r="F319" s="654" t="s">
        <v>2553</v>
      </c>
      <c r="G319" s="653" t="s">
        <v>570</v>
      </c>
      <c r="H319" s="653" t="s">
        <v>1443</v>
      </c>
      <c r="I319" s="653" t="s">
        <v>1443</v>
      </c>
      <c r="J319" s="653" t="s">
        <v>1444</v>
      </c>
      <c r="K319" s="653" t="s">
        <v>1445</v>
      </c>
      <c r="L319" s="655">
        <v>163.47000000000003</v>
      </c>
      <c r="M319" s="655">
        <v>1</v>
      </c>
      <c r="N319" s="656">
        <v>163.47000000000003</v>
      </c>
    </row>
    <row r="320" spans="1:14" ht="14.4" customHeight="1" x14ac:dyDescent="0.3">
      <c r="A320" s="651" t="s">
        <v>540</v>
      </c>
      <c r="B320" s="652" t="s">
        <v>541</v>
      </c>
      <c r="C320" s="653" t="s">
        <v>550</v>
      </c>
      <c r="D320" s="654" t="s">
        <v>2549</v>
      </c>
      <c r="E320" s="653" t="s">
        <v>562</v>
      </c>
      <c r="F320" s="654" t="s">
        <v>2553</v>
      </c>
      <c r="G320" s="653" t="s">
        <v>570</v>
      </c>
      <c r="H320" s="653" t="s">
        <v>882</v>
      </c>
      <c r="I320" s="653" t="s">
        <v>883</v>
      </c>
      <c r="J320" s="653" t="s">
        <v>884</v>
      </c>
      <c r="K320" s="653" t="s">
        <v>885</v>
      </c>
      <c r="L320" s="655">
        <v>112.45354166666668</v>
      </c>
      <c r="M320" s="655">
        <v>96</v>
      </c>
      <c r="N320" s="656">
        <v>10795.54</v>
      </c>
    </row>
    <row r="321" spans="1:14" ht="14.4" customHeight="1" x14ac:dyDescent="0.3">
      <c r="A321" s="651" t="s">
        <v>540</v>
      </c>
      <c r="B321" s="652" t="s">
        <v>541</v>
      </c>
      <c r="C321" s="653" t="s">
        <v>550</v>
      </c>
      <c r="D321" s="654" t="s">
        <v>2549</v>
      </c>
      <c r="E321" s="653" t="s">
        <v>562</v>
      </c>
      <c r="F321" s="654" t="s">
        <v>2553</v>
      </c>
      <c r="G321" s="653" t="s">
        <v>570</v>
      </c>
      <c r="H321" s="653" t="s">
        <v>1446</v>
      </c>
      <c r="I321" s="653" t="s">
        <v>1447</v>
      </c>
      <c r="J321" s="653" t="s">
        <v>1448</v>
      </c>
      <c r="K321" s="653" t="s">
        <v>1449</v>
      </c>
      <c r="L321" s="655">
        <v>82.470000000000027</v>
      </c>
      <c r="M321" s="655">
        <v>1</v>
      </c>
      <c r="N321" s="656">
        <v>82.470000000000027</v>
      </c>
    </row>
    <row r="322" spans="1:14" ht="14.4" customHeight="1" x14ac:dyDescent="0.3">
      <c r="A322" s="651" t="s">
        <v>540</v>
      </c>
      <c r="B322" s="652" t="s">
        <v>541</v>
      </c>
      <c r="C322" s="653" t="s">
        <v>550</v>
      </c>
      <c r="D322" s="654" t="s">
        <v>2549</v>
      </c>
      <c r="E322" s="653" t="s">
        <v>562</v>
      </c>
      <c r="F322" s="654" t="s">
        <v>2553</v>
      </c>
      <c r="G322" s="653" t="s">
        <v>570</v>
      </c>
      <c r="H322" s="653" t="s">
        <v>1450</v>
      </c>
      <c r="I322" s="653" t="s">
        <v>1451</v>
      </c>
      <c r="J322" s="653" t="s">
        <v>1452</v>
      </c>
      <c r="K322" s="653" t="s">
        <v>1102</v>
      </c>
      <c r="L322" s="655">
        <v>92.63</v>
      </c>
      <c r="M322" s="655">
        <v>1</v>
      </c>
      <c r="N322" s="656">
        <v>92.63</v>
      </c>
    </row>
    <row r="323" spans="1:14" ht="14.4" customHeight="1" x14ac:dyDescent="0.3">
      <c r="A323" s="651" t="s">
        <v>540</v>
      </c>
      <c r="B323" s="652" t="s">
        <v>541</v>
      </c>
      <c r="C323" s="653" t="s">
        <v>550</v>
      </c>
      <c r="D323" s="654" t="s">
        <v>2549</v>
      </c>
      <c r="E323" s="653" t="s">
        <v>562</v>
      </c>
      <c r="F323" s="654" t="s">
        <v>2553</v>
      </c>
      <c r="G323" s="653" t="s">
        <v>570</v>
      </c>
      <c r="H323" s="653" t="s">
        <v>1453</v>
      </c>
      <c r="I323" s="653" t="s">
        <v>1454</v>
      </c>
      <c r="J323" s="653" t="s">
        <v>1455</v>
      </c>
      <c r="K323" s="653" t="s">
        <v>1456</v>
      </c>
      <c r="L323" s="655">
        <v>68.689666398866464</v>
      </c>
      <c r="M323" s="655">
        <v>2</v>
      </c>
      <c r="N323" s="656">
        <v>137.37933279773293</v>
      </c>
    </row>
    <row r="324" spans="1:14" ht="14.4" customHeight="1" x14ac:dyDescent="0.3">
      <c r="A324" s="651" t="s">
        <v>540</v>
      </c>
      <c r="B324" s="652" t="s">
        <v>541</v>
      </c>
      <c r="C324" s="653" t="s">
        <v>550</v>
      </c>
      <c r="D324" s="654" t="s">
        <v>2549</v>
      </c>
      <c r="E324" s="653" t="s">
        <v>562</v>
      </c>
      <c r="F324" s="654" t="s">
        <v>2553</v>
      </c>
      <c r="G324" s="653" t="s">
        <v>570</v>
      </c>
      <c r="H324" s="653" t="s">
        <v>903</v>
      </c>
      <c r="I324" s="653" t="s">
        <v>730</v>
      </c>
      <c r="J324" s="653" t="s">
        <v>904</v>
      </c>
      <c r="K324" s="653"/>
      <c r="L324" s="655">
        <v>306.18921161830644</v>
      </c>
      <c r="M324" s="655">
        <v>4</v>
      </c>
      <c r="N324" s="656">
        <v>1224.7568464732258</v>
      </c>
    </row>
    <row r="325" spans="1:14" ht="14.4" customHeight="1" x14ac:dyDescent="0.3">
      <c r="A325" s="651" t="s">
        <v>540</v>
      </c>
      <c r="B325" s="652" t="s">
        <v>541</v>
      </c>
      <c r="C325" s="653" t="s">
        <v>550</v>
      </c>
      <c r="D325" s="654" t="s">
        <v>2549</v>
      </c>
      <c r="E325" s="653" t="s">
        <v>562</v>
      </c>
      <c r="F325" s="654" t="s">
        <v>2553</v>
      </c>
      <c r="G325" s="653" t="s">
        <v>570</v>
      </c>
      <c r="H325" s="653" t="s">
        <v>1457</v>
      </c>
      <c r="I325" s="653" t="s">
        <v>1458</v>
      </c>
      <c r="J325" s="653" t="s">
        <v>787</v>
      </c>
      <c r="K325" s="653" t="s">
        <v>1459</v>
      </c>
      <c r="L325" s="655">
        <v>45.74</v>
      </c>
      <c r="M325" s="655">
        <v>1</v>
      </c>
      <c r="N325" s="656">
        <v>45.74</v>
      </c>
    </row>
    <row r="326" spans="1:14" ht="14.4" customHeight="1" x14ac:dyDescent="0.3">
      <c r="A326" s="651" t="s">
        <v>540</v>
      </c>
      <c r="B326" s="652" t="s">
        <v>541</v>
      </c>
      <c r="C326" s="653" t="s">
        <v>550</v>
      </c>
      <c r="D326" s="654" t="s">
        <v>2549</v>
      </c>
      <c r="E326" s="653" t="s">
        <v>562</v>
      </c>
      <c r="F326" s="654" t="s">
        <v>2553</v>
      </c>
      <c r="G326" s="653" t="s">
        <v>570</v>
      </c>
      <c r="H326" s="653" t="s">
        <v>1460</v>
      </c>
      <c r="I326" s="653" t="s">
        <v>1461</v>
      </c>
      <c r="J326" s="653" t="s">
        <v>1462</v>
      </c>
      <c r="K326" s="653" t="s">
        <v>1463</v>
      </c>
      <c r="L326" s="655">
        <v>175.6</v>
      </c>
      <c r="M326" s="655">
        <v>1</v>
      </c>
      <c r="N326" s="656">
        <v>175.6</v>
      </c>
    </row>
    <row r="327" spans="1:14" ht="14.4" customHeight="1" x14ac:dyDescent="0.3">
      <c r="A327" s="651" t="s">
        <v>540</v>
      </c>
      <c r="B327" s="652" t="s">
        <v>541</v>
      </c>
      <c r="C327" s="653" t="s">
        <v>550</v>
      </c>
      <c r="D327" s="654" t="s">
        <v>2549</v>
      </c>
      <c r="E327" s="653" t="s">
        <v>562</v>
      </c>
      <c r="F327" s="654" t="s">
        <v>2553</v>
      </c>
      <c r="G327" s="653" t="s">
        <v>570</v>
      </c>
      <c r="H327" s="653" t="s">
        <v>1464</v>
      </c>
      <c r="I327" s="653" t="s">
        <v>1465</v>
      </c>
      <c r="J327" s="653" t="s">
        <v>1466</v>
      </c>
      <c r="K327" s="653" t="s">
        <v>1467</v>
      </c>
      <c r="L327" s="655">
        <v>96.35918091462834</v>
      </c>
      <c r="M327" s="655">
        <v>1</v>
      </c>
      <c r="N327" s="656">
        <v>96.35918091462834</v>
      </c>
    </row>
    <row r="328" spans="1:14" ht="14.4" customHeight="1" x14ac:dyDescent="0.3">
      <c r="A328" s="651" t="s">
        <v>540</v>
      </c>
      <c r="B328" s="652" t="s">
        <v>541</v>
      </c>
      <c r="C328" s="653" t="s">
        <v>550</v>
      </c>
      <c r="D328" s="654" t="s">
        <v>2549</v>
      </c>
      <c r="E328" s="653" t="s">
        <v>562</v>
      </c>
      <c r="F328" s="654" t="s">
        <v>2553</v>
      </c>
      <c r="G328" s="653" t="s">
        <v>570</v>
      </c>
      <c r="H328" s="653" t="s">
        <v>1468</v>
      </c>
      <c r="I328" s="653" t="s">
        <v>1469</v>
      </c>
      <c r="J328" s="653" t="s">
        <v>1470</v>
      </c>
      <c r="K328" s="653" t="s">
        <v>1471</v>
      </c>
      <c r="L328" s="655">
        <v>69.339999999999989</v>
      </c>
      <c r="M328" s="655">
        <v>1</v>
      </c>
      <c r="N328" s="656">
        <v>69.339999999999989</v>
      </c>
    </row>
    <row r="329" spans="1:14" ht="14.4" customHeight="1" x14ac:dyDescent="0.3">
      <c r="A329" s="651" t="s">
        <v>540</v>
      </c>
      <c r="B329" s="652" t="s">
        <v>541</v>
      </c>
      <c r="C329" s="653" t="s">
        <v>550</v>
      </c>
      <c r="D329" s="654" t="s">
        <v>2549</v>
      </c>
      <c r="E329" s="653" t="s">
        <v>562</v>
      </c>
      <c r="F329" s="654" t="s">
        <v>2553</v>
      </c>
      <c r="G329" s="653" t="s">
        <v>570</v>
      </c>
      <c r="H329" s="653" t="s">
        <v>1472</v>
      </c>
      <c r="I329" s="653" t="s">
        <v>1472</v>
      </c>
      <c r="J329" s="653" t="s">
        <v>1473</v>
      </c>
      <c r="K329" s="653" t="s">
        <v>1474</v>
      </c>
      <c r="L329" s="655">
        <v>60.170000000000016</v>
      </c>
      <c r="M329" s="655">
        <v>1</v>
      </c>
      <c r="N329" s="656">
        <v>60.170000000000016</v>
      </c>
    </row>
    <row r="330" spans="1:14" ht="14.4" customHeight="1" x14ac:dyDescent="0.3">
      <c r="A330" s="651" t="s">
        <v>540</v>
      </c>
      <c r="B330" s="652" t="s">
        <v>541</v>
      </c>
      <c r="C330" s="653" t="s">
        <v>550</v>
      </c>
      <c r="D330" s="654" t="s">
        <v>2549</v>
      </c>
      <c r="E330" s="653" t="s">
        <v>562</v>
      </c>
      <c r="F330" s="654" t="s">
        <v>2553</v>
      </c>
      <c r="G330" s="653" t="s">
        <v>570</v>
      </c>
      <c r="H330" s="653" t="s">
        <v>1475</v>
      </c>
      <c r="I330" s="653" t="s">
        <v>1476</v>
      </c>
      <c r="J330" s="653" t="s">
        <v>1455</v>
      </c>
      <c r="K330" s="653" t="s">
        <v>1477</v>
      </c>
      <c r="L330" s="655">
        <v>194.29999999999995</v>
      </c>
      <c r="M330" s="655">
        <v>1</v>
      </c>
      <c r="N330" s="656">
        <v>194.29999999999995</v>
      </c>
    </row>
    <row r="331" spans="1:14" ht="14.4" customHeight="1" x14ac:dyDescent="0.3">
      <c r="A331" s="651" t="s">
        <v>540</v>
      </c>
      <c r="B331" s="652" t="s">
        <v>541</v>
      </c>
      <c r="C331" s="653" t="s">
        <v>550</v>
      </c>
      <c r="D331" s="654" t="s">
        <v>2549</v>
      </c>
      <c r="E331" s="653" t="s">
        <v>562</v>
      </c>
      <c r="F331" s="654" t="s">
        <v>2553</v>
      </c>
      <c r="G331" s="653" t="s">
        <v>570</v>
      </c>
      <c r="H331" s="653" t="s">
        <v>1478</v>
      </c>
      <c r="I331" s="653" t="s">
        <v>1479</v>
      </c>
      <c r="J331" s="653" t="s">
        <v>1480</v>
      </c>
      <c r="K331" s="653" t="s">
        <v>1481</v>
      </c>
      <c r="L331" s="655">
        <v>49.910000000000011</v>
      </c>
      <c r="M331" s="655">
        <v>2</v>
      </c>
      <c r="N331" s="656">
        <v>99.820000000000022</v>
      </c>
    </row>
    <row r="332" spans="1:14" ht="14.4" customHeight="1" x14ac:dyDescent="0.3">
      <c r="A332" s="651" t="s">
        <v>540</v>
      </c>
      <c r="B332" s="652" t="s">
        <v>541</v>
      </c>
      <c r="C332" s="653" t="s">
        <v>550</v>
      </c>
      <c r="D332" s="654" t="s">
        <v>2549</v>
      </c>
      <c r="E332" s="653" t="s">
        <v>562</v>
      </c>
      <c r="F332" s="654" t="s">
        <v>2553</v>
      </c>
      <c r="G332" s="653" t="s">
        <v>570</v>
      </c>
      <c r="H332" s="653" t="s">
        <v>1482</v>
      </c>
      <c r="I332" s="653" t="s">
        <v>1483</v>
      </c>
      <c r="J332" s="653" t="s">
        <v>1484</v>
      </c>
      <c r="K332" s="653" t="s">
        <v>1485</v>
      </c>
      <c r="L332" s="655">
        <v>684.01</v>
      </c>
      <c r="M332" s="655">
        <v>1</v>
      </c>
      <c r="N332" s="656">
        <v>684.01</v>
      </c>
    </row>
    <row r="333" spans="1:14" ht="14.4" customHeight="1" x14ac:dyDescent="0.3">
      <c r="A333" s="651" t="s">
        <v>540</v>
      </c>
      <c r="B333" s="652" t="s">
        <v>541</v>
      </c>
      <c r="C333" s="653" t="s">
        <v>550</v>
      </c>
      <c r="D333" s="654" t="s">
        <v>2549</v>
      </c>
      <c r="E333" s="653" t="s">
        <v>562</v>
      </c>
      <c r="F333" s="654" t="s">
        <v>2553</v>
      </c>
      <c r="G333" s="653" t="s">
        <v>570</v>
      </c>
      <c r="H333" s="653" t="s">
        <v>1486</v>
      </c>
      <c r="I333" s="653" t="s">
        <v>1487</v>
      </c>
      <c r="J333" s="653" t="s">
        <v>1488</v>
      </c>
      <c r="K333" s="653" t="s">
        <v>1489</v>
      </c>
      <c r="L333" s="655">
        <v>490.94000000000011</v>
      </c>
      <c r="M333" s="655">
        <v>1</v>
      </c>
      <c r="N333" s="656">
        <v>490.94000000000011</v>
      </c>
    </row>
    <row r="334" spans="1:14" ht="14.4" customHeight="1" x14ac:dyDescent="0.3">
      <c r="A334" s="651" t="s">
        <v>540</v>
      </c>
      <c r="B334" s="652" t="s">
        <v>541</v>
      </c>
      <c r="C334" s="653" t="s">
        <v>550</v>
      </c>
      <c r="D334" s="654" t="s">
        <v>2549</v>
      </c>
      <c r="E334" s="653" t="s">
        <v>562</v>
      </c>
      <c r="F334" s="654" t="s">
        <v>2553</v>
      </c>
      <c r="G334" s="653" t="s">
        <v>570</v>
      </c>
      <c r="H334" s="653" t="s">
        <v>1490</v>
      </c>
      <c r="I334" s="653" t="s">
        <v>1491</v>
      </c>
      <c r="J334" s="653" t="s">
        <v>1466</v>
      </c>
      <c r="K334" s="653" t="s">
        <v>1492</v>
      </c>
      <c r="L334" s="655">
        <v>52.22999999999999</v>
      </c>
      <c r="M334" s="655">
        <v>1</v>
      </c>
      <c r="N334" s="656">
        <v>52.22999999999999</v>
      </c>
    </row>
    <row r="335" spans="1:14" ht="14.4" customHeight="1" x14ac:dyDescent="0.3">
      <c r="A335" s="651" t="s">
        <v>540</v>
      </c>
      <c r="B335" s="652" t="s">
        <v>541</v>
      </c>
      <c r="C335" s="653" t="s">
        <v>550</v>
      </c>
      <c r="D335" s="654" t="s">
        <v>2549</v>
      </c>
      <c r="E335" s="653" t="s">
        <v>562</v>
      </c>
      <c r="F335" s="654" t="s">
        <v>2553</v>
      </c>
      <c r="G335" s="653" t="s">
        <v>570</v>
      </c>
      <c r="H335" s="653" t="s">
        <v>1493</v>
      </c>
      <c r="I335" s="653" t="s">
        <v>1494</v>
      </c>
      <c r="J335" s="653" t="s">
        <v>1495</v>
      </c>
      <c r="K335" s="653" t="s">
        <v>1496</v>
      </c>
      <c r="L335" s="655">
        <v>250.8</v>
      </c>
      <c r="M335" s="655">
        <v>1</v>
      </c>
      <c r="N335" s="656">
        <v>250.8</v>
      </c>
    </row>
    <row r="336" spans="1:14" ht="14.4" customHeight="1" x14ac:dyDescent="0.3">
      <c r="A336" s="651" t="s">
        <v>540</v>
      </c>
      <c r="B336" s="652" t="s">
        <v>541</v>
      </c>
      <c r="C336" s="653" t="s">
        <v>550</v>
      </c>
      <c r="D336" s="654" t="s">
        <v>2549</v>
      </c>
      <c r="E336" s="653" t="s">
        <v>562</v>
      </c>
      <c r="F336" s="654" t="s">
        <v>2553</v>
      </c>
      <c r="G336" s="653" t="s">
        <v>570</v>
      </c>
      <c r="H336" s="653" t="s">
        <v>1497</v>
      </c>
      <c r="I336" s="653" t="s">
        <v>1498</v>
      </c>
      <c r="J336" s="653" t="s">
        <v>926</v>
      </c>
      <c r="K336" s="653" t="s">
        <v>1304</v>
      </c>
      <c r="L336" s="655">
        <v>66.81</v>
      </c>
      <c r="M336" s="655">
        <v>1</v>
      </c>
      <c r="N336" s="656">
        <v>66.81</v>
      </c>
    </row>
    <row r="337" spans="1:14" ht="14.4" customHeight="1" x14ac:dyDescent="0.3">
      <c r="A337" s="651" t="s">
        <v>540</v>
      </c>
      <c r="B337" s="652" t="s">
        <v>541</v>
      </c>
      <c r="C337" s="653" t="s">
        <v>550</v>
      </c>
      <c r="D337" s="654" t="s">
        <v>2549</v>
      </c>
      <c r="E337" s="653" t="s">
        <v>562</v>
      </c>
      <c r="F337" s="654" t="s">
        <v>2553</v>
      </c>
      <c r="G337" s="653" t="s">
        <v>570</v>
      </c>
      <c r="H337" s="653" t="s">
        <v>937</v>
      </c>
      <c r="I337" s="653" t="s">
        <v>938</v>
      </c>
      <c r="J337" s="653" t="s">
        <v>939</v>
      </c>
      <c r="K337" s="653" t="s">
        <v>940</v>
      </c>
      <c r="L337" s="655">
        <v>94.2</v>
      </c>
      <c r="M337" s="655">
        <v>2</v>
      </c>
      <c r="N337" s="656">
        <v>188.4</v>
      </c>
    </row>
    <row r="338" spans="1:14" ht="14.4" customHeight="1" x14ac:dyDescent="0.3">
      <c r="A338" s="651" t="s">
        <v>540</v>
      </c>
      <c r="B338" s="652" t="s">
        <v>541</v>
      </c>
      <c r="C338" s="653" t="s">
        <v>550</v>
      </c>
      <c r="D338" s="654" t="s">
        <v>2549</v>
      </c>
      <c r="E338" s="653" t="s">
        <v>562</v>
      </c>
      <c r="F338" s="654" t="s">
        <v>2553</v>
      </c>
      <c r="G338" s="653" t="s">
        <v>570</v>
      </c>
      <c r="H338" s="653" t="s">
        <v>1499</v>
      </c>
      <c r="I338" s="653" t="s">
        <v>730</v>
      </c>
      <c r="J338" s="653" t="s">
        <v>1500</v>
      </c>
      <c r="K338" s="653"/>
      <c r="L338" s="655">
        <v>169.93930740836717</v>
      </c>
      <c r="M338" s="655">
        <v>1</v>
      </c>
      <c r="N338" s="656">
        <v>169.93930740836717</v>
      </c>
    </row>
    <row r="339" spans="1:14" ht="14.4" customHeight="1" x14ac:dyDescent="0.3">
      <c r="A339" s="651" t="s">
        <v>540</v>
      </c>
      <c r="B339" s="652" t="s">
        <v>541</v>
      </c>
      <c r="C339" s="653" t="s">
        <v>550</v>
      </c>
      <c r="D339" s="654" t="s">
        <v>2549</v>
      </c>
      <c r="E339" s="653" t="s">
        <v>562</v>
      </c>
      <c r="F339" s="654" t="s">
        <v>2553</v>
      </c>
      <c r="G339" s="653" t="s">
        <v>570</v>
      </c>
      <c r="H339" s="653" t="s">
        <v>1501</v>
      </c>
      <c r="I339" s="653" t="s">
        <v>1502</v>
      </c>
      <c r="J339" s="653" t="s">
        <v>1387</v>
      </c>
      <c r="K339" s="653" t="s">
        <v>1503</v>
      </c>
      <c r="L339" s="655">
        <v>179.80000000000004</v>
      </c>
      <c r="M339" s="655">
        <v>1</v>
      </c>
      <c r="N339" s="656">
        <v>179.80000000000004</v>
      </c>
    </row>
    <row r="340" spans="1:14" ht="14.4" customHeight="1" x14ac:dyDescent="0.3">
      <c r="A340" s="651" t="s">
        <v>540</v>
      </c>
      <c r="B340" s="652" t="s">
        <v>541</v>
      </c>
      <c r="C340" s="653" t="s">
        <v>550</v>
      </c>
      <c r="D340" s="654" t="s">
        <v>2549</v>
      </c>
      <c r="E340" s="653" t="s">
        <v>562</v>
      </c>
      <c r="F340" s="654" t="s">
        <v>2553</v>
      </c>
      <c r="G340" s="653" t="s">
        <v>570</v>
      </c>
      <c r="H340" s="653" t="s">
        <v>1504</v>
      </c>
      <c r="I340" s="653" t="s">
        <v>1504</v>
      </c>
      <c r="J340" s="653" t="s">
        <v>1505</v>
      </c>
      <c r="K340" s="653" t="s">
        <v>1506</v>
      </c>
      <c r="L340" s="655">
        <v>86.610476073372197</v>
      </c>
      <c r="M340" s="655">
        <v>1</v>
      </c>
      <c r="N340" s="656">
        <v>86.610476073372197</v>
      </c>
    </row>
    <row r="341" spans="1:14" ht="14.4" customHeight="1" x14ac:dyDescent="0.3">
      <c r="A341" s="651" t="s">
        <v>540</v>
      </c>
      <c r="B341" s="652" t="s">
        <v>541</v>
      </c>
      <c r="C341" s="653" t="s">
        <v>550</v>
      </c>
      <c r="D341" s="654" t="s">
        <v>2549</v>
      </c>
      <c r="E341" s="653" t="s">
        <v>562</v>
      </c>
      <c r="F341" s="654" t="s">
        <v>2553</v>
      </c>
      <c r="G341" s="653" t="s">
        <v>570</v>
      </c>
      <c r="H341" s="653" t="s">
        <v>952</v>
      </c>
      <c r="I341" s="653" t="s">
        <v>953</v>
      </c>
      <c r="J341" s="653" t="s">
        <v>954</v>
      </c>
      <c r="K341" s="653" t="s">
        <v>765</v>
      </c>
      <c r="L341" s="655">
        <v>62.644999999999996</v>
      </c>
      <c r="M341" s="655">
        <v>2</v>
      </c>
      <c r="N341" s="656">
        <v>125.28999999999999</v>
      </c>
    </row>
    <row r="342" spans="1:14" ht="14.4" customHeight="1" x14ac:dyDescent="0.3">
      <c r="A342" s="651" t="s">
        <v>540</v>
      </c>
      <c r="B342" s="652" t="s">
        <v>541</v>
      </c>
      <c r="C342" s="653" t="s">
        <v>550</v>
      </c>
      <c r="D342" s="654" t="s">
        <v>2549</v>
      </c>
      <c r="E342" s="653" t="s">
        <v>562</v>
      </c>
      <c r="F342" s="654" t="s">
        <v>2553</v>
      </c>
      <c r="G342" s="653" t="s">
        <v>570</v>
      </c>
      <c r="H342" s="653" t="s">
        <v>1507</v>
      </c>
      <c r="I342" s="653" t="s">
        <v>1508</v>
      </c>
      <c r="J342" s="653" t="s">
        <v>1509</v>
      </c>
      <c r="K342" s="653" t="s">
        <v>1510</v>
      </c>
      <c r="L342" s="655">
        <v>33.679999999999993</v>
      </c>
      <c r="M342" s="655">
        <v>20</v>
      </c>
      <c r="N342" s="656">
        <v>673.59999999999991</v>
      </c>
    </row>
    <row r="343" spans="1:14" ht="14.4" customHeight="1" x14ac:dyDescent="0.3">
      <c r="A343" s="651" t="s">
        <v>540</v>
      </c>
      <c r="B343" s="652" t="s">
        <v>541</v>
      </c>
      <c r="C343" s="653" t="s">
        <v>550</v>
      </c>
      <c r="D343" s="654" t="s">
        <v>2549</v>
      </c>
      <c r="E343" s="653" t="s">
        <v>562</v>
      </c>
      <c r="F343" s="654" t="s">
        <v>2553</v>
      </c>
      <c r="G343" s="653" t="s">
        <v>570</v>
      </c>
      <c r="H343" s="653" t="s">
        <v>963</v>
      </c>
      <c r="I343" s="653" t="s">
        <v>964</v>
      </c>
      <c r="J343" s="653" t="s">
        <v>965</v>
      </c>
      <c r="K343" s="653" t="s">
        <v>966</v>
      </c>
      <c r="L343" s="655">
        <v>83.130000000000024</v>
      </c>
      <c r="M343" s="655">
        <v>2</v>
      </c>
      <c r="N343" s="656">
        <v>166.26000000000005</v>
      </c>
    </row>
    <row r="344" spans="1:14" ht="14.4" customHeight="1" x14ac:dyDescent="0.3">
      <c r="A344" s="651" t="s">
        <v>540</v>
      </c>
      <c r="B344" s="652" t="s">
        <v>541</v>
      </c>
      <c r="C344" s="653" t="s">
        <v>550</v>
      </c>
      <c r="D344" s="654" t="s">
        <v>2549</v>
      </c>
      <c r="E344" s="653" t="s">
        <v>562</v>
      </c>
      <c r="F344" s="654" t="s">
        <v>2553</v>
      </c>
      <c r="G344" s="653" t="s">
        <v>570</v>
      </c>
      <c r="H344" s="653" t="s">
        <v>967</v>
      </c>
      <c r="I344" s="653" t="s">
        <v>968</v>
      </c>
      <c r="J344" s="653" t="s">
        <v>969</v>
      </c>
      <c r="K344" s="653" t="s">
        <v>970</v>
      </c>
      <c r="L344" s="655">
        <v>46.540000000000006</v>
      </c>
      <c r="M344" s="655">
        <v>8</v>
      </c>
      <c r="N344" s="656">
        <v>372.32000000000005</v>
      </c>
    </row>
    <row r="345" spans="1:14" ht="14.4" customHeight="1" x14ac:dyDescent="0.3">
      <c r="A345" s="651" t="s">
        <v>540</v>
      </c>
      <c r="B345" s="652" t="s">
        <v>541</v>
      </c>
      <c r="C345" s="653" t="s">
        <v>550</v>
      </c>
      <c r="D345" s="654" t="s">
        <v>2549</v>
      </c>
      <c r="E345" s="653" t="s">
        <v>562</v>
      </c>
      <c r="F345" s="654" t="s">
        <v>2553</v>
      </c>
      <c r="G345" s="653" t="s">
        <v>570</v>
      </c>
      <c r="H345" s="653" t="s">
        <v>1511</v>
      </c>
      <c r="I345" s="653" t="s">
        <v>1512</v>
      </c>
      <c r="J345" s="653" t="s">
        <v>1513</v>
      </c>
      <c r="K345" s="653" t="s">
        <v>1514</v>
      </c>
      <c r="L345" s="655">
        <v>737.18503579321248</v>
      </c>
      <c r="M345" s="655">
        <v>5</v>
      </c>
      <c r="N345" s="656">
        <v>3685.9251789660625</v>
      </c>
    </row>
    <row r="346" spans="1:14" ht="14.4" customHeight="1" x14ac:dyDescent="0.3">
      <c r="A346" s="651" t="s">
        <v>540</v>
      </c>
      <c r="B346" s="652" t="s">
        <v>541</v>
      </c>
      <c r="C346" s="653" t="s">
        <v>550</v>
      </c>
      <c r="D346" s="654" t="s">
        <v>2549</v>
      </c>
      <c r="E346" s="653" t="s">
        <v>562</v>
      </c>
      <c r="F346" s="654" t="s">
        <v>2553</v>
      </c>
      <c r="G346" s="653" t="s">
        <v>570</v>
      </c>
      <c r="H346" s="653" t="s">
        <v>975</v>
      </c>
      <c r="I346" s="653" t="s">
        <v>730</v>
      </c>
      <c r="J346" s="653" t="s">
        <v>976</v>
      </c>
      <c r="K346" s="653"/>
      <c r="L346" s="655">
        <v>362.87015010024191</v>
      </c>
      <c r="M346" s="655">
        <v>17</v>
      </c>
      <c r="N346" s="656">
        <v>6168.7925517041122</v>
      </c>
    </row>
    <row r="347" spans="1:14" ht="14.4" customHeight="1" x14ac:dyDescent="0.3">
      <c r="A347" s="651" t="s">
        <v>540</v>
      </c>
      <c r="B347" s="652" t="s">
        <v>541</v>
      </c>
      <c r="C347" s="653" t="s">
        <v>550</v>
      </c>
      <c r="D347" s="654" t="s">
        <v>2549</v>
      </c>
      <c r="E347" s="653" t="s">
        <v>562</v>
      </c>
      <c r="F347" s="654" t="s">
        <v>2553</v>
      </c>
      <c r="G347" s="653" t="s">
        <v>570</v>
      </c>
      <c r="H347" s="653" t="s">
        <v>1515</v>
      </c>
      <c r="I347" s="653" t="s">
        <v>1516</v>
      </c>
      <c r="J347" s="653" t="s">
        <v>783</v>
      </c>
      <c r="K347" s="653" t="s">
        <v>1517</v>
      </c>
      <c r="L347" s="655">
        <v>61.589999999999996</v>
      </c>
      <c r="M347" s="655">
        <v>2</v>
      </c>
      <c r="N347" s="656">
        <v>123.17999999999999</v>
      </c>
    </row>
    <row r="348" spans="1:14" ht="14.4" customHeight="1" x14ac:dyDescent="0.3">
      <c r="A348" s="651" t="s">
        <v>540</v>
      </c>
      <c r="B348" s="652" t="s">
        <v>541</v>
      </c>
      <c r="C348" s="653" t="s">
        <v>550</v>
      </c>
      <c r="D348" s="654" t="s">
        <v>2549</v>
      </c>
      <c r="E348" s="653" t="s">
        <v>562</v>
      </c>
      <c r="F348" s="654" t="s">
        <v>2553</v>
      </c>
      <c r="G348" s="653" t="s">
        <v>570</v>
      </c>
      <c r="H348" s="653" t="s">
        <v>1518</v>
      </c>
      <c r="I348" s="653" t="s">
        <v>730</v>
      </c>
      <c r="J348" s="653" t="s">
        <v>1519</v>
      </c>
      <c r="K348" s="653"/>
      <c r="L348" s="655">
        <v>57.300993507492819</v>
      </c>
      <c r="M348" s="655">
        <v>8</v>
      </c>
      <c r="N348" s="656">
        <v>458.40794805994256</v>
      </c>
    </row>
    <row r="349" spans="1:14" ht="14.4" customHeight="1" x14ac:dyDescent="0.3">
      <c r="A349" s="651" t="s">
        <v>540</v>
      </c>
      <c r="B349" s="652" t="s">
        <v>541</v>
      </c>
      <c r="C349" s="653" t="s">
        <v>550</v>
      </c>
      <c r="D349" s="654" t="s">
        <v>2549</v>
      </c>
      <c r="E349" s="653" t="s">
        <v>562</v>
      </c>
      <c r="F349" s="654" t="s">
        <v>2553</v>
      </c>
      <c r="G349" s="653" t="s">
        <v>570</v>
      </c>
      <c r="H349" s="653" t="s">
        <v>1520</v>
      </c>
      <c r="I349" s="653" t="s">
        <v>730</v>
      </c>
      <c r="J349" s="653" t="s">
        <v>1521</v>
      </c>
      <c r="K349" s="653"/>
      <c r="L349" s="655">
        <v>402.80318054018107</v>
      </c>
      <c r="M349" s="655">
        <v>6</v>
      </c>
      <c r="N349" s="656">
        <v>2416.8190832410864</v>
      </c>
    </row>
    <row r="350" spans="1:14" ht="14.4" customHeight="1" x14ac:dyDescent="0.3">
      <c r="A350" s="651" t="s">
        <v>540</v>
      </c>
      <c r="B350" s="652" t="s">
        <v>541</v>
      </c>
      <c r="C350" s="653" t="s">
        <v>550</v>
      </c>
      <c r="D350" s="654" t="s">
        <v>2549</v>
      </c>
      <c r="E350" s="653" t="s">
        <v>562</v>
      </c>
      <c r="F350" s="654" t="s">
        <v>2553</v>
      </c>
      <c r="G350" s="653" t="s">
        <v>570</v>
      </c>
      <c r="H350" s="653" t="s">
        <v>1522</v>
      </c>
      <c r="I350" s="653" t="s">
        <v>1523</v>
      </c>
      <c r="J350" s="653" t="s">
        <v>1524</v>
      </c>
      <c r="K350" s="653" t="s">
        <v>1525</v>
      </c>
      <c r="L350" s="655">
        <v>74.609999999999943</v>
      </c>
      <c r="M350" s="655">
        <v>1</v>
      </c>
      <c r="N350" s="656">
        <v>74.609999999999943</v>
      </c>
    </row>
    <row r="351" spans="1:14" ht="14.4" customHeight="1" x14ac:dyDescent="0.3">
      <c r="A351" s="651" t="s">
        <v>540</v>
      </c>
      <c r="B351" s="652" t="s">
        <v>541</v>
      </c>
      <c r="C351" s="653" t="s">
        <v>550</v>
      </c>
      <c r="D351" s="654" t="s">
        <v>2549</v>
      </c>
      <c r="E351" s="653" t="s">
        <v>562</v>
      </c>
      <c r="F351" s="654" t="s">
        <v>2553</v>
      </c>
      <c r="G351" s="653" t="s">
        <v>570</v>
      </c>
      <c r="H351" s="653" t="s">
        <v>981</v>
      </c>
      <c r="I351" s="653" t="s">
        <v>982</v>
      </c>
      <c r="J351" s="653" t="s">
        <v>983</v>
      </c>
      <c r="K351" s="653" t="s">
        <v>984</v>
      </c>
      <c r="L351" s="655">
        <v>111.86027768813332</v>
      </c>
      <c r="M351" s="655">
        <v>1</v>
      </c>
      <c r="N351" s="656">
        <v>111.86027768813332</v>
      </c>
    </row>
    <row r="352" spans="1:14" ht="14.4" customHeight="1" x14ac:dyDescent="0.3">
      <c r="A352" s="651" t="s">
        <v>540</v>
      </c>
      <c r="B352" s="652" t="s">
        <v>541</v>
      </c>
      <c r="C352" s="653" t="s">
        <v>550</v>
      </c>
      <c r="D352" s="654" t="s">
        <v>2549</v>
      </c>
      <c r="E352" s="653" t="s">
        <v>562</v>
      </c>
      <c r="F352" s="654" t="s">
        <v>2553</v>
      </c>
      <c r="G352" s="653" t="s">
        <v>570</v>
      </c>
      <c r="H352" s="653" t="s">
        <v>1526</v>
      </c>
      <c r="I352" s="653" t="s">
        <v>1527</v>
      </c>
      <c r="J352" s="653" t="s">
        <v>1528</v>
      </c>
      <c r="K352" s="653" t="s">
        <v>1529</v>
      </c>
      <c r="L352" s="655">
        <v>224.70999999999984</v>
      </c>
      <c r="M352" s="655">
        <v>1</v>
      </c>
      <c r="N352" s="656">
        <v>224.70999999999984</v>
      </c>
    </row>
    <row r="353" spans="1:14" ht="14.4" customHeight="1" x14ac:dyDescent="0.3">
      <c r="A353" s="651" t="s">
        <v>540</v>
      </c>
      <c r="B353" s="652" t="s">
        <v>541</v>
      </c>
      <c r="C353" s="653" t="s">
        <v>550</v>
      </c>
      <c r="D353" s="654" t="s">
        <v>2549</v>
      </c>
      <c r="E353" s="653" t="s">
        <v>562</v>
      </c>
      <c r="F353" s="654" t="s">
        <v>2553</v>
      </c>
      <c r="G353" s="653" t="s">
        <v>570</v>
      </c>
      <c r="H353" s="653" t="s">
        <v>1530</v>
      </c>
      <c r="I353" s="653" t="s">
        <v>1531</v>
      </c>
      <c r="J353" s="653" t="s">
        <v>1532</v>
      </c>
      <c r="K353" s="653" t="s">
        <v>1533</v>
      </c>
      <c r="L353" s="655">
        <v>93.32</v>
      </c>
      <c r="M353" s="655">
        <v>1</v>
      </c>
      <c r="N353" s="656">
        <v>93.32</v>
      </c>
    </row>
    <row r="354" spans="1:14" ht="14.4" customHeight="1" x14ac:dyDescent="0.3">
      <c r="A354" s="651" t="s">
        <v>540</v>
      </c>
      <c r="B354" s="652" t="s">
        <v>541</v>
      </c>
      <c r="C354" s="653" t="s">
        <v>550</v>
      </c>
      <c r="D354" s="654" t="s">
        <v>2549</v>
      </c>
      <c r="E354" s="653" t="s">
        <v>562</v>
      </c>
      <c r="F354" s="654" t="s">
        <v>2553</v>
      </c>
      <c r="G354" s="653" t="s">
        <v>570</v>
      </c>
      <c r="H354" s="653" t="s">
        <v>1534</v>
      </c>
      <c r="I354" s="653" t="s">
        <v>1535</v>
      </c>
      <c r="J354" s="653" t="s">
        <v>1536</v>
      </c>
      <c r="K354" s="653" t="s">
        <v>1537</v>
      </c>
      <c r="L354" s="655">
        <v>231.42999999999992</v>
      </c>
      <c r="M354" s="655">
        <v>1</v>
      </c>
      <c r="N354" s="656">
        <v>231.42999999999992</v>
      </c>
    </row>
    <row r="355" spans="1:14" ht="14.4" customHeight="1" x14ac:dyDescent="0.3">
      <c r="A355" s="651" t="s">
        <v>540</v>
      </c>
      <c r="B355" s="652" t="s">
        <v>541</v>
      </c>
      <c r="C355" s="653" t="s">
        <v>550</v>
      </c>
      <c r="D355" s="654" t="s">
        <v>2549</v>
      </c>
      <c r="E355" s="653" t="s">
        <v>562</v>
      </c>
      <c r="F355" s="654" t="s">
        <v>2553</v>
      </c>
      <c r="G355" s="653" t="s">
        <v>570</v>
      </c>
      <c r="H355" s="653" t="s">
        <v>1538</v>
      </c>
      <c r="I355" s="653" t="s">
        <v>1539</v>
      </c>
      <c r="J355" s="653" t="s">
        <v>1061</v>
      </c>
      <c r="K355" s="653" t="s">
        <v>1540</v>
      </c>
      <c r="L355" s="655">
        <v>107.33000000000003</v>
      </c>
      <c r="M355" s="655">
        <v>3</v>
      </c>
      <c r="N355" s="656">
        <v>321.99000000000007</v>
      </c>
    </row>
    <row r="356" spans="1:14" ht="14.4" customHeight="1" x14ac:dyDescent="0.3">
      <c r="A356" s="651" t="s">
        <v>540</v>
      </c>
      <c r="B356" s="652" t="s">
        <v>541</v>
      </c>
      <c r="C356" s="653" t="s">
        <v>550</v>
      </c>
      <c r="D356" s="654" t="s">
        <v>2549</v>
      </c>
      <c r="E356" s="653" t="s">
        <v>562</v>
      </c>
      <c r="F356" s="654" t="s">
        <v>2553</v>
      </c>
      <c r="G356" s="653" t="s">
        <v>570</v>
      </c>
      <c r="H356" s="653" t="s">
        <v>1541</v>
      </c>
      <c r="I356" s="653" t="s">
        <v>1542</v>
      </c>
      <c r="J356" s="653" t="s">
        <v>1543</v>
      </c>
      <c r="K356" s="653" t="s">
        <v>1066</v>
      </c>
      <c r="L356" s="655">
        <v>41.469999999999985</v>
      </c>
      <c r="M356" s="655">
        <v>2</v>
      </c>
      <c r="N356" s="656">
        <v>82.939999999999969</v>
      </c>
    </row>
    <row r="357" spans="1:14" ht="14.4" customHeight="1" x14ac:dyDescent="0.3">
      <c r="A357" s="651" t="s">
        <v>540</v>
      </c>
      <c r="B357" s="652" t="s">
        <v>541</v>
      </c>
      <c r="C357" s="653" t="s">
        <v>550</v>
      </c>
      <c r="D357" s="654" t="s">
        <v>2549</v>
      </c>
      <c r="E357" s="653" t="s">
        <v>562</v>
      </c>
      <c r="F357" s="654" t="s">
        <v>2553</v>
      </c>
      <c r="G357" s="653" t="s">
        <v>570</v>
      </c>
      <c r="H357" s="653" t="s">
        <v>1544</v>
      </c>
      <c r="I357" s="653" t="s">
        <v>1545</v>
      </c>
      <c r="J357" s="653" t="s">
        <v>1546</v>
      </c>
      <c r="K357" s="653" t="s">
        <v>1547</v>
      </c>
      <c r="L357" s="655">
        <v>56.72</v>
      </c>
      <c r="M357" s="655">
        <v>1</v>
      </c>
      <c r="N357" s="656">
        <v>56.72</v>
      </c>
    </row>
    <row r="358" spans="1:14" ht="14.4" customHeight="1" x14ac:dyDescent="0.3">
      <c r="A358" s="651" t="s">
        <v>540</v>
      </c>
      <c r="B358" s="652" t="s">
        <v>541</v>
      </c>
      <c r="C358" s="653" t="s">
        <v>550</v>
      </c>
      <c r="D358" s="654" t="s">
        <v>2549</v>
      </c>
      <c r="E358" s="653" t="s">
        <v>562</v>
      </c>
      <c r="F358" s="654" t="s">
        <v>2553</v>
      </c>
      <c r="G358" s="653" t="s">
        <v>570</v>
      </c>
      <c r="H358" s="653" t="s">
        <v>1548</v>
      </c>
      <c r="I358" s="653" t="s">
        <v>1549</v>
      </c>
      <c r="J358" s="653" t="s">
        <v>1550</v>
      </c>
      <c r="K358" s="653" t="s">
        <v>1551</v>
      </c>
      <c r="L358" s="655">
        <v>160.71000000000004</v>
      </c>
      <c r="M358" s="655">
        <v>1</v>
      </c>
      <c r="N358" s="656">
        <v>160.71000000000004</v>
      </c>
    </row>
    <row r="359" spans="1:14" ht="14.4" customHeight="1" x14ac:dyDescent="0.3">
      <c r="A359" s="651" t="s">
        <v>540</v>
      </c>
      <c r="B359" s="652" t="s">
        <v>541</v>
      </c>
      <c r="C359" s="653" t="s">
        <v>550</v>
      </c>
      <c r="D359" s="654" t="s">
        <v>2549</v>
      </c>
      <c r="E359" s="653" t="s">
        <v>562</v>
      </c>
      <c r="F359" s="654" t="s">
        <v>2553</v>
      </c>
      <c r="G359" s="653" t="s">
        <v>570</v>
      </c>
      <c r="H359" s="653" t="s">
        <v>1552</v>
      </c>
      <c r="I359" s="653" t="s">
        <v>1552</v>
      </c>
      <c r="J359" s="653" t="s">
        <v>1553</v>
      </c>
      <c r="K359" s="653" t="s">
        <v>1554</v>
      </c>
      <c r="L359" s="655">
        <v>396</v>
      </c>
      <c r="M359" s="655">
        <v>1</v>
      </c>
      <c r="N359" s="656">
        <v>396</v>
      </c>
    </row>
    <row r="360" spans="1:14" ht="14.4" customHeight="1" x14ac:dyDescent="0.3">
      <c r="A360" s="651" t="s">
        <v>540</v>
      </c>
      <c r="B360" s="652" t="s">
        <v>541</v>
      </c>
      <c r="C360" s="653" t="s">
        <v>550</v>
      </c>
      <c r="D360" s="654" t="s">
        <v>2549</v>
      </c>
      <c r="E360" s="653" t="s">
        <v>562</v>
      </c>
      <c r="F360" s="654" t="s">
        <v>2553</v>
      </c>
      <c r="G360" s="653" t="s">
        <v>570</v>
      </c>
      <c r="H360" s="653" t="s">
        <v>1555</v>
      </c>
      <c r="I360" s="653" t="s">
        <v>1556</v>
      </c>
      <c r="J360" s="653" t="s">
        <v>1557</v>
      </c>
      <c r="K360" s="653" t="s">
        <v>1558</v>
      </c>
      <c r="L360" s="655">
        <v>255.57996168831642</v>
      </c>
      <c r="M360" s="655">
        <v>1</v>
      </c>
      <c r="N360" s="656">
        <v>255.57996168831642</v>
      </c>
    </row>
    <row r="361" spans="1:14" ht="14.4" customHeight="1" x14ac:dyDescent="0.3">
      <c r="A361" s="651" t="s">
        <v>540</v>
      </c>
      <c r="B361" s="652" t="s">
        <v>541</v>
      </c>
      <c r="C361" s="653" t="s">
        <v>550</v>
      </c>
      <c r="D361" s="654" t="s">
        <v>2549</v>
      </c>
      <c r="E361" s="653" t="s">
        <v>562</v>
      </c>
      <c r="F361" s="654" t="s">
        <v>2553</v>
      </c>
      <c r="G361" s="653" t="s">
        <v>570</v>
      </c>
      <c r="H361" s="653" t="s">
        <v>1559</v>
      </c>
      <c r="I361" s="653" t="s">
        <v>1559</v>
      </c>
      <c r="J361" s="653" t="s">
        <v>1560</v>
      </c>
      <c r="K361" s="653" t="s">
        <v>1561</v>
      </c>
      <c r="L361" s="655">
        <v>95.96</v>
      </c>
      <c r="M361" s="655">
        <v>3</v>
      </c>
      <c r="N361" s="656">
        <v>287.88</v>
      </c>
    </row>
    <row r="362" spans="1:14" ht="14.4" customHeight="1" x14ac:dyDescent="0.3">
      <c r="A362" s="651" t="s">
        <v>540</v>
      </c>
      <c r="B362" s="652" t="s">
        <v>541</v>
      </c>
      <c r="C362" s="653" t="s">
        <v>550</v>
      </c>
      <c r="D362" s="654" t="s">
        <v>2549</v>
      </c>
      <c r="E362" s="653" t="s">
        <v>562</v>
      </c>
      <c r="F362" s="654" t="s">
        <v>2553</v>
      </c>
      <c r="G362" s="653" t="s">
        <v>570</v>
      </c>
      <c r="H362" s="653" t="s">
        <v>1562</v>
      </c>
      <c r="I362" s="653" t="s">
        <v>1563</v>
      </c>
      <c r="J362" s="653" t="s">
        <v>1564</v>
      </c>
      <c r="K362" s="653" t="s">
        <v>1565</v>
      </c>
      <c r="L362" s="655">
        <v>290.85999999999996</v>
      </c>
      <c r="M362" s="655">
        <v>3</v>
      </c>
      <c r="N362" s="656">
        <v>872.57999999999993</v>
      </c>
    </row>
    <row r="363" spans="1:14" ht="14.4" customHeight="1" x14ac:dyDescent="0.3">
      <c r="A363" s="651" t="s">
        <v>540</v>
      </c>
      <c r="B363" s="652" t="s">
        <v>541</v>
      </c>
      <c r="C363" s="653" t="s">
        <v>550</v>
      </c>
      <c r="D363" s="654" t="s">
        <v>2549</v>
      </c>
      <c r="E363" s="653" t="s">
        <v>562</v>
      </c>
      <c r="F363" s="654" t="s">
        <v>2553</v>
      </c>
      <c r="G363" s="653" t="s">
        <v>570</v>
      </c>
      <c r="H363" s="653" t="s">
        <v>999</v>
      </c>
      <c r="I363" s="653" t="s">
        <v>999</v>
      </c>
      <c r="J363" s="653" t="s">
        <v>742</v>
      </c>
      <c r="K363" s="653" t="s">
        <v>1000</v>
      </c>
      <c r="L363" s="655">
        <v>131.10755577040442</v>
      </c>
      <c r="M363" s="655">
        <v>1</v>
      </c>
      <c r="N363" s="656">
        <v>131.10755577040442</v>
      </c>
    </row>
    <row r="364" spans="1:14" ht="14.4" customHeight="1" x14ac:dyDescent="0.3">
      <c r="A364" s="651" t="s">
        <v>540</v>
      </c>
      <c r="B364" s="652" t="s">
        <v>541</v>
      </c>
      <c r="C364" s="653" t="s">
        <v>550</v>
      </c>
      <c r="D364" s="654" t="s">
        <v>2549</v>
      </c>
      <c r="E364" s="653" t="s">
        <v>562</v>
      </c>
      <c r="F364" s="654" t="s">
        <v>2553</v>
      </c>
      <c r="G364" s="653" t="s">
        <v>570</v>
      </c>
      <c r="H364" s="653" t="s">
        <v>1566</v>
      </c>
      <c r="I364" s="653" t="s">
        <v>1566</v>
      </c>
      <c r="J364" s="653" t="s">
        <v>1002</v>
      </c>
      <c r="K364" s="653" t="s">
        <v>1567</v>
      </c>
      <c r="L364" s="655">
        <v>110</v>
      </c>
      <c r="M364" s="655">
        <v>1</v>
      </c>
      <c r="N364" s="656">
        <v>110</v>
      </c>
    </row>
    <row r="365" spans="1:14" ht="14.4" customHeight="1" x14ac:dyDescent="0.3">
      <c r="A365" s="651" t="s">
        <v>540</v>
      </c>
      <c r="B365" s="652" t="s">
        <v>541</v>
      </c>
      <c r="C365" s="653" t="s">
        <v>550</v>
      </c>
      <c r="D365" s="654" t="s">
        <v>2549</v>
      </c>
      <c r="E365" s="653" t="s">
        <v>562</v>
      </c>
      <c r="F365" s="654" t="s">
        <v>2553</v>
      </c>
      <c r="G365" s="653" t="s">
        <v>570</v>
      </c>
      <c r="H365" s="653" t="s">
        <v>1568</v>
      </c>
      <c r="I365" s="653" t="s">
        <v>730</v>
      </c>
      <c r="J365" s="653" t="s">
        <v>1569</v>
      </c>
      <c r="K365" s="653"/>
      <c r="L365" s="655">
        <v>202.35345332919923</v>
      </c>
      <c r="M365" s="655">
        <v>1</v>
      </c>
      <c r="N365" s="656">
        <v>202.35345332919923</v>
      </c>
    </row>
    <row r="366" spans="1:14" ht="14.4" customHeight="1" x14ac:dyDescent="0.3">
      <c r="A366" s="651" t="s">
        <v>540</v>
      </c>
      <c r="B366" s="652" t="s">
        <v>541</v>
      </c>
      <c r="C366" s="653" t="s">
        <v>550</v>
      </c>
      <c r="D366" s="654" t="s">
        <v>2549</v>
      </c>
      <c r="E366" s="653" t="s">
        <v>562</v>
      </c>
      <c r="F366" s="654" t="s">
        <v>2553</v>
      </c>
      <c r="G366" s="653" t="s">
        <v>570</v>
      </c>
      <c r="H366" s="653" t="s">
        <v>1570</v>
      </c>
      <c r="I366" s="653" t="s">
        <v>730</v>
      </c>
      <c r="J366" s="653" t="s">
        <v>1571</v>
      </c>
      <c r="K366" s="653"/>
      <c r="L366" s="655">
        <v>71.830000000000027</v>
      </c>
      <c r="M366" s="655">
        <v>2</v>
      </c>
      <c r="N366" s="656">
        <v>143.66000000000005</v>
      </c>
    </row>
    <row r="367" spans="1:14" ht="14.4" customHeight="1" x14ac:dyDescent="0.3">
      <c r="A367" s="651" t="s">
        <v>540</v>
      </c>
      <c r="B367" s="652" t="s">
        <v>541</v>
      </c>
      <c r="C367" s="653" t="s">
        <v>550</v>
      </c>
      <c r="D367" s="654" t="s">
        <v>2549</v>
      </c>
      <c r="E367" s="653" t="s">
        <v>562</v>
      </c>
      <c r="F367" s="654" t="s">
        <v>2553</v>
      </c>
      <c r="G367" s="653" t="s">
        <v>570</v>
      </c>
      <c r="H367" s="653" t="s">
        <v>1572</v>
      </c>
      <c r="I367" s="653" t="s">
        <v>1572</v>
      </c>
      <c r="J367" s="653" t="s">
        <v>1573</v>
      </c>
      <c r="K367" s="653" t="s">
        <v>1574</v>
      </c>
      <c r="L367" s="655">
        <v>341.47999999999996</v>
      </c>
      <c r="M367" s="655">
        <v>1</v>
      </c>
      <c r="N367" s="656">
        <v>341.47999999999996</v>
      </c>
    </row>
    <row r="368" spans="1:14" ht="14.4" customHeight="1" x14ac:dyDescent="0.3">
      <c r="A368" s="651" t="s">
        <v>540</v>
      </c>
      <c r="B368" s="652" t="s">
        <v>541</v>
      </c>
      <c r="C368" s="653" t="s">
        <v>550</v>
      </c>
      <c r="D368" s="654" t="s">
        <v>2549</v>
      </c>
      <c r="E368" s="653" t="s">
        <v>562</v>
      </c>
      <c r="F368" s="654" t="s">
        <v>2553</v>
      </c>
      <c r="G368" s="653" t="s">
        <v>570</v>
      </c>
      <c r="H368" s="653" t="s">
        <v>1575</v>
      </c>
      <c r="I368" s="653" t="s">
        <v>1575</v>
      </c>
      <c r="J368" s="653" t="s">
        <v>1576</v>
      </c>
      <c r="K368" s="653" t="s">
        <v>1577</v>
      </c>
      <c r="L368" s="655">
        <v>99.669585466813913</v>
      </c>
      <c r="M368" s="655">
        <v>1</v>
      </c>
      <c r="N368" s="656">
        <v>99.669585466813913</v>
      </c>
    </row>
    <row r="369" spans="1:14" ht="14.4" customHeight="1" x14ac:dyDescent="0.3">
      <c r="A369" s="651" t="s">
        <v>540</v>
      </c>
      <c r="B369" s="652" t="s">
        <v>541</v>
      </c>
      <c r="C369" s="653" t="s">
        <v>550</v>
      </c>
      <c r="D369" s="654" t="s">
        <v>2549</v>
      </c>
      <c r="E369" s="653" t="s">
        <v>562</v>
      </c>
      <c r="F369" s="654" t="s">
        <v>2553</v>
      </c>
      <c r="G369" s="653" t="s">
        <v>570</v>
      </c>
      <c r="H369" s="653" t="s">
        <v>1022</v>
      </c>
      <c r="I369" s="653" t="s">
        <v>1022</v>
      </c>
      <c r="J369" s="653" t="s">
        <v>1023</v>
      </c>
      <c r="K369" s="653" t="s">
        <v>1024</v>
      </c>
      <c r="L369" s="655">
        <v>225.93999999999997</v>
      </c>
      <c r="M369" s="655">
        <v>1</v>
      </c>
      <c r="N369" s="656">
        <v>225.93999999999997</v>
      </c>
    </row>
    <row r="370" spans="1:14" ht="14.4" customHeight="1" x14ac:dyDescent="0.3">
      <c r="A370" s="651" t="s">
        <v>540</v>
      </c>
      <c r="B370" s="652" t="s">
        <v>541</v>
      </c>
      <c r="C370" s="653" t="s">
        <v>550</v>
      </c>
      <c r="D370" s="654" t="s">
        <v>2549</v>
      </c>
      <c r="E370" s="653" t="s">
        <v>562</v>
      </c>
      <c r="F370" s="654" t="s">
        <v>2553</v>
      </c>
      <c r="G370" s="653" t="s">
        <v>570</v>
      </c>
      <c r="H370" s="653" t="s">
        <v>1578</v>
      </c>
      <c r="I370" s="653" t="s">
        <v>1578</v>
      </c>
      <c r="J370" s="653" t="s">
        <v>1579</v>
      </c>
      <c r="K370" s="653" t="s">
        <v>1580</v>
      </c>
      <c r="L370" s="655">
        <v>124.19999999999999</v>
      </c>
      <c r="M370" s="655">
        <v>2</v>
      </c>
      <c r="N370" s="656">
        <v>248.39999999999998</v>
      </c>
    </row>
    <row r="371" spans="1:14" ht="14.4" customHeight="1" x14ac:dyDescent="0.3">
      <c r="A371" s="651" t="s">
        <v>540</v>
      </c>
      <c r="B371" s="652" t="s">
        <v>541</v>
      </c>
      <c r="C371" s="653" t="s">
        <v>550</v>
      </c>
      <c r="D371" s="654" t="s">
        <v>2549</v>
      </c>
      <c r="E371" s="653" t="s">
        <v>562</v>
      </c>
      <c r="F371" s="654" t="s">
        <v>2553</v>
      </c>
      <c r="G371" s="653" t="s">
        <v>570</v>
      </c>
      <c r="H371" s="653" t="s">
        <v>1581</v>
      </c>
      <c r="I371" s="653" t="s">
        <v>730</v>
      </c>
      <c r="J371" s="653" t="s">
        <v>1582</v>
      </c>
      <c r="K371" s="653"/>
      <c r="L371" s="655">
        <v>45.83</v>
      </c>
      <c r="M371" s="655">
        <v>4</v>
      </c>
      <c r="N371" s="656">
        <v>183.32</v>
      </c>
    </row>
    <row r="372" spans="1:14" ht="14.4" customHeight="1" x14ac:dyDescent="0.3">
      <c r="A372" s="651" t="s">
        <v>540</v>
      </c>
      <c r="B372" s="652" t="s">
        <v>541</v>
      </c>
      <c r="C372" s="653" t="s">
        <v>550</v>
      </c>
      <c r="D372" s="654" t="s">
        <v>2549</v>
      </c>
      <c r="E372" s="653" t="s">
        <v>562</v>
      </c>
      <c r="F372" s="654" t="s">
        <v>2553</v>
      </c>
      <c r="G372" s="653" t="s">
        <v>570</v>
      </c>
      <c r="H372" s="653" t="s">
        <v>1583</v>
      </c>
      <c r="I372" s="653" t="s">
        <v>730</v>
      </c>
      <c r="J372" s="653" t="s">
        <v>1584</v>
      </c>
      <c r="K372" s="653"/>
      <c r="L372" s="655">
        <v>45.829999999999991</v>
      </c>
      <c r="M372" s="655">
        <v>5</v>
      </c>
      <c r="N372" s="656">
        <v>229.14999999999995</v>
      </c>
    </row>
    <row r="373" spans="1:14" ht="14.4" customHeight="1" x14ac:dyDescent="0.3">
      <c r="A373" s="651" t="s">
        <v>540</v>
      </c>
      <c r="B373" s="652" t="s">
        <v>541</v>
      </c>
      <c r="C373" s="653" t="s">
        <v>550</v>
      </c>
      <c r="D373" s="654" t="s">
        <v>2549</v>
      </c>
      <c r="E373" s="653" t="s">
        <v>562</v>
      </c>
      <c r="F373" s="654" t="s">
        <v>2553</v>
      </c>
      <c r="G373" s="653" t="s">
        <v>570</v>
      </c>
      <c r="H373" s="653" t="s">
        <v>1585</v>
      </c>
      <c r="I373" s="653" t="s">
        <v>1585</v>
      </c>
      <c r="J373" s="653" t="s">
        <v>1586</v>
      </c>
      <c r="K373" s="653" t="s">
        <v>1587</v>
      </c>
      <c r="L373" s="655">
        <v>81.479217839555361</v>
      </c>
      <c r="M373" s="655">
        <v>1</v>
      </c>
      <c r="N373" s="656">
        <v>81.479217839555361</v>
      </c>
    </row>
    <row r="374" spans="1:14" ht="14.4" customHeight="1" x14ac:dyDescent="0.3">
      <c r="A374" s="651" t="s">
        <v>540</v>
      </c>
      <c r="B374" s="652" t="s">
        <v>541</v>
      </c>
      <c r="C374" s="653" t="s">
        <v>550</v>
      </c>
      <c r="D374" s="654" t="s">
        <v>2549</v>
      </c>
      <c r="E374" s="653" t="s">
        <v>562</v>
      </c>
      <c r="F374" s="654" t="s">
        <v>2553</v>
      </c>
      <c r="G374" s="653" t="s">
        <v>570</v>
      </c>
      <c r="H374" s="653" t="s">
        <v>1588</v>
      </c>
      <c r="I374" s="653" t="s">
        <v>1588</v>
      </c>
      <c r="J374" s="653" t="s">
        <v>1589</v>
      </c>
      <c r="K374" s="653" t="s">
        <v>1590</v>
      </c>
      <c r="L374" s="655">
        <v>115.7182106617947</v>
      </c>
      <c r="M374" s="655">
        <v>1</v>
      </c>
      <c r="N374" s="656">
        <v>115.7182106617947</v>
      </c>
    </row>
    <row r="375" spans="1:14" ht="14.4" customHeight="1" x14ac:dyDescent="0.3">
      <c r="A375" s="651" t="s">
        <v>540</v>
      </c>
      <c r="B375" s="652" t="s">
        <v>541</v>
      </c>
      <c r="C375" s="653" t="s">
        <v>550</v>
      </c>
      <c r="D375" s="654" t="s">
        <v>2549</v>
      </c>
      <c r="E375" s="653" t="s">
        <v>562</v>
      </c>
      <c r="F375" s="654" t="s">
        <v>2553</v>
      </c>
      <c r="G375" s="653" t="s">
        <v>570</v>
      </c>
      <c r="H375" s="653" t="s">
        <v>1028</v>
      </c>
      <c r="I375" s="653" t="s">
        <v>1028</v>
      </c>
      <c r="J375" s="653" t="s">
        <v>1029</v>
      </c>
      <c r="K375" s="653" t="s">
        <v>1030</v>
      </c>
      <c r="L375" s="655">
        <v>73.099851040224905</v>
      </c>
      <c r="M375" s="655">
        <v>4</v>
      </c>
      <c r="N375" s="656">
        <v>292.39940416089962</v>
      </c>
    </row>
    <row r="376" spans="1:14" ht="14.4" customHeight="1" x14ac:dyDescent="0.3">
      <c r="A376" s="651" t="s">
        <v>540</v>
      </c>
      <c r="B376" s="652" t="s">
        <v>541</v>
      </c>
      <c r="C376" s="653" t="s">
        <v>550</v>
      </c>
      <c r="D376" s="654" t="s">
        <v>2549</v>
      </c>
      <c r="E376" s="653" t="s">
        <v>562</v>
      </c>
      <c r="F376" s="654" t="s">
        <v>2553</v>
      </c>
      <c r="G376" s="653" t="s">
        <v>570</v>
      </c>
      <c r="H376" s="653" t="s">
        <v>1591</v>
      </c>
      <c r="I376" s="653" t="s">
        <v>1591</v>
      </c>
      <c r="J376" s="653" t="s">
        <v>657</v>
      </c>
      <c r="K376" s="653" t="s">
        <v>1592</v>
      </c>
      <c r="L376" s="655">
        <v>72.949999999999989</v>
      </c>
      <c r="M376" s="655">
        <v>4</v>
      </c>
      <c r="N376" s="656">
        <v>291.79999999999995</v>
      </c>
    </row>
    <row r="377" spans="1:14" ht="14.4" customHeight="1" x14ac:dyDescent="0.3">
      <c r="A377" s="651" t="s">
        <v>540</v>
      </c>
      <c r="B377" s="652" t="s">
        <v>541</v>
      </c>
      <c r="C377" s="653" t="s">
        <v>550</v>
      </c>
      <c r="D377" s="654" t="s">
        <v>2549</v>
      </c>
      <c r="E377" s="653" t="s">
        <v>562</v>
      </c>
      <c r="F377" s="654" t="s">
        <v>2553</v>
      </c>
      <c r="G377" s="653" t="s">
        <v>570</v>
      </c>
      <c r="H377" s="653" t="s">
        <v>1593</v>
      </c>
      <c r="I377" s="653" t="s">
        <v>1594</v>
      </c>
      <c r="J377" s="653" t="s">
        <v>1273</v>
      </c>
      <c r="K377" s="653" t="s">
        <v>1595</v>
      </c>
      <c r="L377" s="655">
        <v>302.51917616959162</v>
      </c>
      <c r="M377" s="655">
        <v>1</v>
      </c>
      <c r="N377" s="656">
        <v>302.51917616959162</v>
      </c>
    </row>
    <row r="378" spans="1:14" ht="14.4" customHeight="1" x14ac:dyDescent="0.3">
      <c r="A378" s="651" t="s">
        <v>540</v>
      </c>
      <c r="B378" s="652" t="s">
        <v>541</v>
      </c>
      <c r="C378" s="653" t="s">
        <v>550</v>
      </c>
      <c r="D378" s="654" t="s">
        <v>2549</v>
      </c>
      <c r="E378" s="653" t="s">
        <v>562</v>
      </c>
      <c r="F378" s="654" t="s">
        <v>2553</v>
      </c>
      <c r="G378" s="653" t="s">
        <v>570</v>
      </c>
      <c r="H378" s="653" t="s">
        <v>1596</v>
      </c>
      <c r="I378" s="653" t="s">
        <v>1596</v>
      </c>
      <c r="J378" s="653" t="s">
        <v>1597</v>
      </c>
      <c r="K378" s="653" t="s">
        <v>1598</v>
      </c>
      <c r="L378" s="655">
        <v>102.81</v>
      </c>
      <c r="M378" s="655">
        <v>1</v>
      </c>
      <c r="N378" s="656">
        <v>102.81</v>
      </c>
    </row>
    <row r="379" spans="1:14" ht="14.4" customHeight="1" x14ac:dyDescent="0.3">
      <c r="A379" s="651" t="s">
        <v>540</v>
      </c>
      <c r="B379" s="652" t="s">
        <v>541</v>
      </c>
      <c r="C379" s="653" t="s">
        <v>550</v>
      </c>
      <c r="D379" s="654" t="s">
        <v>2549</v>
      </c>
      <c r="E379" s="653" t="s">
        <v>562</v>
      </c>
      <c r="F379" s="654" t="s">
        <v>2553</v>
      </c>
      <c r="G379" s="653" t="s">
        <v>570</v>
      </c>
      <c r="H379" s="653" t="s">
        <v>1037</v>
      </c>
      <c r="I379" s="653" t="s">
        <v>1037</v>
      </c>
      <c r="J379" s="653" t="s">
        <v>756</v>
      </c>
      <c r="K379" s="653" t="s">
        <v>1038</v>
      </c>
      <c r="L379" s="655">
        <v>129.88000000000002</v>
      </c>
      <c r="M379" s="655">
        <v>1</v>
      </c>
      <c r="N379" s="656">
        <v>129.88000000000002</v>
      </c>
    </row>
    <row r="380" spans="1:14" ht="14.4" customHeight="1" x14ac:dyDescent="0.3">
      <c r="A380" s="651" t="s">
        <v>540</v>
      </c>
      <c r="B380" s="652" t="s">
        <v>541</v>
      </c>
      <c r="C380" s="653" t="s">
        <v>550</v>
      </c>
      <c r="D380" s="654" t="s">
        <v>2549</v>
      </c>
      <c r="E380" s="653" t="s">
        <v>562</v>
      </c>
      <c r="F380" s="654" t="s">
        <v>2553</v>
      </c>
      <c r="G380" s="653" t="s">
        <v>570</v>
      </c>
      <c r="H380" s="653" t="s">
        <v>1599</v>
      </c>
      <c r="I380" s="653" t="s">
        <v>1599</v>
      </c>
      <c r="J380" s="653" t="s">
        <v>1600</v>
      </c>
      <c r="K380" s="653" t="s">
        <v>1595</v>
      </c>
      <c r="L380" s="655">
        <v>88.81</v>
      </c>
      <c r="M380" s="655">
        <v>1</v>
      </c>
      <c r="N380" s="656">
        <v>88.81</v>
      </c>
    </row>
    <row r="381" spans="1:14" ht="14.4" customHeight="1" x14ac:dyDescent="0.3">
      <c r="A381" s="651" t="s">
        <v>540</v>
      </c>
      <c r="B381" s="652" t="s">
        <v>541</v>
      </c>
      <c r="C381" s="653" t="s">
        <v>550</v>
      </c>
      <c r="D381" s="654" t="s">
        <v>2549</v>
      </c>
      <c r="E381" s="653" t="s">
        <v>562</v>
      </c>
      <c r="F381" s="654" t="s">
        <v>2553</v>
      </c>
      <c r="G381" s="653" t="s">
        <v>570</v>
      </c>
      <c r="H381" s="653" t="s">
        <v>1039</v>
      </c>
      <c r="I381" s="653" t="s">
        <v>605</v>
      </c>
      <c r="J381" s="653" t="s">
        <v>1040</v>
      </c>
      <c r="K381" s="653" t="s">
        <v>1041</v>
      </c>
      <c r="L381" s="655">
        <v>255.58799809506513</v>
      </c>
      <c r="M381" s="655">
        <v>1</v>
      </c>
      <c r="N381" s="656">
        <v>255.58799809506513</v>
      </c>
    </row>
    <row r="382" spans="1:14" ht="14.4" customHeight="1" x14ac:dyDescent="0.3">
      <c r="A382" s="651" t="s">
        <v>540</v>
      </c>
      <c r="B382" s="652" t="s">
        <v>541</v>
      </c>
      <c r="C382" s="653" t="s">
        <v>550</v>
      </c>
      <c r="D382" s="654" t="s">
        <v>2549</v>
      </c>
      <c r="E382" s="653" t="s">
        <v>562</v>
      </c>
      <c r="F382" s="654" t="s">
        <v>2553</v>
      </c>
      <c r="G382" s="653" t="s">
        <v>570</v>
      </c>
      <c r="H382" s="653" t="s">
        <v>1601</v>
      </c>
      <c r="I382" s="653" t="s">
        <v>730</v>
      </c>
      <c r="J382" s="653" t="s">
        <v>1602</v>
      </c>
      <c r="K382" s="653"/>
      <c r="L382" s="655">
        <v>112.15</v>
      </c>
      <c r="M382" s="655">
        <v>2</v>
      </c>
      <c r="N382" s="656">
        <v>224.3</v>
      </c>
    </row>
    <row r="383" spans="1:14" ht="14.4" customHeight="1" x14ac:dyDescent="0.3">
      <c r="A383" s="651" t="s">
        <v>540</v>
      </c>
      <c r="B383" s="652" t="s">
        <v>541</v>
      </c>
      <c r="C383" s="653" t="s">
        <v>550</v>
      </c>
      <c r="D383" s="654" t="s">
        <v>2549</v>
      </c>
      <c r="E383" s="653" t="s">
        <v>562</v>
      </c>
      <c r="F383" s="654" t="s">
        <v>2553</v>
      </c>
      <c r="G383" s="653" t="s">
        <v>570</v>
      </c>
      <c r="H383" s="653" t="s">
        <v>1603</v>
      </c>
      <c r="I383" s="653" t="s">
        <v>1603</v>
      </c>
      <c r="J383" s="653" t="s">
        <v>1604</v>
      </c>
      <c r="K383" s="653" t="s">
        <v>1481</v>
      </c>
      <c r="L383" s="655">
        <v>50.3</v>
      </c>
      <c r="M383" s="655">
        <v>2</v>
      </c>
      <c r="N383" s="656">
        <v>100.6</v>
      </c>
    </row>
    <row r="384" spans="1:14" ht="14.4" customHeight="1" x14ac:dyDescent="0.3">
      <c r="A384" s="651" t="s">
        <v>540</v>
      </c>
      <c r="B384" s="652" t="s">
        <v>541</v>
      </c>
      <c r="C384" s="653" t="s">
        <v>550</v>
      </c>
      <c r="D384" s="654" t="s">
        <v>2549</v>
      </c>
      <c r="E384" s="653" t="s">
        <v>562</v>
      </c>
      <c r="F384" s="654" t="s">
        <v>2553</v>
      </c>
      <c r="G384" s="653" t="s">
        <v>570</v>
      </c>
      <c r="H384" s="653" t="s">
        <v>1605</v>
      </c>
      <c r="I384" s="653" t="s">
        <v>730</v>
      </c>
      <c r="J384" s="653" t="s">
        <v>1606</v>
      </c>
      <c r="K384" s="653"/>
      <c r="L384" s="655">
        <v>315.71999999999997</v>
      </c>
      <c r="M384" s="655">
        <v>1</v>
      </c>
      <c r="N384" s="656">
        <v>315.71999999999997</v>
      </c>
    </row>
    <row r="385" spans="1:14" ht="14.4" customHeight="1" x14ac:dyDescent="0.3">
      <c r="A385" s="651" t="s">
        <v>540</v>
      </c>
      <c r="B385" s="652" t="s">
        <v>541</v>
      </c>
      <c r="C385" s="653" t="s">
        <v>550</v>
      </c>
      <c r="D385" s="654" t="s">
        <v>2549</v>
      </c>
      <c r="E385" s="653" t="s">
        <v>562</v>
      </c>
      <c r="F385" s="654" t="s">
        <v>2553</v>
      </c>
      <c r="G385" s="653" t="s">
        <v>570</v>
      </c>
      <c r="H385" s="653" t="s">
        <v>1607</v>
      </c>
      <c r="I385" s="653" t="s">
        <v>1607</v>
      </c>
      <c r="J385" s="653" t="s">
        <v>657</v>
      </c>
      <c r="K385" s="653" t="s">
        <v>1592</v>
      </c>
      <c r="L385" s="655">
        <v>72.880000000000024</v>
      </c>
      <c r="M385" s="655">
        <v>7</v>
      </c>
      <c r="N385" s="656">
        <v>510.1600000000002</v>
      </c>
    </row>
    <row r="386" spans="1:14" ht="14.4" customHeight="1" x14ac:dyDescent="0.3">
      <c r="A386" s="651" t="s">
        <v>540</v>
      </c>
      <c r="B386" s="652" t="s">
        <v>541</v>
      </c>
      <c r="C386" s="653" t="s">
        <v>550</v>
      </c>
      <c r="D386" s="654" t="s">
        <v>2549</v>
      </c>
      <c r="E386" s="653" t="s">
        <v>562</v>
      </c>
      <c r="F386" s="654" t="s">
        <v>2553</v>
      </c>
      <c r="G386" s="653" t="s">
        <v>570</v>
      </c>
      <c r="H386" s="653" t="s">
        <v>1608</v>
      </c>
      <c r="I386" s="653" t="s">
        <v>1608</v>
      </c>
      <c r="J386" s="653" t="s">
        <v>1609</v>
      </c>
      <c r="K386" s="653" t="s">
        <v>1610</v>
      </c>
      <c r="L386" s="655">
        <v>292.4199999999999</v>
      </c>
      <c r="M386" s="655">
        <v>2</v>
      </c>
      <c r="N386" s="656">
        <v>584.8399999999998</v>
      </c>
    </row>
    <row r="387" spans="1:14" ht="14.4" customHeight="1" x14ac:dyDescent="0.3">
      <c r="A387" s="651" t="s">
        <v>540</v>
      </c>
      <c r="B387" s="652" t="s">
        <v>541</v>
      </c>
      <c r="C387" s="653" t="s">
        <v>550</v>
      </c>
      <c r="D387" s="654" t="s">
        <v>2549</v>
      </c>
      <c r="E387" s="653" t="s">
        <v>562</v>
      </c>
      <c r="F387" s="654" t="s">
        <v>2553</v>
      </c>
      <c r="G387" s="653" t="s">
        <v>1054</v>
      </c>
      <c r="H387" s="653" t="s">
        <v>1611</v>
      </c>
      <c r="I387" s="653" t="s">
        <v>1611</v>
      </c>
      <c r="J387" s="653" t="s">
        <v>1612</v>
      </c>
      <c r="K387" s="653" t="s">
        <v>1613</v>
      </c>
      <c r="L387" s="655">
        <v>12.059939880797257</v>
      </c>
      <c r="M387" s="655">
        <v>1</v>
      </c>
      <c r="N387" s="656">
        <v>12.059939880797257</v>
      </c>
    </row>
    <row r="388" spans="1:14" ht="14.4" customHeight="1" x14ac:dyDescent="0.3">
      <c r="A388" s="651" t="s">
        <v>540</v>
      </c>
      <c r="B388" s="652" t="s">
        <v>541</v>
      </c>
      <c r="C388" s="653" t="s">
        <v>550</v>
      </c>
      <c r="D388" s="654" t="s">
        <v>2549</v>
      </c>
      <c r="E388" s="653" t="s">
        <v>562</v>
      </c>
      <c r="F388" s="654" t="s">
        <v>2553</v>
      </c>
      <c r="G388" s="653" t="s">
        <v>1054</v>
      </c>
      <c r="H388" s="653" t="s">
        <v>1055</v>
      </c>
      <c r="I388" s="653" t="s">
        <v>1056</v>
      </c>
      <c r="J388" s="653" t="s">
        <v>1057</v>
      </c>
      <c r="K388" s="653" t="s">
        <v>1058</v>
      </c>
      <c r="L388" s="655">
        <v>34.749999999999993</v>
      </c>
      <c r="M388" s="655">
        <v>4</v>
      </c>
      <c r="N388" s="656">
        <v>138.99999999999997</v>
      </c>
    </row>
    <row r="389" spans="1:14" ht="14.4" customHeight="1" x14ac:dyDescent="0.3">
      <c r="A389" s="651" t="s">
        <v>540</v>
      </c>
      <c r="B389" s="652" t="s">
        <v>541</v>
      </c>
      <c r="C389" s="653" t="s">
        <v>550</v>
      </c>
      <c r="D389" s="654" t="s">
        <v>2549</v>
      </c>
      <c r="E389" s="653" t="s">
        <v>562</v>
      </c>
      <c r="F389" s="654" t="s">
        <v>2553</v>
      </c>
      <c r="G389" s="653" t="s">
        <v>1054</v>
      </c>
      <c r="H389" s="653" t="s">
        <v>1059</v>
      </c>
      <c r="I389" s="653" t="s">
        <v>1060</v>
      </c>
      <c r="J389" s="653" t="s">
        <v>1061</v>
      </c>
      <c r="K389" s="653" t="s">
        <v>1062</v>
      </c>
      <c r="L389" s="655">
        <v>105.05999999999993</v>
      </c>
      <c r="M389" s="655">
        <v>1</v>
      </c>
      <c r="N389" s="656">
        <v>105.05999999999993</v>
      </c>
    </row>
    <row r="390" spans="1:14" ht="14.4" customHeight="1" x14ac:dyDescent="0.3">
      <c r="A390" s="651" t="s">
        <v>540</v>
      </c>
      <c r="B390" s="652" t="s">
        <v>541</v>
      </c>
      <c r="C390" s="653" t="s">
        <v>550</v>
      </c>
      <c r="D390" s="654" t="s">
        <v>2549</v>
      </c>
      <c r="E390" s="653" t="s">
        <v>562</v>
      </c>
      <c r="F390" s="654" t="s">
        <v>2553</v>
      </c>
      <c r="G390" s="653" t="s">
        <v>1054</v>
      </c>
      <c r="H390" s="653" t="s">
        <v>1074</v>
      </c>
      <c r="I390" s="653" t="s">
        <v>1075</v>
      </c>
      <c r="J390" s="653" t="s">
        <v>1076</v>
      </c>
      <c r="K390" s="653" t="s">
        <v>1077</v>
      </c>
      <c r="L390" s="655">
        <v>32.260217861371864</v>
      </c>
      <c r="M390" s="655">
        <v>27</v>
      </c>
      <c r="N390" s="656">
        <v>871.02588225704039</v>
      </c>
    </row>
    <row r="391" spans="1:14" ht="14.4" customHeight="1" x14ac:dyDescent="0.3">
      <c r="A391" s="651" t="s">
        <v>540</v>
      </c>
      <c r="B391" s="652" t="s">
        <v>541</v>
      </c>
      <c r="C391" s="653" t="s">
        <v>550</v>
      </c>
      <c r="D391" s="654" t="s">
        <v>2549</v>
      </c>
      <c r="E391" s="653" t="s">
        <v>562</v>
      </c>
      <c r="F391" s="654" t="s">
        <v>2553</v>
      </c>
      <c r="G391" s="653" t="s">
        <v>1054</v>
      </c>
      <c r="H391" s="653" t="s">
        <v>1614</v>
      </c>
      <c r="I391" s="653" t="s">
        <v>1615</v>
      </c>
      <c r="J391" s="653" t="s">
        <v>1616</v>
      </c>
      <c r="K391" s="653" t="s">
        <v>1617</v>
      </c>
      <c r="L391" s="655">
        <v>46.819999999999993</v>
      </c>
      <c r="M391" s="655">
        <v>1</v>
      </c>
      <c r="N391" s="656">
        <v>46.819999999999993</v>
      </c>
    </row>
    <row r="392" spans="1:14" ht="14.4" customHeight="1" x14ac:dyDescent="0.3">
      <c r="A392" s="651" t="s">
        <v>540</v>
      </c>
      <c r="B392" s="652" t="s">
        <v>541</v>
      </c>
      <c r="C392" s="653" t="s">
        <v>550</v>
      </c>
      <c r="D392" s="654" t="s">
        <v>2549</v>
      </c>
      <c r="E392" s="653" t="s">
        <v>562</v>
      </c>
      <c r="F392" s="654" t="s">
        <v>2553</v>
      </c>
      <c r="G392" s="653" t="s">
        <v>1054</v>
      </c>
      <c r="H392" s="653" t="s">
        <v>1618</v>
      </c>
      <c r="I392" s="653" t="s">
        <v>1619</v>
      </c>
      <c r="J392" s="653" t="s">
        <v>1126</v>
      </c>
      <c r="K392" s="653" t="s">
        <v>1620</v>
      </c>
      <c r="L392" s="655">
        <v>116.65666666666662</v>
      </c>
      <c r="M392" s="655">
        <v>3</v>
      </c>
      <c r="N392" s="656">
        <v>349.96999999999986</v>
      </c>
    </row>
    <row r="393" spans="1:14" ht="14.4" customHeight="1" x14ac:dyDescent="0.3">
      <c r="A393" s="651" t="s">
        <v>540</v>
      </c>
      <c r="B393" s="652" t="s">
        <v>541</v>
      </c>
      <c r="C393" s="653" t="s">
        <v>550</v>
      </c>
      <c r="D393" s="654" t="s">
        <v>2549</v>
      </c>
      <c r="E393" s="653" t="s">
        <v>562</v>
      </c>
      <c r="F393" s="654" t="s">
        <v>2553</v>
      </c>
      <c r="G393" s="653" t="s">
        <v>1054</v>
      </c>
      <c r="H393" s="653" t="s">
        <v>1082</v>
      </c>
      <c r="I393" s="653" t="s">
        <v>1083</v>
      </c>
      <c r="J393" s="653" t="s">
        <v>1084</v>
      </c>
      <c r="K393" s="653" t="s">
        <v>1085</v>
      </c>
      <c r="L393" s="655">
        <v>48.819999999999986</v>
      </c>
      <c r="M393" s="655">
        <v>1</v>
      </c>
      <c r="N393" s="656">
        <v>48.819999999999986</v>
      </c>
    </row>
    <row r="394" spans="1:14" ht="14.4" customHeight="1" x14ac:dyDescent="0.3">
      <c r="A394" s="651" t="s">
        <v>540</v>
      </c>
      <c r="B394" s="652" t="s">
        <v>541</v>
      </c>
      <c r="C394" s="653" t="s">
        <v>550</v>
      </c>
      <c r="D394" s="654" t="s">
        <v>2549</v>
      </c>
      <c r="E394" s="653" t="s">
        <v>562</v>
      </c>
      <c r="F394" s="654" t="s">
        <v>2553</v>
      </c>
      <c r="G394" s="653" t="s">
        <v>1054</v>
      </c>
      <c r="H394" s="653" t="s">
        <v>1621</v>
      </c>
      <c r="I394" s="653" t="s">
        <v>1622</v>
      </c>
      <c r="J394" s="653" t="s">
        <v>1623</v>
      </c>
      <c r="K394" s="653" t="s">
        <v>1624</v>
      </c>
      <c r="L394" s="655">
        <v>3300</v>
      </c>
      <c r="M394" s="655">
        <v>2</v>
      </c>
      <c r="N394" s="656">
        <v>6600</v>
      </c>
    </row>
    <row r="395" spans="1:14" ht="14.4" customHeight="1" x14ac:dyDescent="0.3">
      <c r="A395" s="651" t="s">
        <v>540</v>
      </c>
      <c r="B395" s="652" t="s">
        <v>541</v>
      </c>
      <c r="C395" s="653" t="s">
        <v>550</v>
      </c>
      <c r="D395" s="654" t="s">
        <v>2549</v>
      </c>
      <c r="E395" s="653" t="s">
        <v>562</v>
      </c>
      <c r="F395" s="654" t="s">
        <v>2553</v>
      </c>
      <c r="G395" s="653" t="s">
        <v>1054</v>
      </c>
      <c r="H395" s="653" t="s">
        <v>1625</v>
      </c>
      <c r="I395" s="653" t="s">
        <v>1626</v>
      </c>
      <c r="J395" s="653" t="s">
        <v>1627</v>
      </c>
      <c r="K395" s="653" t="s">
        <v>1628</v>
      </c>
      <c r="L395" s="655">
        <v>79.13000000000001</v>
      </c>
      <c r="M395" s="655">
        <v>2</v>
      </c>
      <c r="N395" s="656">
        <v>158.26000000000002</v>
      </c>
    </row>
    <row r="396" spans="1:14" ht="14.4" customHeight="1" x14ac:dyDescent="0.3">
      <c r="A396" s="651" t="s">
        <v>540</v>
      </c>
      <c r="B396" s="652" t="s">
        <v>541</v>
      </c>
      <c r="C396" s="653" t="s">
        <v>550</v>
      </c>
      <c r="D396" s="654" t="s">
        <v>2549</v>
      </c>
      <c r="E396" s="653" t="s">
        <v>562</v>
      </c>
      <c r="F396" s="654" t="s">
        <v>2553</v>
      </c>
      <c r="G396" s="653" t="s">
        <v>1054</v>
      </c>
      <c r="H396" s="653" t="s">
        <v>1090</v>
      </c>
      <c r="I396" s="653" t="s">
        <v>1091</v>
      </c>
      <c r="J396" s="653" t="s">
        <v>1088</v>
      </c>
      <c r="K396" s="653" t="s">
        <v>1092</v>
      </c>
      <c r="L396" s="655">
        <v>58.929940372404836</v>
      </c>
      <c r="M396" s="655">
        <v>9</v>
      </c>
      <c r="N396" s="656">
        <v>530.3694633516435</v>
      </c>
    </row>
    <row r="397" spans="1:14" ht="14.4" customHeight="1" x14ac:dyDescent="0.3">
      <c r="A397" s="651" t="s">
        <v>540</v>
      </c>
      <c r="B397" s="652" t="s">
        <v>541</v>
      </c>
      <c r="C397" s="653" t="s">
        <v>550</v>
      </c>
      <c r="D397" s="654" t="s">
        <v>2549</v>
      </c>
      <c r="E397" s="653" t="s">
        <v>562</v>
      </c>
      <c r="F397" s="654" t="s">
        <v>2553</v>
      </c>
      <c r="G397" s="653" t="s">
        <v>1054</v>
      </c>
      <c r="H397" s="653" t="s">
        <v>1093</v>
      </c>
      <c r="I397" s="653" t="s">
        <v>1094</v>
      </c>
      <c r="J397" s="653" t="s">
        <v>1088</v>
      </c>
      <c r="K397" s="653" t="s">
        <v>1095</v>
      </c>
      <c r="L397" s="655">
        <v>69</v>
      </c>
      <c r="M397" s="655">
        <v>2</v>
      </c>
      <c r="N397" s="656">
        <v>138</v>
      </c>
    </row>
    <row r="398" spans="1:14" ht="14.4" customHeight="1" x14ac:dyDescent="0.3">
      <c r="A398" s="651" t="s">
        <v>540</v>
      </c>
      <c r="B398" s="652" t="s">
        <v>541</v>
      </c>
      <c r="C398" s="653" t="s">
        <v>550</v>
      </c>
      <c r="D398" s="654" t="s">
        <v>2549</v>
      </c>
      <c r="E398" s="653" t="s">
        <v>562</v>
      </c>
      <c r="F398" s="654" t="s">
        <v>2553</v>
      </c>
      <c r="G398" s="653" t="s">
        <v>1054</v>
      </c>
      <c r="H398" s="653" t="s">
        <v>1629</v>
      </c>
      <c r="I398" s="653" t="s">
        <v>1630</v>
      </c>
      <c r="J398" s="653" t="s">
        <v>1631</v>
      </c>
      <c r="K398" s="653" t="s">
        <v>1632</v>
      </c>
      <c r="L398" s="655">
        <v>1501.0199999999998</v>
      </c>
      <c r="M398" s="655">
        <v>1</v>
      </c>
      <c r="N398" s="656">
        <v>1501.0199999999998</v>
      </c>
    </row>
    <row r="399" spans="1:14" ht="14.4" customHeight="1" x14ac:dyDescent="0.3">
      <c r="A399" s="651" t="s">
        <v>540</v>
      </c>
      <c r="B399" s="652" t="s">
        <v>541</v>
      </c>
      <c r="C399" s="653" t="s">
        <v>550</v>
      </c>
      <c r="D399" s="654" t="s">
        <v>2549</v>
      </c>
      <c r="E399" s="653" t="s">
        <v>562</v>
      </c>
      <c r="F399" s="654" t="s">
        <v>2553</v>
      </c>
      <c r="G399" s="653" t="s">
        <v>1054</v>
      </c>
      <c r="H399" s="653" t="s">
        <v>1633</v>
      </c>
      <c r="I399" s="653" t="s">
        <v>1634</v>
      </c>
      <c r="J399" s="653" t="s">
        <v>1635</v>
      </c>
      <c r="K399" s="653" t="s">
        <v>1066</v>
      </c>
      <c r="L399" s="655">
        <v>76.480000000000032</v>
      </c>
      <c r="M399" s="655">
        <v>1</v>
      </c>
      <c r="N399" s="656">
        <v>76.480000000000032</v>
      </c>
    </row>
    <row r="400" spans="1:14" ht="14.4" customHeight="1" x14ac:dyDescent="0.3">
      <c r="A400" s="651" t="s">
        <v>540</v>
      </c>
      <c r="B400" s="652" t="s">
        <v>541</v>
      </c>
      <c r="C400" s="653" t="s">
        <v>550</v>
      </c>
      <c r="D400" s="654" t="s">
        <v>2549</v>
      </c>
      <c r="E400" s="653" t="s">
        <v>562</v>
      </c>
      <c r="F400" s="654" t="s">
        <v>2553</v>
      </c>
      <c r="G400" s="653" t="s">
        <v>1054</v>
      </c>
      <c r="H400" s="653" t="s">
        <v>1096</v>
      </c>
      <c r="I400" s="653" t="s">
        <v>1097</v>
      </c>
      <c r="J400" s="653" t="s">
        <v>1098</v>
      </c>
      <c r="K400" s="653" t="s">
        <v>1099</v>
      </c>
      <c r="L400" s="655">
        <v>17.019999348910641</v>
      </c>
      <c r="M400" s="655">
        <v>2</v>
      </c>
      <c r="N400" s="656">
        <v>34.039998697821282</v>
      </c>
    </row>
    <row r="401" spans="1:14" ht="14.4" customHeight="1" x14ac:dyDescent="0.3">
      <c r="A401" s="651" t="s">
        <v>540</v>
      </c>
      <c r="B401" s="652" t="s">
        <v>541</v>
      </c>
      <c r="C401" s="653" t="s">
        <v>550</v>
      </c>
      <c r="D401" s="654" t="s">
        <v>2549</v>
      </c>
      <c r="E401" s="653" t="s">
        <v>562</v>
      </c>
      <c r="F401" s="654" t="s">
        <v>2553</v>
      </c>
      <c r="G401" s="653" t="s">
        <v>1054</v>
      </c>
      <c r="H401" s="653" t="s">
        <v>1100</v>
      </c>
      <c r="I401" s="653" t="s">
        <v>1101</v>
      </c>
      <c r="J401" s="653" t="s">
        <v>1098</v>
      </c>
      <c r="K401" s="653" t="s">
        <v>1102</v>
      </c>
      <c r="L401" s="655">
        <v>30.279999999999998</v>
      </c>
      <c r="M401" s="655">
        <v>1</v>
      </c>
      <c r="N401" s="656">
        <v>30.279999999999998</v>
      </c>
    </row>
    <row r="402" spans="1:14" ht="14.4" customHeight="1" x14ac:dyDescent="0.3">
      <c r="A402" s="651" t="s">
        <v>540</v>
      </c>
      <c r="B402" s="652" t="s">
        <v>541</v>
      </c>
      <c r="C402" s="653" t="s">
        <v>550</v>
      </c>
      <c r="D402" s="654" t="s">
        <v>2549</v>
      </c>
      <c r="E402" s="653" t="s">
        <v>562</v>
      </c>
      <c r="F402" s="654" t="s">
        <v>2553</v>
      </c>
      <c r="G402" s="653" t="s">
        <v>1054</v>
      </c>
      <c r="H402" s="653" t="s">
        <v>1636</v>
      </c>
      <c r="I402" s="653" t="s">
        <v>1637</v>
      </c>
      <c r="J402" s="653" t="s">
        <v>1638</v>
      </c>
      <c r="K402" s="653" t="s">
        <v>1639</v>
      </c>
      <c r="L402" s="655">
        <v>322.49000000000024</v>
      </c>
      <c r="M402" s="655">
        <v>1</v>
      </c>
      <c r="N402" s="656">
        <v>322.49000000000024</v>
      </c>
    </row>
    <row r="403" spans="1:14" ht="14.4" customHeight="1" x14ac:dyDescent="0.3">
      <c r="A403" s="651" t="s">
        <v>540</v>
      </c>
      <c r="B403" s="652" t="s">
        <v>541</v>
      </c>
      <c r="C403" s="653" t="s">
        <v>550</v>
      </c>
      <c r="D403" s="654" t="s">
        <v>2549</v>
      </c>
      <c r="E403" s="653" t="s">
        <v>562</v>
      </c>
      <c r="F403" s="654" t="s">
        <v>2553</v>
      </c>
      <c r="G403" s="653" t="s">
        <v>1054</v>
      </c>
      <c r="H403" s="653" t="s">
        <v>1640</v>
      </c>
      <c r="I403" s="653" t="s">
        <v>1641</v>
      </c>
      <c r="J403" s="653" t="s">
        <v>1642</v>
      </c>
      <c r="K403" s="653" t="s">
        <v>1643</v>
      </c>
      <c r="L403" s="655">
        <v>88.249999999999986</v>
      </c>
      <c r="M403" s="655">
        <v>1</v>
      </c>
      <c r="N403" s="656">
        <v>88.249999999999986</v>
      </c>
    </row>
    <row r="404" spans="1:14" ht="14.4" customHeight="1" x14ac:dyDescent="0.3">
      <c r="A404" s="651" t="s">
        <v>540</v>
      </c>
      <c r="B404" s="652" t="s">
        <v>541</v>
      </c>
      <c r="C404" s="653" t="s">
        <v>550</v>
      </c>
      <c r="D404" s="654" t="s">
        <v>2549</v>
      </c>
      <c r="E404" s="653" t="s">
        <v>562</v>
      </c>
      <c r="F404" s="654" t="s">
        <v>2553</v>
      </c>
      <c r="G404" s="653" t="s">
        <v>1054</v>
      </c>
      <c r="H404" s="653" t="s">
        <v>1110</v>
      </c>
      <c r="I404" s="653" t="s">
        <v>1111</v>
      </c>
      <c r="J404" s="653" t="s">
        <v>1112</v>
      </c>
      <c r="K404" s="653" t="s">
        <v>1113</v>
      </c>
      <c r="L404" s="655">
        <v>21.67</v>
      </c>
      <c r="M404" s="655">
        <v>1</v>
      </c>
      <c r="N404" s="656">
        <v>21.67</v>
      </c>
    </row>
    <row r="405" spans="1:14" ht="14.4" customHeight="1" x14ac:dyDescent="0.3">
      <c r="A405" s="651" t="s">
        <v>540</v>
      </c>
      <c r="B405" s="652" t="s">
        <v>541</v>
      </c>
      <c r="C405" s="653" t="s">
        <v>550</v>
      </c>
      <c r="D405" s="654" t="s">
        <v>2549</v>
      </c>
      <c r="E405" s="653" t="s">
        <v>562</v>
      </c>
      <c r="F405" s="654" t="s">
        <v>2553</v>
      </c>
      <c r="G405" s="653" t="s">
        <v>1054</v>
      </c>
      <c r="H405" s="653" t="s">
        <v>1644</v>
      </c>
      <c r="I405" s="653" t="s">
        <v>1645</v>
      </c>
      <c r="J405" s="653" t="s">
        <v>1646</v>
      </c>
      <c r="K405" s="653" t="s">
        <v>1085</v>
      </c>
      <c r="L405" s="655">
        <v>86.555000000000007</v>
      </c>
      <c r="M405" s="655">
        <v>2</v>
      </c>
      <c r="N405" s="656">
        <v>173.11</v>
      </c>
    </row>
    <row r="406" spans="1:14" ht="14.4" customHeight="1" x14ac:dyDescent="0.3">
      <c r="A406" s="651" t="s">
        <v>540</v>
      </c>
      <c r="B406" s="652" t="s">
        <v>541</v>
      </c>
      <c r="C406" s="653" t="s">
        <v>550</v>
      </c>
      <c r="D406" s="654" t="s">
        <v>2549</v>
      </c>
      <c r="E406" s="653" t="s">
        <v>562</v>
      </c>
      <c r="F406" s="654" t="s">
        <v>2553</v>
      </c>
      <c r="G406" s="653" t="s">
        <v>1054</v>
      </c>
      <c r="H406" s="653" t="s">
        <v>1647</v>
      </c>
      <c r="I406" s="653" t="s">
        <v>1648</v>
      </c>
      <c r="J406" s="653" t="s">
        <v>1646</v>
      </c>
      <c r="K406" s="653" t="s">
        <v>1649</v>
      </c>
      <c r="L406" s="655">
        <v>222.42999999999998</v>
      </c>
      <c r="M406" s="655">
        <v>1</v>
      </c>
      <c r="N406" s="656">
        <v>222.42999999999998</v>
      </c>
    </row>
    <row r="407" spans="1:14" ht="14.4" customHeight="1" x14ac:dyDescent="0.3">
      <c r="A407" s="651" t="s">
        <v>540</v>
      </c>
      <c r="B407" s="652" t="s">
        <v>541</v>
      </c>
      <c r="C407" s="653" t="s">
        <v>550</v>
      </c>
      <c r="D407" s="654" t="s">
        <v>2549</v>
      </c>
      <c r="E407" s="653" t="s">
        <v>562</v>
      </c>
      <c r="F407" s="654" t="s">
        <v>2553</v>
      </c>
      <c r="G407" s="653" t="s">
        <v>1054</v>
      </c>
      <c r="H407" s="653" t="s">
        <v>1650</v>
      </c>
      <c r="I407" s="653" t="s">
        <v>1651</v>
      </c>
      <c r="J407" s="653" t="s">
        <v>1652</v>
      </c>
      <c r="K407" s="653" t="s">
        <v>1085</v>
      </c>
      <c r="L407" s="655">
        <v>51.500000000000014</v>
      </c>
      <c r="M407" s="655">
        <v>4</v>
      </c>
      <c r="N407" s="656">
        <v>206.00000000000006</v>
      </c>
    </row>
    <row r="408" spans="1:14" ht="14.4" customHeight="1" x14ac:dyDescent="0.3">
      <c r="A408" s="651" t="s">
        <v>540</v>
      </c>
      <c r="B408" s="652" t="s">
        <v>541</v>
      </c>
      <c r="C408" s="653" t="s">
        <v>550</v>
      </c>
      <c r="D408" s="654" t="s">
        <v>2549</v>
      </c>
      <c r="E408" s="653" t="s">
        <v>562</v>
      </c>
      <c r="F408" s="654" t="s">
        <v>2553</v>
      </c>
      <c r="G408" s="653" t="s">
        <v>1054</v>
      </c>
      <c r="H408" s="653" t="s">
        <v>1114</v>
      </c>
      <c r="I408" s="653" t="s">
        <v>1115</v>
      </c>
      <c r="J408" s="653" t="s">
        <v>1116</v>
      </c>
      <c r="K408" s="653" t="s">
        <v>743</v>
      </c>
      <c r="L408" s="655">
        <v>116.80999999999999</v>
      </c>
      <c r="M408" s="655">
        <v>1</v>
      </c>
      <c r="N408" s="656">
        <v>116.80999999999999</v>
      </c>
    </row>
    <row r="409" spans="1:14" ht="14.4" customHeight="1" x14ac:dyDescent="0.3">
      <c r="A409" s="651" t="s">
        <v>540</v>
      </c>
      <c r="B409" s="652" t="s">
        <v>541</v>
      </c>
      <c r="C409" s="653" t="s">
        <v>550</v>
      </c>
      <c r="D409" s="654" t="s">
        <v>2549</v>
      </c>
      <c r="E409" s="653" t="s">
        <v>562</v>
      </c>
      <c r="F409" s="654" t="s">
        <v>2553</v>
      </c>
      <c r="G409" s="653" t="s">
        <v>1054</v>
      </c>
      <c r="H409" s="653" t="s">
        <v>1653</v>
      </c>
      <c r="I409" s="653" t="s">
        <v>1654</v>
      </c>
      <c r="J409" s="653" t="s">
        <v>1655</v>
      </c>
      <c r="K409" s="653" t="s">
        <v>1656</v>
      </c>
      <c r="L409" s="655">
        <v>24.929999999999993</v>
      </c>
      <c r="M409" s="655">
        <v>1</v>
      </c>
      <c r="N409" s="656">
        <v>24.929999999999993</v>
      </c>
    </row>
    <row r="410" spans="1:14" ht="14.4" customHeight="1" x14ac:dyDescent="0.3">
      <c r="A410" s="651" t="s">
        <v>540</v>
      </c>
      <c r="B410" s="652" t="s">
        <v>541</v>
      </c>
      <c r="C410" s="653" t="s">
        <v>550</v>
      </c>
      <c r="D410" s="654" t="s">
        <v>2549</v>
      </c>
      <c r="E410" s="653" t="s">
        <v>562</v>
      </c>
      <c r="F410" s="654" t="s">
        <v>2553</v>
      </c>
      <c r="G410" s="653" t="s">
        <v>1054</v>
      </c>
      <c r="H410" s="653" t="s">
        <v>1117</v>
      </c>
      <c r="I410" s="653" t="s">
        <v>1118</v>
      </c>
      <c r="J410" s="653" t="s">
        <v>1061</v>
      </c>
      <c r="K410" s="653" t="s">
        <v>1119</v>
      </c>
      <c r="L410" s="655">
        <v>58.740000000000023</v>
      </c>
      <c r="M410" s="655">
        <v>1</v>
      </c>
      <c r="N410" s="656">
        <v>58.740000000000023</v>
      </c>
    </row>
    <row r="411" spans="1:14" ht="14.4" customHeight="1" x14ac:dyDescent="0.3">
      <c r="A411" s="651" t="s">
        <v>540</v>
      </c>
      <c r="B411" s="652" t="s">
        <v>541</v>
      </c>
      <c r="C411" s="653" t="s">
        <v>550</v>
      </c>
      <c r="D411" s="654" t="s">
        <v>2549</v>
      </c>
      <c r="E411" s="653" t="s">
        <v>562</v>
      </c>
      <c r="F411" s="654" t="s">
        <v>2553</v>
      </c>
      <c r="G411" s="653" t="s">
        <v>1054</v>
      </c>
      <c r="H411" s="653" t="s">
        <v>1124</v>
      </c>
      <c r="I411" s="653" t="s">
        <v>1125</v>
      </c>
      <c r="J411" s="653" t="s">
        <v>1126</v>
      </c>
      <c r="K411" s="653" t="s">
        <v>1127</v>
      </c>
      <c r="L411" s="655">
        <v>73.839997025954162</v>
      </c>
      <c r="M411" s="655">
        <v>1</v>
      </c>
      <c r="N411" s="656">
        <v>73.839997025954162</v>
      </c>
    </row>
    <row r="412" spans="1:14" ht="14.4" customHeight="1" x14ac:dyDescent="0.3">
      <c r="A412" s="651" t="s">
        <v>540</v>
      </c>
      <c r="B412" s="652" t="s">
        <v>541</v>
      </c>
      <c r="C412" s="653" t="s">
        <v>550</v>
      </c>
      <c r="D412" s="654" t="s">
        <v>2549</v>
      </c>
      <c r="E412" s="653" t="s">
        <v>562</v>
      </c>
      <c r="F412" s="654" t="s">
        <v>2553</v>
      </c>
      <c r="G412" s="653" t="s">
        <v>1054</v>
      </c>
      <c r="H412" s="653" t="s">
        <v>1657</v>
      </c>
      <c r="I412" s="653" t="s">
        <v>1658</v>
      </c>
      <c r="J412" s="653" t="s">
        <v>1659</v>
      </c>
      <c r="K412" s="653" t="s">
        <v>1660</v>
      </c>
      <c r="L412" s="655">
        <v>135.78000000000003</v>
      </c>
      <c r="M412" s="655">
        <v>1</v>
      </c>
      <c r="N412" s="656">
        <v>135.78000000000003</v>
      </c>
    </row>
    <row r="413" spans="1:14" ht="14.4" customHeight="1" x14ac:dyDescent="0.3">
      <c r="A413" s="651" t="s">
        <v>540</v>
      </c>
      <c r="B413" s="652" t="s">
        <v>541</v>
      </c>
      <c r="C413" s="653" t="s">
        <v>550</v>
      </c>
      <c r="D413" s="654" t="s">
        <v>2549</v>
      </c>
      <c r="E413" s="653" t="s">
        <v>562</v>
      </c>
      <c r="F413" s="654" t="s">
        <v>2553</v>
      </c>
      <c r="G413" s="653" t="s">
        <v>1054</v>
      </c>
      <c r="H413" s="653" t="s">
        <v>1661</v>
      </c>
      <c r="I413" s="653" t="s">
        <v>838</v>
      </c>
      <c r="J413" s="653" t="s">
        <v>1662</v>
      </c>
      <c r="K413" s="653" t="s">
        <v>1663</v>
      </c>
      <c r="L413" s="655">
        <v>77.81</v>
      </c>
      <c r="M413" s="655">
        <v>1</v>
      </c>
      <c r="N413" s="656">
        <v>77.81</v>
      </c>
    </row>
    <row r="414" spans="1:14" ht="14.4" customHeight="1" x14ac:dyDescent="0.3">
      <c r="A414" s="651" t="s">
        <v>540</v>
      </c>
      <c r="B414" s="652" t="s">
        <v>541</v>
      </c>
      <c r="C414" s="653" t="s">
        <v>550</v>
      </c>
      <c r="D414" s="654" t="s">
        <v>2549</v>
      </c>
      <c r="E414" s="653" t="s">
        <v>562</v>
      </c>
      <c r="F414" s="654" t="s">
        <v>2553</v>
      </c>
      <c r="G414" s="653" t="s">
        <v>1054</v>
      </c>
      <c r="H414" s="653" t="s">
        <v>1664</v>
      </c>
      <c r="I414" s="653" t="s">
        <v>1665</v>
      </c>
      <c r="J414" s="653" t="s">
        <v>1666</v>
      </c>
      <c r="K414" s="653" t="s">
        <v>692</v>
      </c>
      <c r="L414" s="655">
        <v>158.97999999999999</v>
      </c>
      <c r="M414" s="655">
        <v>4</v>
      </c>
      <c r="N414" s="656">
        <v>635.91999999999996</v>
      </c>
    </row>
    <row r="415" spans="1:14" ht="14.4" customHeight="1" x14ac:dyDescent="0.3">
      <c r="A415" s="651" t="s">
        <v>540</v>
      </c>
      <c r="B415" s="652" t="s">
        <v>541</v>
      </c>
      <c r="C415" s="653" t="s">
        <v>550</v>
      </c>
      <c r="D415" s="654" t="s">
        <v>2549</v>
      </c>
      <c r="E415" s="653" t="s">
        <v>562</v>
      </c>
      <c r="F415" s="654" t="s">
        <v>2553</v>
      </c>
      <c r="G415" s="653" t="s">
        <v>1054</v>
      </c>
      <c r="H415" s="653" t="s">
        <v>1667</v>
      </c>
      <c r="I415" s="653" t="s">
        <v>1668</v>
      </c>
      <c r="J415" s="653" t="s">
        <v>1669</v>
      </c>
      <c r="K415" s="653" t="s">
        <v>692</v>
      </c>
      <c r="L415" s="655">
        <v>254.25</v>
      </c>
      <c r="M415" s="655">
        <v>3</v>
      </c>
      <c r="N415" s="656">
        <v>762.75</v>
      </c>
    </row>
    <row r="416" spans="1:14" ht="14.4" customHeight="1" x14ac:dyDescent="0.3">
      <c r="A416" s="651" t="s">
        <v>540</v>
      </c>
      <c r="B416" s="652" t="s">
        <v>541</v>
      </c>
      <c r="C416" s="653" t="s">
        <v>550</v>
      </c>
      <c r="D416" s="654" t="s">
        <v>2549</v>
      </c>
      <c r="E416" s="653" t="s">
        <v>562</v>
      </c>
      <c r="F416" s="654" t="s">
        <v>2553</v>
      </c>
      <c r="G416" s="653" t="s">
        <v>1054</v>
      </c>
      <c r="H416" s="653" t="s">
        <v>1670</v>
      </c>
      <c r="I416" s="653" t="s">
        <v>1671</v>
      </c>
      <c r="J416" s="653" t="s">
        <v>1672</v>
      </c>
      <c r="K416" s="653" t="s">
        <v>1673</v>
      </c>
      <c r="L416" s="655">
        <v>210.07000000000002</v>
      </c>
      <c r="M416" s="655">
        <v>1</v>
      </c>
      <c r="N416" s="656">
        <v>210.07000000000002</v>
      </c>
    </row>
    <row r="417" spans="1:14" ht="14.4" customHeight="1" x14ac:dyDescent="0.3">
      <c r="A417" s="651" t="s">
        <v>540</v>
      </c>
      <c r="B417" s="652" t="s">
        <v>541</v>
      </c>
      <c r="C417" s="653" t="s">
        <v>550</v>
      </c>
      <c r="D417" s="654" t="s">
        <v>2549</v>
      </c>
      <c r="E417" s="653" t="s">
        <v>562</v>
      </c>
      <c r="F417" s="654" t="s">
        <v>2553</v>
      </c>
      <c r="G417" s="653" t="s">
        <v>1054</v>
      </c>
      <c r="H417" s="653" t="s">
        <v>1674</v>
      </c>
      <c r="I417" s="653" t="s">
        <v>1675</v>
      </c>
      <c r="J417" s="653" t="s">
        <v>1676</v>
      </c>
      <c r="K417" s="653" t="s">
        <v>1677</v>
      </c>
      <c r="L417" s="655">
        <v>71.17000000000003</v>
      </c>
      <c r="M417" s="655">
        <v>1</v>
      </c>
      <c r="N417" s="656">
        <v>71.17000000000003</v>
      </c>
    </row>
    <row r="418" spans="1:14" ht="14.4" customHeight="1" x14ac:dyDescent="0.3">
      <c r="A418" s="651" t="s">
        <v>540</v>
      </c>
      <c r="B418" s="652" t="s">
        <v>541</v>
      </c>
      <c r="C418" s="653" t="s">
        <v>550</v>
      </c>
      <c r="D418" s="654" t="s">
        <v>2549</v>
      </c>
      <c r="E418" s="653" t="s">
        <v>562</v>
      </c>
      <c r="F418" s="654" t="s">
        <v>2553</v>
      </c>
      <c r="G418" s="653" t="s">
        <v>1054</v>
      </c>
      <c r="H418" s="653" t="s">
        <v>1678</v>
      </c>
      <c r="I418" s="653" t="s">
        <v>1679</v>
      </c>
      <c r="J418" s="653" t="s">
        <v>1680</v>
      </c>
      <c r="K418" s="653" t="s">
        <v>692</v>
      </c>
      <c r="L418" s="655">
        <v>57.829476395502077</v>
      </c>
      <c r="M418" s="655">
        <v>1</v>
      </c>
      <c r="N418" s="656">
        <v>57.829476395502077</v>
      </c>
    </row>
    <row r="419" spans="1:14" ht="14.4" customHeight="1" x14ac:dyDescent="0.3">
      <c r="A419" s="651" t="s">
        <v>540</v>
      </c>
      <c r="B419" s="652" t="s">
        <v>541</v>
      </c>
      <c r="C419" s="653" t="s">
        <v>550</v>
      </c>
      <c r="D419" s="654" t="s">
        <v>2549</v>
      </c>
      <c r="E419" s="653" t="s">
        <v>562</v>
      </c>
      <c r="F419" s="654" t="s">
        <v>2553</v>
      </c>
      <c r="G419" s="653" t="s">
        <v>1054</v>
      </c>
      <c r="H419" s="653" t="s">
        <v>1681</v>
      </c>
      <c r="I419" s="653" t="s">
        <v>1682</v>
      </c>
      <c r="J419" s="653" t="s">
        <v>1683</v>
      </c>
      <c r="K419" s="653" t="s">
        <v>1684</v>
      </c>
      <c r="L419" s="655">
        <v>78.290000000000063</v>
      </c>
      <c r="M419" s="655">
        <v>1</v>
      </c>
      <c r="N419" s="656">
        <v>78.290000000000063</v>
      </c>
    </row>
    <row r="420" spans="1:14" ht="14.4" customHeight="1" x14ac:dyDescent="0.3">
      <c r="A420" s="651" t="s">
        <v>540</v>
      </c>
      <c r="B420" s="652" t="s">
        <v>541</v>
      </c>
      <c r="C420" s="653" t="s">
        <v>550</v>
      </c>
      <c r="D420" s="654" t="s">
        <v>2549</v>
      </c>
      <c r="E420" s="653" t="s">
        <v>562</v>
      </c>
      <c r="F420" s="654" t="s">
        <v>2553</v>
      </c>
      <c r="G420" s="653" t="s">
        <v>1054</v>
      </c>
      <c r="H420" s="653" t="s">
        <v>1685</v>
      </c>
      <c r="I420" s="653" t="s">
        <v>1686</v>
      </c>
      <c r="J420" s="653" t="s">
        <v>1687</v>
      </c>
      <c r="K420" s="653" t="s">
        <v>1688</v>
      </c>
      <c r="L420" s="655">
        <v>61.659999999999989</v>
      </c>
      <c r="M420" s="655">
        <v>1</v>
      </c>
      <c r="N420" s="656">
        <v>61.659999999999989</v>
      </c>
    </row>
    <row r="421" spans="1:14" ht="14.4" customHeight="1" x14ac:dyDescent="0.3">
      <c r="A421" s="651" t="s">
        <v>540</v>
      </c>
      <c r="B421" s="652" t="s">
        <v>541</v>
      </c>
      <c r="C421" s="653" t="s">
        <v>550</v>
      </c>
      <c r="D421" s="654" t="s">
        <v>2549</v>
      </c>
      <c r="E421" s="653" t="s">
        <v>562</v>
      </c>
      <c r="F421" s="654" t="s">
        <v>2553</v>
      </c>
      <c r="G421" s="653" t="s">
        <v>1054</v>
      </c>
      <c r="H421" s="653" t="s">
        <v>1689</v>
      </c>
      <c r="I421" s="653" t="s">
        <v>1690</v>
      </c>
      <c r="J421" s="653" t="s">
        <v>1691</v>
      </c>
      <c r="K421" s="653" t="s">
        <v>1692</v>
      </c>
      <c r="L421" s="655">
        <v>59.580000000000027</v>
      </c>
      <c r="M421" s="655">
        <v>1</v>
      </c>
      <c r="N421" s="656">
        <v>59.580000000000027</v>
      </c>
    </row>
    <row r="422" spans="1:14" ht="14.4" customHeight="1" x14ac:dyDescent="0.3">
      <c r="A422" s="651" t="s">
        <v>540</v>
      </c>
      <c r="B422" s="652" t="s">
        <v>541</v>
      </c>
      <c r="C422" s="653" t="s">
        <v>550</v>
      </c>
      <c r="D422" s="654" t="s">
        <v>2549</v>
      </c>
      <c r="E422" s="653" t="s">
        <v>562</v>
      </c>
      <c r="F422" s="654" t="s">
        <v>2553</v>
      </c>
      <c r="G422" s="653" t="s">
        <v>1054</v>
      </c>
      <c r="H422" s="653" t="s">
        <v>1693</v>
      </c>
      <c r="I422" s="653" t="s">
        <v>1694</v>
      </c>
      <c r="J422" s="653" t="s">
        <v>1695</v>
      </c>
      <c r="K422" s="653" t="s">
        <v>1696</v>
      </c>
      <c r="L422" s="655">
        <v>135.89000000000001</v>
      </c>
      <c r="M422" s="655">
        <v>2</v>
      </c>
      <c r="N422" s="656">
        <v>271.78000000000003</v>
      </c>
    </row>
    <row r="423" spans="1:14" ht="14.4" customHeight="1" x14ac:dyDescent="0.3">
      <c r="A423" s="651" t="s">
        <v>540</v>
      </c>
      <c r="B423" s="652" t="s">
        <v>541</v>
      </c>
      <c r="C423" s="653" t="s">
        <v>550</v>
      </c>
      <c r="D423" s="654" t="s">
        <v>2549</v>
      </c>
      <c r="E423" s="653" t="s">
        <v>562</v>
      </c>
      <c r="F423" s="654" t="s">
        <v>2553</v>
      </c>
      <c r="G423" s="653" t="s">
        <v>1054</v>
      </c>
      <c r="H423" s="653" t="s">
        <v>1697</v>
      </c>
      <c r="I423" s="653" t="s">
        <v>1698</v>
      </c>
      <c r="J423" s="653" t="s">
        <v>1699</v>
      </c>
      <c r="K423" s="653" t="s">
        <v>1700</v>
      </c>
      <c r="L423" s="655">
        <v>103.53142857142856</v>
      </c>
      <c r="M423" s="655">
        <v>7</v>
      </c>
      <c r="N423" s="656">
        <v>724.71999999999991</v>
      </c>
    </row>
    <row r="424" spans="1:14" ht="14.4" customHeight="1" x14ac:dyDescent="0.3">
      <c r="A424" s="651" t="s">
        <v>540</v>
      </c>
      <c r="B424" s="652" t="s">
        <v>541</v>
      </c>
      <c r="C424" s="653" t="s">
        <v>550</v>
      </c>
      <c r="D424" s="654" t="s">
        <v>2549</v>
      </c>
      <c r="E424" s="653" t="s">
        <v>562</v>
      </c>
      <c r="F424" s="654" t="s">
        <v>2553</v>
      </c>
      <c r="G424" s="653" t="s">
        <v>1054</v>
      </c>
      <c r="H424" s="653" t="s">
        <v>1701</v>
      </c>
      <c r="I424" s="653" t="s">
        <v>1701</v>
      </c>
      <c r="J424" s="653" t="s">
        <v>1702</v>
      </c>
      <c r="K424" s="653" t="s">
        <v>1703</v>
      </c>
      <c r="L424" s="655">
        <v>220.95049736470787</v>
      </c>
      <c r="M424" s="655">
        <v>1</v>
      </c>
      <c r="N424" s="656">
        <v>220.95049736470787</v>
      </c>
    </row>
    <row r="425" spans="1:14" ht="14.4" customHeight="1" x14ac:dyDescent="0.3">
      <c r="A425" s="651" t="s">
        <v>540</v>
      </c>
      <c r="B425" s="652" t="s">
        <v>541</v>
      </c>
      <c r="C425" s="653" t="s">
        <v>550</v>
      </c>
      <c r="D425" s="654" t="s">
        <v>2549</v>
      </c>
      <c r="E425" s="653" t="s">
        <v>562</v>
      </c>
      <c r="F425" s="654" t="s">
        <v>2553</v>
      </c>
      <c r="G425" s="653" t="s">
        <v>1054</v>
      </c>
      <c r="H425" s="653" t="s">
        <v>1704</v>
      </c>
      <c r="I425" s="653" t="s">
        <v>1705</v>
      </c>
      <c r="J425" s="653" t="s">
        <v>1706</v>
      </c>
      <c r="K425" s="653" t="s">
        <v>692</v>
      </c>
      <c r="L425" s="655">
        <v>97.42</v>
      </c>
      <c r="M425" s="655">
        <v>1</v>
      </c>
      <c r="N425" s="656">
        <v>97.42</v>
      </c>
    </row>
    <row r="426" spans="1:14" ht="14.4" customHeight="1" x14ac:dyDescent="0.3">
      <c r="A426" s="651" t="s">
        <v>540</v>
      </c>
      <c r="B426" s="652" t="s">
        <v>541</v>
      </c>
      <c r="C426" s="653" t="s">
        <v>550</v>
      </c>
      <c r="D426" s="654" t="s">
        <v>2549</v>
      </c>
      <c r="E426" s="653" t="s">
        <v>562</v>
      </c>
      <c r="F426" s="654" t="s">
        <v>2553</v>
      </c>
      <c r="G426" s="653" t="s">
        <v>1054</v>
      </c>
      <c r="H426" s="653" t="s">
        <v>1707</v>
      </c>
      <c r="I426" s="653" t="s">
        <v>1707</v>
      </c>
      <c r="J426" s="653" t="s">
        <v>1631</v>
      </c>
      <c r="K426" s="653" t="s">
        <v>1708</v>
      </c>
      <c r="L426" s="655">
        <v>272.86</v>
      </c>
      <c r="M426" s="655">
        <v>2</v>
      </c>
      <c r="N426" s="656">
        <v>545.72</v>
      </c>
    </row>
    <row r="427" spans="1:14" ht="14.4" customHeight="1" x14ac:dyDescent="0.3">
      <c r="A427" s="651" t="s">
        <v>540</v>
      </c>
      <c r="B427" s="652" t="s">
        <v>541</v>
      </c>
      <c r="C427" s="653" t="s">
        <v>550</v>
      </c>
      <c r="D427" s="654" t="s">
        <v>2549</v>
      </c>
      <c r="E427" s="653" t="s">
        <v>562</v>
      </c>
      <c r="F427" s="654" t="s">
        <v>2553</v>
      </c>
      <c r="G427" s="653" t="s">
        <v>1054</v>
      </c>
      <c r="H427" s="653" t="s">
        <v>1709</v>
      </c>
      <c r="I427" s="653" t="s">
        <v>1710</v>
      </c>
      <c r="J427" s="653" t="s">
        <v>1711</v>
      </c>
      <c r="K427" s="653" t="s">
        <v>1712</v>
      </c>
      <c r="L427" s="655">
        <v>54.77999999999998</v>
      </c>
      <c r="M427" s="655">
        <v>1</v>
      </c>
      <c r="N427" s="656">
        <v>54.77999999999998</v>
      </c>
    </row>
    <row r="428" spans="1:14" ht="14.4" customHeight="1" x14ac:dyDescent="0.3">
      <c r="A428" s="651" t="s">
        <v>540</v>
      </c>
      <c r="B428" s="652" t="s">
        <v>541</v>
      </c>
      <c r="C428" s="653" t="s">
        <v>550</v>
      </c>
      <c r="D428" s="654" t="s">
        <v>2549</v>
      </c>
      <c r="E428" s="653" t="s">
        <v>562</v>
      </c>
      <c r="F428" s="654" t="s">
        <v>2553</v>
      </c>
      <c r="G428" s="653" t="s">
        <v>1054</v>
      </c>
      <c r="H428" s="653" t="s">
        <v>1713</v>
      </c>
      <c r="I428" s="653" t="s">
        <v>1713</v>
      </c>
      <c r="J428" s="653" t="s">
        <v>1714</v>
      </c>
      <c r="K428" s="653" t="s">
        <v>1715</v>
      </c>
      <c r="L428" s="655">
        <v>93.07</v>
      </c>
      <c r="M428" s="655">
        <v>1</v>
      </c>
      <c r="N428" s="656">
        <v>93.07</v>
      </c>
    </row>
    <row r="429" spans="1:14" ht="14.4" customHeight="1" x14ac:dyDescent="0.3">
      <c r="A429" s="651" t="s">
        <v>540</v>
      </c>
      <c r="B429" s="652" t="s">
        <v>541</v>
      </c>
      <c r="C429" s="653" t="s">
        <v>550</v>
      </c>
      <c r="D429" s="654" t="s">
        <v>2549</v>
      </c>
      <c r="E429" s="653" t="s">
        <v>562</v>
      </c>
      <c r="F429" s="654" t="s">
        <v>2553</v>
      </c>
      <c r="G429" s="653" t="s">
        <v>1054</v>
      </c>
      <c r="H429" s="653" t="s">
        <v>1716</v>
      </c>
      <c r="I429" s="653" t="s">
        <v>1716</v>
      </c>
      <c r="J429" s="653" t="s">
        <v>1717</v>
      </c>
      <c r="K429" s="653" t="s">
        <v>1718</v>
      </c>
      <c r="L429" s="655">
        <v>140.09000000000003</v>
      </c>
      <c r="M429" s="655">
        <v>2</v>
      </c>
      <c r="N429" s="656">
        <v>280.18000000000006</v>
      </c>
    </row>
    <row r="430" spans="1:14" ht="14.4" customHeight="1" x14ac:dyDescent="0.3">
      <c r="A430" s="651" t="s">
        <v>540</v>
      </c>
      <c r="B430" s="652" t="s">
        <v>541</v>
      </c>
      <c r="C430" s="653" t="s">
        <v>550</v>
      </c>
      <c r="D430" s="654" t="s">
        <v>2549</v>
      </c>
      <c r="E430" s="653" t="s">
        <v>562</v>
      </c>
      <c r="F430" s="654" t="s">
        <v>2553</v>
      </c>
      <c r="G430" s="653" t="s">
        <v>1054</v>
      </c>
      <c r="H430" s="653" t="s">
        <v>1719</v>
      </c>
      <c r="I430" s="653" t="s">
        <v>1719</v>
      </c>
      <c r="J430" s="653" t="s">
        <v>1623</v>
      </c>
      <c r="K430" s="653" t="s">
        <v>1624</v>
      </c>
      <c r="L430" s="655">
        <v>3299.9997848974604</v>
      </c>
      <c r="M430" s="655">
        <v>12</v>
      </c>
      <c r="N430" s="656">
        <v>39599.997418769526</v>
      </c>
    </row>
    <row r="431" spans="1:14" ht="14.4" customHeight="1" x14ac:dyDescent="0.3">
      <c r="A431" s="651" t="s">
        <v>540</v>
      </c>
      <c r="B431" s="652" t="s">
        <v>541</v>
      </c>
      <c r="C431" s="653" t="s">
        <v>550</v>
      </c>
      <c r="D431" s="654" t="s">
        <v>2549</v>
      </c>
      <c r="E431" s="653" t="s">
        <v>562</v>
      </c>
      <c r="F431" s="654" t="s">
        <v>2553</v>
      </c>
      <c r="G431" s="653" t="s">
        <v>1054</v>
      </c>
      <c r="H431" s="653" t="s">
        <v>1720</v>
      </c>
      <c r="I431" s="653" t="s">
        <v>1720</v>
      </c>
      <c r="J431" s="653" t="s">
        <v>1145</v>
      </c>
      <c r="K431" s="653" t="s">
        <v>1721</v>
      </c>
      <c r="L431" s="655">
        <v>21.600000000000005</v>
      </c>
      <c r="M431" s="655">
        <v>1</v>
      </c>
      <c r="N431" s="656">
        <v>21.600000000000005</v>
      </c>
    </row>
    <row r="432" spans="1:14" ht="14.4" customHeight="1" x14ac:dyDescent="0.3">
      <c r="A432" s="651" t="s">
        <v>540</v>
      </c>
      <c r="B432" s="652" t="s">
        <v>541</v>
      </c>
      <c r="C432" s="653" t="s">
        <v>550</v>
      </c>
      <c r="D432" s="654" t="s">
        <v>2549</v>
      </c>
      <c r="E432" s="653" t="s">
        <v>562</v>
      </c>
      <c r="F432" s="654" t="s">
        <v>2553</v>
      </c>
      <c r="G432" s="653" t="s">
        <v>1054</v>
      </c>
      <c r="H432" s="653" t="s">
        <v>1141</v>
      </c>
      <c r="I432" s="653" t="s">
        <v>1141</v>
      </c>
      <c r="J432" s="653" t="s">
        <v>1142</v>
      </c>
      <c r="K432" s="653" t="s">
        <v>1143</v>
      </c>
      <c r="L432" s="655">
        <v>67.830000000000013</v>
      </c>
      <c r="M432" s="655">
        <v>4</v>
      </c>
      <c r="N432" s="656">
        <v>271.32000000000005</v>
      </c>
    </row>
    <row r="433" spans="1:14" ht="14.4" customHeight="1" x14ac:dyDescent="0.3">
      <c r="A433" s="651" t="s">
        <v>540</v>
      </c>
      <c r="B433" s="652" t="s">
        <v>541</v>
      </c>
      <c r="C433" s="653" t="s">
        <v>550</v>
      </c>
      <c r="D433" s="654" t="s">
        <v>2549</v>
      </c>
      <c r="E433" s="653" t="s">
        <v>1722</v>
      </c>
      <c r="F433" s="654" t="s">
        <v>2556</v>
      </c>
      <c r="G433" s="653" t="s">
        <v>1054</v>
      </c>
      <c r="H433" s="653" t="s">
        <v>1723</v>
      </c>
      <c r="I433" s="653" t="s">
        <v>1723</v>
      </c>
      <c r="J433" s="653" t="s">
        <v>1724</v>
      </c>
      <c r="K433" s="653" t="s">
        <v>1725</v>
      </c>
      <c r="L433" s="655">
        <v>122.69000000000001</v>
      </c>
      <c r="M433" s="655">
        <v>1.25</v>
      </c>
      <c r="N433" s="656">
        <v>153.36250000000001</v>
      </c>
    </row>
    <row r="434" spans="1:14" ht="14.4" customHeight="1" x14ac:dyDescent="0.3">
      <c r="A434" s="651" t="s">
        <v>540</v>
      </c>
      <c r="B434" s="652" t="s">
        <v>541</v>
      </c>
      <c r="C434" s="653" t="s">
        <v>550</v>
      </c>
      <c r="D434" s="654" t="s">
        <v>2549</v>
      </c>
      <c r="E434" s="653" t="s">
        <v>1147</v>
      </c>
      <c r="F434" s="654" t="s">
        <v>2554</v>
      </c>
      <c r="G434" s="653" t="s">
        <v>570</v>
      </c>
      <c r="H434" s="653" t="s">
        <v>1148</v>
      </c>
      <c r="I434" s="653" t="s">
        <v>1148</v>
      </c>
      <c r="J434" s="653" t="s">
        <v>1149</v>
      </c>
      <c r="K434" s="653" t="s">
        <v>1150</v>
      </c>
      <c r="L434" s="655">
        <v>57.990999999999993</v>
      </c>
      <c r="M434" s="655">
        <v>2</v>
      </c>
      <c r="N434" s="656">
        <v>115.98199999999999</v>
      </c>
    </row>
    <row r="435" spans="1:14" ht="14.4" customHeight="1" x14ac:dyDescent="0.3">
      <c r="A435" s="651" t="s">
        <v>540</v>
      </c>
      <c r="B435" s="652" t="s">
        <v>541</v>
      </c>
      <c r="C435" s="653" t="s">
        <v>550</v>
      </c>
      <c r="D435" s="654" t="s">
        <v>2549</v>
      </c>
      <c r="E435" s="653" t="s">
        <v>1147</v>
      </c>
      <c r="F435" s="654" t="s">
        <v>2554</v>
      </c>
      <c r="G435" s="653" t="s">
        <v>570</v>
      </c>
      <c r="H435" s="653" t="s">
        <v>1151</v>
      </c>
      <c r="I435" s="653" t="s">
        <v>1152</v>
      </c>
      <c r="J435" s="653" t="s">
        <v>1153</v>
      </c>
      <c r="K435" s="653" t="s">
        <v>1154</v>
      </c>
      <c r="L435" s="655">
        <v>42.155999999999992</v>
      </c>
      <c r="M435" s="655">
        <v>5</v>
      </c>
      <c r="N435" s="656">
        <v>210.77999999999994</v>
      </c>
    </row>
    <row r="436" spans="1:14" ht="14.4" customHeight="1" x14ac:dyDescent="0.3">
      <c r="A436" s="651" t="s">
        <v>540</v>
      </c>
      <c r="B436" s="652" t="s">
        <v>541</v>
      </c>
      <c r="C436" s="653" t="s">
        <v>550</v>
      </c>
      <c r="D436" s="654" t="s">
        <v>2549</v>
      </c>
      <c r="E436" s="653" t="s">
        <v>1147</v>
      </c>
      <c r="F436" s="654" t="s">
        <v>2554</v>
      </c>
      <c r="G436" s="653" t="s">
        <v>570</v>
      </c>
      <c r="H436" s="653" t="s">
        <v>1726</v>
      </c>
      <c r="I436" s="653" t="s">
        <v>1727</v>
      </c>
      <c r="J436" s="653" t="s">
        <v>1728</v>
      </c>
      <c r="K436" s="653" t="s">
        <v>1729</v>
      </c>
      <c r="L436" s="655">
        <v>31.88999999999999</v>
      </c>
      <c r="M436" s="655">
        <v>2</v>
      </c>
      <c r="N436" s="656">
        <v>63.77999999999998</v>
      </c>
    </row>
    <row r="437" spans="1:14" ht="14.4" customHeight="1" x14ac:dyDescent="0.3">
      <c r="A437" s="651" t="s">
        <v>540</v>
      </c>
      <c r="B437" s="652" t="s">
        <v>541</v>
      </c>
      <c r="C437" s="653" t="s">
        <v>550</v>
      </c>
      <c r="D437" s="654" t="s">
        <v>2549</v>
      </c>
      <c r="E437" s="653" t="s">
        <v>1147</v>
      </c>
      <c r="F437" s="654" t="s">
        <v>2554</v>
      </c>
      <c r="G437" s="653" t="s">
        <v>570</v>
      </c>
      <c r="H437" s="653" t="s">
        <v>1730</v>
      </c>
      <c r="I437" s="653" t="s">
        <v>1731</v>
      </c>
      <c r="J437" s="653" t="s">
        <v>1732</v>
      </c>
      <c r="K437" s="653" t="s">
        <v>1733</v>
      </c>
      <c r="L437" s="655">
        <v>88.599952349502942</v>
      </c>
      <c r="M437" s="655">
        <v>2</v>
      </c>
      <c r="N437" s="656">
        <v>177.19990469900588</v>
      </c>
    </row>
    <row r="438" spans="1:14" ht="14.4" customHeight="1" x14ac:dyDescent="0.3">
      <c r="A438" s="651" t="s">
        <v>540</v>
      </c>
      <c r="B438" s="652" t="s">
        <v>541</v>
      </c>
      <c r="C438" s="653" t="s">
        <v>550</v>
      </c>
      <c r="D438" s="654" t="s">
        <v>2549</v>
      </c>
      <c r="E438" s="653" t="s">
        <v>1147</v>
      </c>
      <c r="F438" s="654" t="s">
        <v>2554</v>
      </c>
      <c r="G438" s="653" t="s">
        <v>570</v>
      </c>
      <c r="H438" s="653" t="s">
        <v>1159</v>
      </c>
      <c r="I438" s="653" t="s">
        <v>1160</v>
      </c>
      <c r="J438" s="653" t="s">
        <v>1157</v>
      </c>
      <c r="K438" s="653" t="s">
        <v>1161</v>
      </c>
      <c r="L438" s="655">
        <v>164.44999999999996</v>
      </c>
      <c r="M438" s="655">
        <v>4</v>
      </c>
      <c r="N438" s="656">
        <v>657.79999999999984</v>
      </c>
    </row>
    <row r="439" spans="1:14" ht="14.4" customHeight="1" x14ac:dyDescent="0.3">
      <c r="A439" s="651" t="s">
        <v>540</v>
      </c>
      <c r="B439" s="652" t="s">
        <v>541</v>
      </c>
      <c r="C439" s="653" t="s">
        <v>550</v>
      </c>
      <c r="D439" s="654" t="s">
        <v>2549</v>
      </c>
      <c r="E439" s="653" t="s">
        <v>1147</v>
      </c>
      <c r="F439" s="654" t="s">
        <v>2554</v>
      </c>
      <c r="G439" s="653" t="s">
        <v>570</v>
      </c>
      <c r="H439" s="653" t="s">
        <v>1162</v>
      </c>
      <c r="I439" s="653" t="s">
        <v>1163</v>
      </c>
      <c r="J439" s="653" t="s">
        <v>1164</v>
      </c>
      <c r="K439" s="653" t="s">
        <v>1165</v>
      </c>
      <c r="L439" s="655">
        <v>127.83705882352939</v>
      </c>
      <c r="M439" s="655">
        <v>17</v>
      </c>
      <c r="N439" s="656">
        <v>2173.2299999999996</v>
      </c>
    </row>
    <row r="440" spans="1:14" ht="14.4" customHeight="1" x14ac:dyDescent="0.3">
      <c r="A440" s="651" t="s">
        <v>540</v>
      </c>
      <c r="B440" s="652" t="s">
        <v>541</v>
      </c>
      <c r="C440" s="653" t="s">
        <v>550</v>
      </c>
      <c r="D440" s="654" t="s">
        <v>2549</v>
      </c>
      <c r="E440" s="653" t="s">
        <v>1147</v>
      </c>
      <c r="F440" s="654" t="s">
        <v>2554</v>
      </c>
      <c r="G440" s="653" t="s">
        <v>570</v>
      </c>
      <c r="H440" s="653" t="s">
        <v>1734</v>
      </c>
      <c r="I440" s="653" t="s">
        <v>1735</v>
      </c>
      <c r="J440" s="653" t="s">
        <v>1736</v>
      </c>
      <c r="K440" s="653" t="s">
        <v>1737</v>
      </c>
      <c r="L440" s="655">
        <v>53.13000000000001</v>
      </c>
      <c r="M440" s="655">
        <v>2</v>
      </c>
      <c r="N440" s="656">
        <v>106.26000000000002</v>
      </c>
    </row>
    <row r="441" spans="1:14" ht="14.4" customHeight="1" x14ac:dyDescent="0.3">
      <c r="A441" s="651" t="s">
        <v>540</v>
      </c>
      <c r="B441" s="652" t="s">
        <v>541</v>
      </c>
      <c r="C441" s="653" t="s">
        <v>550</v>
      </c>
      <c r="D441" s="654" t="s">
        <v>2549</v>
      </c>
      <c r="E441" s="653" t="s">
        <v>1147</v>
      </c>
      <c r="F441" s="654" t="s">
        <v>2554</v>
      </c>
      <c r="G441" s="653" t="s">
        <v>570</v>
      </c>
      <c r="H441" s="653" t="s">
        <v>1166</v>
      </c>
      <c r="I441" s="653" t="s">
        <v>1167</v>
      </c>
      <c r="J441" s="653" t="s">
        <v>1168</v>
      </c>
      <c r="K441" s="653" t="s">
        <v>1169</v>
      </c>
      <c r="L441" s="655">
        <v>157.23770491803282</v>
      </c>
      <c r="M441" s="655">
        <v>12.2</v>
      </c>
      <c r="N441" s="656">
        <v>1918.3000000000002</v>
      </c>
    </row>
    <row r="442" spans="1:14" ht="14.4" customHeight="1" x14ac:dyDescent="0.3">
      <c r="A442" s="651" t="s">
        <v>540</v>
      </c>
      <c r="B442" s="652" t="s">
        <v>541</v>
      </c>
      <c r="C442" s="653" t="s">
        <v>550</v>
      </c>
      <c r="D442" s="654" t="s">
        <v>2549</v>
      </c>
      <c r="E442" s="653" t="s">
        <v>1147</v>
      </c>
      <c r="F442" s="654" t="s">
        <v>2554</v>
      </c>
      <c r="G442" s="653" t="s">
        <v>570</v>
      </c>
      <c r="H442" s="653" t="s">
        <v>1170</v>
      </c>
      <c r="I442" s="653" t="s">
        <v>1171</v>
      </c>
      <c r="J442" s="653" t="s">
        <v>1172</v>
      </c>
      <c r="K442" s="653" t="s">
        <v>1173</v>
      </c>
      <c r="L442" s="655">
        <v>35.1099999999999</v>
      </c>
      <c r="M442" s="655">
        <v>4</v>
      </c>
      <c r="N442" s="656">
        <v>140.4399999999996</v>
      </c>
    </row>
    <row r="443" spans="1:14" ht="14.4" customHeight="1" x14ac:dyDescent="0.3">
      <c r="A443" s="651" t="s">
        <v>540</v>
      </c>
      <c r="B443" s="652" t="s">
        <v>541</v>
      </c>
      <c r="C443" s="653" t="s">
        <v>550</v>
      </c>
      <c r="D443" s="654" t="s">
        <v>2549</v>
      </c>
      <c r="E443" s="653" t="s">
        <v>1147</v>
      </c>
      <c r="F443" s="654" t="s">
        <v>2554</v>
      </c>
      <c r="G443" s="653" t="s">
        <v>570</v>
      </c>
      <c r="H443" s="653" t="s">
        <v>1738</v>
      </c>
      <c r="I443" s="653" t="s">
        <v>1739</v>
      </c>
      <c r="J443" s="653" t="s">
        <v>1740</v>
      </c>
      <c r="K443" s="653" t="s">
        <v>1741</v>
      </c>
      <c r="L443" s="655">
        <v>54.209999999999994</v>
      </c>
      <c r="M443" s="655">
        <v>2</v>
      </c>
      <c r="N443" s="656">
        <v>108.41999999999999</v>
      </c>
    </row>
    <row r="444" spans="1:14" ht="14.4" customHeight="1" x14ac:dyDescent="0.3">
      <c r="A444" s="651" t="s">
        <v>540</v>
      </c>
      <c r="B444" s="652" t="s">
        <v>541</v>
      </c>
      <c r="C444" s="653" t="s">
        <v>550</v>
      </c>
      <c r="D444" s="654" t="s">
        <v>2549</v>
      </c>
      <c r="E444" s="653" t="s">
        <v>1147</v>
      </c>
      <c r="F444" s="654" t="s">
        <v>2554</v>
      </c>
      <c r="G444" s="653" t="s">
        <v>570</v>
      </c>
      <c r="H444" s="653" t="s">
        <v>1174</v>
      </c>
      <c r="I444" s="653" t="s">
        <v>1175</v>
      </c>
      <c r="J444" s="653" t="s">
        <v>1176</v>
      </c>
      <c r="K444" s="653" t="s">
        <v>1177</v>
      </c>
      <c r="L444" s="655">
        <v>98.379999999999981</v>
      </c>
      <c r="M444" s="655">
        <v>12</v>
      </c>
      <c r="N444" s="656">
        <v>1180.5599999999997</v>
      </c>
    </row>
    <row r="445" spans="1:14" ht="14.4" customHeight="1" x14ac:dyDescent="0.3">
      <c r="A445" s="651" t="s">
        <v>540</v>
      </c>
      <c r="B445" s="652" t="s">
        <v>541</v>
      </c>
      <c r="C445" s="653" t="s">
        <v>550</v>
      </c>
      <c r="D445" s="654" t="s">
        <v>2549</v>
      </c>
      <c r="E445" s="653" t="s">
        <v>1147</v>
      </c>
      <c r="F445" s="654" t="s">
        <v>2554</v>
      </c>
      <c r="G445" s="653" t="s">
        <v>570</v>
      </c>
      <c r="H445" s="653" t="s">
        <v>1742</v>
      </c>
      <c r="I445" s="653" t="s">
        <v>1743</v>
      </c>
      <c r="J445" s="653" t="s">
        <v>1744</v>
      </c>
      <c r="K445" s="653" t="s">
        <v>1745</v>
      </c>
      <c r="L445" s="655">
        <v>594</v>
      </c>
      <c r="M445" s="655">
        <v>0.4</v>
      </c>
      <c r="N445" s="656">
        <v>237.60000000000002</v>
      </c>
    </row>
    <row r="446" spans="1:14" ht="14.4" customHeight="1" x14ac:dyDescent="0.3">
      <c r="A446" s="651" t="s">
        <v>540</v>
      </c>
      <c r="B446" s="652" t="s">
        <v>541</v>
      </c>
      <c r="C446" s="653" t="s">
        <v>550</v>
      </c>
      <c r="D446" s="654" t="s">
        <v>2549</v>
      </c>
      <c r="E446" s="653" t="s">
        <v>1147</v>
      </c>
      <c r="F446" s="654" t="s">
        <v>2554</v>
      </c>
      <c r="G446" s="653" t="s">
        <v>570</v>
      </c>
      <c r="H446" s="653" t="s">
        <v>1746</v>
      </c>
      <c r="I446" s="653" t="s">
        <v>1747</v>
      </c>
      <c r="J446" s="653" t="s">
        <v>1748</v>
      </c>
      <c r="K446" s="653" t="s">
        <v>1749</v>
      </c>
      <c r="L446" s="655">
        <v>53.663693869646551</v>
      </c>
      <c r="M446" s="655">
        <v>3</v>
      </c>
      <c r="N446" s="656">
        <v>160.99108160893965</v>
      </c>
    </row>
    <row r="447" spans="1:14" ht="14.4" customHeight="1" x14ac:dyDescent="0.3">
      <c r="A447" s="651" t="s">
        <v>540</v>
      </c>
      <c r="B447" s="652" t="s">
        <v>541</v>
      </c>
      <c r="C447" s="653" t="s">
        <v>550</v>
      </c>
      <c r="D447" s="654" t="s">
        <v>2549</v>
      </c>
      <c r="E447" s="653" t="s">
        <v>1147</v>
      </c>
      <c r="F447" s="654" t="s">
        <v>2554</v>
      </c>
      <c r="G447" s="653" t="s">
        <v>570</v>
      </c>
      <c r="H447" s="653" t="s">
        <v>1750</v>
      </c>
      <c r="I447" s="653" t="s">
        <v>1751</v>
      </c>
      <c r="J447" s="653" t="s">
        <v>1752</v>
      </c>
      <c r="K447" s="653" t="s">
        <v>1753</v>
      </c>
      <c r="L447" s="655">
        <v>65.400000000000006</v>
      </c>
      <c r="M447" s="655">
        <v>1</v>
      </c>
      <c r="N447" s="656">
        <v>65.400000000000006</v>
      </c>
    </row>
    <row r="448" spans="1:14" ht="14.4" customHeight="1" x14ac:dyDescent="0.3">
      <c r="A448" s="651" t="s">
        <v>540</v>
      </c>
      <c r="B448" s="652" t="s">
        <v>541</v>
      </c>
      <c r="C448" s="653" t="s">
        <v>550</v>
      </c>
      <c r="D448" s="654" t="s">
        <v>2549</v>
      </c>
      <c r="E448" s="653" t="s">
        <v>1147</v>
      </c>
      <c r="F448" s="654" t="s">
        <v>2554</v>
      </c>
      <c r="G448" s="653" t="s">
        <v>570</v>
      </c>
      <c r="H448" s="653" t="s">
        <v>1754</v>
      </c>
      <c r="I448" s="653" t="s">
        <v>1755</v>
      </c>
      <c r="J448" s="653" t="s">
        <v>1756</v>
      </c>
      <c r="K448" s="653" t="s">
        <v>1757</v>
      </c>
      <c r="L448" s="655">
        <v>44.063333333333333</v>
      </c>
      <c r="M448" s="655">
        <v>3</v>
      </c>
      <c r="N448" s="656">
        <v>132.19</v>
      </c>
    </row>
    <row r="449" spans="1:14" ht="14.4" customHeight="1" x14ac:dyDescent="0.3">
      <c r="A449" s="651" t="s">
        <v>540</v>
      </c>
      <c r="B449" s="652" t="s">
        <v>541</v>
      </c>
      <c r="C449" s="653" t="s">
        <v>550</v>
      </c>
      <c r="D449" s="654" t="s">
        <v>2549</v>
      </c>
      <c r="E449" s="653" t="s">
        <v>1147</v>
      </c>
      <c r="F449" s="654" t="s">
        <v>2554</v>
      </c>
      <c r="G449" s="653" t="s">
        <v>570</v>
      </c>
      <c r="H449" s="653" t="s">
        <v>1758</v>
      </c>
      <c r="I449" s="653" t="s">
        <v>1758</v>
      </c>
      <c r="J449" s="653" t="s">
        <v>1759</v>
      </c>
      <c r="K449" s="653" t="s">
        <v>1760</v>
      </c>
      <c r="L449" s="655">
        <v>462</v>
      </c>
      <c r="M449" s="655">
        <v>3.9000000000000004</v>
      </c>
      <c r="N449" s="656">
        <v>1801.8000000000002</v>
      </c>
    </row>
    <row r="450" spans="1:14" ht="14.4" customHeight="1" x14ac:dyDescent="0.3">
      <c r="A450" s="651" t="s">
        <v>540</v>
      </c>
      <c r="B450" s="652" t="s">
        <v>541</v>
      </c>
      <c r="C450" s="653" t="s">
        <v>550</v>
      </c>
      <c r="D450" s="654" t="s">
        <v>2549</v>
      </c>
      <c r="E450" s="653" t="s">
        <v>1147</v>
      </c>
      <c r="F450" s="654" t="s">
        <v>2554</v>
      </c>
      <c r="G450" s="653" t="s">
        <v>570</v>
      </c>
      <c r="H450" s="653" t="s">
        <v>1185</v>
      </c>
      <c r="I450" s="653" t="s">
        <v>1185</v>
      </c>
      <c r="J450" s="653" t="s">
        <v>1186</v>
      </c>
      <c r="K450" s="653" t="s">
        <v>1187</v>
      </c>
      <c r="L450" s="655">
        <v>156.75</v>
      </c>
      <c r="M450" s="655">
        <v>0.1</v>
      </c>
      <c r="N450" s="656">
        <v>15.675000000000001</v>
      </c>
    </row>
    <row r="451" spans="1:14" ht="14.4" customHeight="1" x14ac:dyDescent="0.3">
      <c r="A451" s="651" t="s">
        <v>540</v>
      </c>
      <c r="B451" s="652" t="s">
        <v>541</v>
      </c>
      <c r="C451" s="653" t="s">
        <v>550</v>
      </c>
      <c r="D451" s="654" t="s">
        <v>2549</v>
      </c>
      <c r="E451" s="653" t="s">
        <v>1147</v>
      </c>
      <c r="F451" s="654" t="s">
        <v>2554</v>
      </c>
      <c r="G451" s="653" t="s">
        <v>570</v>
      </c>
      <c r="H451" s="653" t="s">
        <v>1761</v>
      </c>
      <c r="I451" s="653" t="s">
        <v>1761</v>
      </c>
      <c r="J451" s="653" t="s">
        <v>1762</v>
      </c>
      <c r="K451" s="653" t="s">
        <v>1763</v>
      </c>
      <c r="L451" s="655">
        <v>145.95885641358683</v>
      </c>
      <c r="M451" s="655">
        <v>10</v>
      </c>
      <c r="N451" s="656">
        <v>1459.5885641358682</v>
      </c>
    </row>
    <row r="452" spans="1:14" ht="14.4" customHeight="1" x14ac:dyDescent="0.3">
      <c r="A452" s="651" t="s">
        <v>540</v>
      </c>
      <c r="B452" s="652" t="s">
        <v>541</v>
      </c>
      <c r="C452" s="653" t="s">
        <v>550</v>
      </c>
      <c r="D452" s="654" t="s">
        <v>2549</v>
      </c>
      <c r="E452" s="653" t="s">
        <v>1147</v>
      </c>
      <c r="F452" s="654" t="s">
        <v>2554</v>
      </c>
      <c r="G452" s="653" t="s">
        <v>570</v>
      </c>
      <c r="H452" s="653" t="s">
        <v>1191</v>
      </c>
      <c r="I452" s="653" t="s">
        <v>1191</v>
      </c>
      <c r="J452" s="653" t="s">
        <v>1192</v>
      </c>
      <c r="K452" s="653" t="s">
        <v>1193</v>
      </c>
      <c r="L452" s="655">
        <v>217.80000080689913</v>
      </c>
      <c r="M452" s="655">
        <v>59.200000000000095</v>
      </c>
      <c r="N452" s="656">
        <v>12893.76004776845</v>
      </c>
    </row>
    <row r="453" spans="1:14" ht="14.4" customHeight="1" x14ac:dyDescent="0.3">
      <c r="A453" s="651" t="s">
        <v>540</v>
      </c>
      <c r="B453" s="652" t="s">
        <v>541</v>
      </c>
      <c r="C453" s="653" t="s">
        <v>550</v>
      </c>
      <c r="D453" s="654" t="s">
        <v>2549</v>
      </c>
      <c r="E453" s="653" t="s">
        <v>1147</v>
      </c>
      <c r="F453" s="654" t="s">
        <v>2554</v>
      </c>
      <c r="G453" s="653" t="s">
        <v>570</v>
      </c>
      <c r="H453" s="653" t="s">
        <v>1197</v>
      </c>
      <c r="I453" s="653" t="s">
        <v>1197</v>
      </c>
      <c r="J453" s="653" t="s">
        <v>1198</v>
      </c>
      <c r="K453" s="653" t="s">
        <v>1199</v>
      </c>
      <c r="L453" s="655">
        <v>286</v>
      </c>
      <c r="M453" s="655">
        <v>1.5</v>
      </c>
      <c r="N453" s="656">
        <v>429</v>
      </c>
    </row>
    <row r="454" spans="1:14" ht="14.4" customHeight="1" x14ac:dyDescent="0.3">
      <c r="A454" s="651" t="s">
        <v>540</v>
      </c>
      <c r="B454" s="652" t="s">
        <v>541</v>
      </c>
      <c r="C454" s="653" t="s">
        <v>550</v>
      </c>
      <c r="D454" s="654" t="s">
        <v>2549</v>
      </c>
      <c r="E454" s="653" t="s">
        <v>1147</v>
      </c>
      <c r="F454" s="654" t="s">
        <v>2554</v>
      </c>
      <c r="G454" s="653" t="s">
        <v>570</v>
      </c>
      <c r="H454" s="653" t="s">
        <v>1200</v>
      </c>
      <c r="I454" s="653" t="s">
        <v>1201</v>
      </c>
      <c r="J454" s="653" t="s">
        <v>1202</v>
      </c>
      <c r="K454" s="653" t="s">
        <v>1203</v>
      </c>
      <c r="L454" s="655">
        <v>264</v>
      </c>
      <c r="M454" s="655">
        <v>15.899999999999999</v>
      </c>
      <c r="N454" s="656">
        <v>4197.5999999999995</v>
      </c>
    </row>
    <row r="455" spans="1:14" ht="14.4" customHeight="1" x14ac:dyDescent="0.3">
      <c r="A455" s="651" t="s">
        <v>540</v>
      </c>
      <c r="B455" s="652" t="s">
        <v>541</v>
      </c>
      <c r="C455" s="653" t="s">
        <v>550</v>
      </c>
      <c r="D455" s="654" t="s">
        <v>2549</v>
      </c>
      <c r="E455" s="653" t="s">
        <v>1147</v>
      </c>
      <c r="F455" s="654" t="s">
        <v>2554</v>
      </c>
      <c r="G455" s="653" t="s">
        <v>570</v>
      </c>
      <c r="H455" s="653" t="s">
        <v>1204</v>
      </c>
      <c r="I455" s="653" t="s">
        <v>1205</v>
      </c>
      <c r="J455" s="653" t="s">
        <v>1206</v>
      </c>
      <c r="K455" s="653"/>
      <c r="L455" s="655">
        <v>155.1</v>
      </c>
      <c r="M455" s="655">
        <v>9.9</v>
      </c>
      <c r="N455" s="656">
        <v>1535.49</v>
      </c>
    </row>
    <row r="456" spans="1:14" ht="14.4" customHeight="1" x14ac:dyDescent="0.3">
      <c r="A456" s="651" t="s">
        <v>540</v>
      </c>
      <c r="B456" s="652" t="s">
        <v>541</v>
      </c>
      <c r="C456" s="653" t="s">
        <v>550</v>
      </c>
      <c r="D456" s="654" t="s">
        <v>2549</v>
      </c>
      <c r="E456" s="653" t="s">
        <v>1147</v>
      </c>
      <c r="F456" s="654" t="s">
        <v>2554</v>
      </c>
      <c r="G456" s="653" t="s">
        <v>570</v>
      </c>
      <c r="H456" s="653" t="s">
        <v>1207</v>
      </c>
      <c r="I456" s="653" t="s">
        <v>1208</v>
      </c>
      <c r="J456" s="653" t="s">
        <v>1209</v>
      </c>
      <c r="K456" s="653" t="s">
        <v>1165</v>
      </c>
      <c r="L456" s="655">
        <v>58.720000000000006</v>
      </c>
      <c r="M456" s="655">
        <v>2</v>
      </c>
      <c r="N456" s="656">
        <v>117.44000000000001</v>
      </c>
    </row>
    <row r="457" spans="1:14" ht="14.4" customHeight="1" x14ac:dyDescent="0.3">
      <c r="A457" s="651" t="s">
        <v>540</v>
      </c>
      <c r="B457" s="652" t="s">
        <v>541</v>
      </c>
      <c r="C457" s="653" t="s">
        <v>550</v>
      </c>
      <c r="D457" s="654" t="s">
        <v>2549</v>
      </c>
      <c r="E457" s="653" t="s">
        <v>1147</v>
      </c>
      <c r="F457" s="654" t="s">
        <v>2554</v>
      </c>
      <c r="G457" s="653" t="s">
        <v>570</v>
      </c>
      <c r="H457" s="653" t="s">
        <v>1212</v>
      </c>
      <c r="I457" s="653" t="s">
        <v>1212</v>
      </c>
      <c r="J457" s="653" t="s">
        <v>1183</v>
      </c>
      <c r="K457" s="653" t="s">
        <v>1213</v>
      </c>
      <c r="L457" s="655">
        <v>316.01999999999992</v>
      </c>
      <c r="M457" s="655">
        <v>3.6</v>
      </c>
      <c r="N457" s="656">
        <v>1137.6719999999998</v>
      </c>
    </row>
    <row r="458" spans="1:14" ht="14.4" customHeight="1" x14ac:dyDescent="0.3">
      <c r="A458" s="651" t="s">
        <v>540</v>
      </c>
      <c r="B458" s="652" t="s">
        <v>541</v>
      </c>
      <c r="C458" s="653" t="s">
        <v>550</v>
      </c>
      <c r="D458" s="654" t="s">
        <v>2549</v>
      </c>
      <c r="E458" s="653" t="s">
        <v>1147</v>
      </c>
      <c r="F458" s="654" t="s">
        <v>2554</v>
      </c>
      <c r="G458" s="653" t="s">
        <v>1054</v>
      </c>
      <c r="H458" s="653" t="s">
        <v>1214</v>
      </c>
      <c r="I458" s="653" t="s">
        <v>1215</v>
      </c>
      <c r="J458" s="653" t="s">
        <v>1216</v>
      </c>
      <c r="K458" s="653" t="s">
        <v>1217</v>
      </c>
      <c r="L458" s="655">
        <v>115.94006003088164</v>
      </c>
      <c r="M458" s="655">
        <v>5</v>
      </c>
      <c r="N458" s="656">
        <v>579.70030015440818</v>
      </c>
    </row>
    <row r="459" spans="1:14" ht="14.4" customHeight="1" x14ac:dyDescent="0.3">
      <c r="A459" s="651" t="s">
        <v>540</v>
      </c>
      <c r="B459" s="652" t="s">
        <v>541</v>
      </c>
      <c r="C459" s="653" t="s">
        <v>550</v>
      </c>
      <c r="D459" s="654" t="s">
        <v>2549</v>
      </c>
      <c r="E459" s="653" t="s">
        <v>1147</v>
      </c>
      <c r="F459" s="654" t="s">
        <v>2554</v>
      </c>
      <c r="G459" s="653" t="s">
        <v>1054</v>
      </c>
      <c r="H459" s="653" t="s">
        <v>1764</v>
      </c>
      <c r="I459" s="653" t="s">
        <v>1765</v>
      </c>
      <c r="J459" s="653" t="s">
        <v>1766</v>
      </c>
      <c r="K459" s="653" t="s">
        <v>1767</v>
      </c>
      <c r="L459" s="655">
        <v>112.30999999999999</v>
      </c>
      <c r="M459" s="655">
        <v>3</v>
      </c>
      <c r="N459" s="656">
        <v>336.92999999999995</v>
      </c>
    </row>
    <row r="460" spans="1:14" ht="14.4" customHeight="1" x14ac:dyDescent="0.3">
      <c r="A460" s="651" t="s">
        <v>540</v>
      </c>
      <c r="B460" s="652" t="s">
        <v>541</v>
      </c>
      <c r="C460" s="653" t="s">
        <v>550</v>
      </c>
      <c r="D460" s="654" t="s">
        <v>2549</v>
      </c>
      <c r="E460" s="653" t="s">
        <v>1147</v>
      </c>
      <c r="F460" s="654" t="s">
        <v>2554</v>
      </c>
      <c r="G460" s="653" t="s">
        <v>1054</v>
      </c>
      <c r="H460" s="653" t="s">
        <v>1218</v>
      </c>
      <c r="I460" s="653" t="s">
        <v>1219</v>
      </c>
      <c r="J460" s="653" t="s">
        <v>1220</v>
      </c>
      <c r="K460" s="653" t="s">
        <v>1221</v>
      </c>
      <c r="L460" s="655">
        <v>28.889999999999997</v>
      </c>
      <c r="M460" s="655">
        <v>20</v>
      </c>
      <c r="N460" s="656">
        <v>577.79999999999995</v>
      </c>
    </row>
    <row r="461" spans="1:14" ht="14.4" customHeight="1" x14ac:dyDescent="0.3">
      <c r="A461" s="651" t="s">
        <v>540</v>
      </c>
      <c r="B461" s="652" t="s">
        <v>541</v>
      </c>
      <c r="C461" s="653" t="s">
        <v>550</v>
      </c>
      <c r="D461" s="654" t="s">
        <v>2549</v>
      </c>
      <c r="E461" s="653" t="s">
        <v>1147</v>
      </c>
      <c r="F461" s="654" t="s">
        <v>2554</v>
      </c>
      <c r="G461" s="653" t="s">
        <v>1054</v>
      </c>
      <c r="H461" s="653" t="s">
        <v>1768</v>
      </c>
      <c r="I461" s="653" t="s">
        <v>1768</v>
      </c>
      <c r="J461" s="653" t="s">
        <v>1769</v>
      </c>
      <c r="K461" s="653" t="s">
        <v>1770</v>
      </c>
      <c r="L461" s="655">
        <v>55.209999999999994</v>
      </c>
      <c r="M461" s="655">
        <v>10</v>
      </c>
      <c r="N461" s="656">
        <v>552.09999999999991</v>
      </c>
    </row>
    <row r="462" spans="1:14" ht="14.4" customHeight="1" x14ac:dyDescent="0.3">
      <c r="A462" s="651" t="s">
        <v>540</v>
      </c>
      <c r="B462" s="652" t="s">
        <v>541</v>
      </c>
      <c r="C462" s="653" t="s">
        <v>550</v>
      </c>
      <c r="D462" s="654" t="s">
        <v>2549</v>
      </c>
      <c r="E462" s="653" t="s">
        <v>1147</v>
      </c>
      <c r="F462" s="654" t="s">
        <v>2554</v>
      </c>
      <c r="G462" s="653" t="s">
        <v>1054</v>
      </c>
      <c r="H462" s="653" t="s">
        <v>1771</v>
      </c>
      <c r="I462" s="653" t="s">
        <v>1771</v>
      </c>
      <c r="J462" s="653" t="s">
        <v>1772</v>
      </c>
      <c r="K462" s="653" t="s">
        <v>1773</v>
      </c>
      <c r="L462" s="655">
        <v>938.3</v>
      </c>
      <c r="M462" s="655">
        <v>2.5</v>
      </c>
      <c r="N462" s="656">
        <v>2345.75</v>
      </c>
    </row>
    <row r="463" spans="1:14" ht="14.4" customHeight="1" x14ac:dyDescent="0.3">
      <c r="A463" s="651" t="s">
        <v>540</v>
      </c>
      <c r="B463" s="652" t="s">
        <v>541</v>
      </c>
      <c r="C463" s="653" t="s">
        <v>550</v>
      </c>
      <c r="D463" s="654" t="s">
        <v>2549</v>
      </c>
      <c r="E463" s="653" t="s">
        <v>1222</v>
      </c>
      <c r="F463" s="654" t="s">
        <v>2555</v>
      </c>
      <c r="G463" s="653" t="s">
        <v>1054</v>
      </c>
      <c r="H463" s="653" t="s">
        <v>1774</v>
      </c>
      <c r="I463" s="653" t="s">
        <v>1774</v>
      </c>
      <c r="J463" s="653" t="s">
        <v>1775</v>
      </c>
      <c r="K463" s="653" t="s">
        <v>1776</v>
      </c>
      <c r="L463" s="655">
        <v>159.5</v>
      </c>
      <c r="M463" s="655">
        <v>1.2</v>
      </c>
      <c r="N463" s="656">
        <v>191.4</v>
      </c>
    </row>
    <row r="464" spans="1:14" ht="14.4" customHeight="1" x14ac:dyDescent="0.3">
      <c r="A464" s="651" t="s">
        <v>540</v>
      </c>
      <c r="B464" s="652" t="s">
        <v>541</v>
      </c>
      <c r="C464" s="653" t="s">
        <v>553</v>
      </c>
      <c r="D464" s="654" t="s">
        <v>2550</v>
      </c>
      <c r="E464" s="653" t="s">
        <v>562</v>
      </c>
      <c r="F464" s="654" t="s">
        <v>2553</v>
      </c>
      <c r="G464" s="653" t="s">
        <v>570</v>
      </c>
      <c r="H464" s="653" t="s">
        <v>571</v>
      </c>
      <c r="I464" s="653" t="s">
        <v>571</v>
      </c>
      <c r="J464" s="653" t="s">
        <v>572</v>
      </c>
      <c r="K464" s="653" t="s">
        <v>573</v>
      </c>
      <c r="L464" s="655">
        <v>171.6</v>
      </c>
      <c r="M464" s="655">
        <v>0.45</v>
      </c>
      <c r="N464" s="656">
        <v>77.22</v>
      </c>
    </row>
    <row r="465" spans="1:14" ht="14.4" customHeight="1" x14ac:dyDescent="0.3">
      <c r="A465" s="651" t="s">
        <v>540</v>
      </c>
      <c r="B465" s="652" t="s">
        <v>541</v>
      </c>
      <c r="C465" s="653" t="s">
        <v>553</v>
      </c>
      <c r="D465" s="654" t="s">
        <v>2550</v>
      </c>
      <c r="E465" s="653" t="s">
        <v>562</v>
      </c>
      <c r="F465" s="654" t="s">
        <v>2553</v>
      </c>
      <c r="G465" s="653" t="s">
        <v>570</v>
      </c>
      <c r="H465" s="653" t="s">
        <v>585</v>
      </c>
      <c r="I465" s="653" t="s">
        <v>586</v>
      </c>
      <c r="J465" s="653" t="s">
        <v>587</v>
      </c>
      <c r="K465" s="653" t="s">
        <v>588</v>
      </c>
      <c r="L465" s="655">
        <v>96.820000000000007</v>
      </c>
      <c r="M465" s="655">
        <v>4</v>
      </c>
      <c r="N465" s="656">
        <v>387.28000000000003</v>
      </c>
    </row>
    <row r="466" spans="1:14" ht="14.4" customHeight="1" x14ac:dyDescent="0.3">
      <c r="A466" s="651" t="s">
        <v>540</v>
      </c>
      <c r="B466" s="652" t="s">
        <v>541</v>
      </c>
      <c r="C466" s="653" t="s">
        <v>553</v>
      </c>
      <c r="D466" s="654" t="s">
        <v>2550</v>
      </c>
      <c r="E466" s="653" t="s">
        <v>562</v>
      </c>
      <c r="F466" s="654" t="s">
        <v>2553</v>
      </c>
      <c r="G466" s="653" t="s">
        <v>570</v>
      </c>
      <c r="H466" s="653" t="s">
        <v>592</v>
      </c>
      <c r="I466" s="653" t="s">
        <v>593</v>
      </c>
      <c r="J466" s="653" t="s">
        <v>594</v>
      </c>
      <c r="K466" s="653" t="s">
        <v>595</v>
      </c>
      <c r="L466" s="655">
        <v>167.6100000000001</v>
      </c>
      <c r="M466" s="655">
        <v>1</v>
      </c>
      <c r="N466" s="656">
        <v>167.6100000000001</v>
      </c>
    </row>
    <row r="467" spans="1:14" ht="14.4" customHeight="1" x14ac:dyDescent="0.3">
      <c r="A467" s="651" t="s">
        <v>540</v>
      </c>
      <c r="B467" s="652" t="s">
        <v>541</v>
      </c>
      <c r="C467" s="653" t="s">
        <v>553</v>
      </c>
      <c r="D467" s="654" t="s">
        <v>2550</v>
      </c>
      <c r="E467" s="653" t="s">
        <v>562</v>
      </c>
      <c r="F467" s="654" t="s">
        <v>2553</v>
      </c>
      <c r="G467" s="653" t="s">
        <v>570</v>
      </c>
      <c r="H467" s="653" t="s">
        <v>667</v>
      </c>
      <c r="I467" s="653" t="s">
        <v>668</v>
      </c>
      <c r="J467" s="653" t="s">
        <v>638</v>
      </c>
      <c r="K467" s="653" t="s">
        <v>669</v>
      </c>
      <c r="L467" s="655">
        <v>80.780000000000015</v>
      </c>
      <c r="M467" s="655">
        <v>2</v>
      </c>
      <c r="N467" s="656">
        <v>161.56000000000003</v>
      </c>
    </row>
    <row r="468" spans="1:14" ht="14.4" customHeight="1" x14ac:dyDescent="0.3">
      <c r="A468" s="651" t="s">
        <v>540</v>
      </c>
      <c r="B468" s="652" t="s">
        <v>541</v>
      </c>
      <c r="C468" s="653" t="s">
        <v>553</v>
      </c>
      <c r="D468" s="654" t="s">
        <v>2550</v>
      </c>
      <c r="E468" s="653" t="s">
        <v>562</v>
      </c>
      <c r="F468" s="654" t="s">
        <v>2553</v>
      </c>
      <c r="G468" s="653" t="s">
        <v>570</v>
      </c>
      <c r="H468" s="653" t="s">
        <v>1416</v>
      </c>
      <c r="I468" s="653" t="s">
        <v>1417</v>
      </c>
      <c r="J468" s="653" t="s">
        <v>1418</v>
      </c>
      <c r="K468" s="653" t="s">
        <v>1419</v>
      </c>
      <c r="L468" s="655">
        <v>60.63</v>
      </c>
      <c r="M468" s="655">
        <v>2</v>
      </c>
      <c r="N468" s="656">
        <v>121.26</v>
      </c>
    </row>
    <row r="469" spans="1:14" ht="14.4" customHeight="1" x14ac:dyDescent="0.3">
      <c r="A469" s="651" t="s">
        <v>540</v>
      </c>
      <c r="B469" s="652" t="s">
        <v>541</v>
      </c>
      <c r="C469" s="653" t="s">
        <v>553</v>
      </c>
      <c r="D469" s="654" t="s">
        <v>2550</v>
      </c>
      <c r="E469" s="653" t="s">
        <v>562</v>
      </c>
      <c r="F469" s="654" t="s">
        <v>2553</v>
      </c>
      <c r="G469" s="653" t="s">
        <v>570</v>
      </c>
      <c r="H469" s="653" t="s">
        <v>1777</v>
      </c>
      <c r="I469" s="653" t="s">
        <v>730</v>
      </c>
      <c r="J469" s="653" t="s">
        <v>1778</v>
      </c>
      <c r="K469" s="653"/>
      <c r="L469" s="655">
        <v>79.081526361469685</v>
      </c>
      <c r="M469" s="655">
        <v>4</v>
      </c>
      <c r="N469" s="656">
        <v>316.32610544587874</v>
      </c>
    </row>
    <row r="470" spans="1:14" ht="14.4" customHeight="1" x14ac:dyDescent="0.3">
      <c r="A470" s="651" t="s">
        <v>540</v>
      </c>
      <c r="B470" s="652" t="s">
        <v>541</v>
      </c>
      <c r="C470" s="653" t="s">
        <v>553</v>
      </c>
      <c r="D470" s="654" t="s">
        <v>2550</v>
      </c>
      <c r="E470" s="653" t="s">
        <v>562</v>
      </c>
      <c r="F470" s="654" t="s">
        <v>2553</v>
      </c>
      <c r="G470" s="653" t="s">
        <v>570</v>
      </c>
      <c r="H470" s="653" t="s">
        <v>864</v>
      </c>
      <c r="I470" s="653" t="s">
        <v>865</v>
      </c>
      <c r="J470" s="653" t="s">
        <v>866</v>
      </c>
      <c r="K470" s="653" t="s">
        <v>867</v>
      </c>
      <c r="L470" s="655">
        <v>47.540001719594414</v>
      </c>
      <c r="M470" s="655">
        <v>2</v>
      </c>
      <c r="N470" s="656">
        <v>95.080003439188829</v>
      </c>
    </row>
    <row r="471" spans="1:14" ht="14.4" customHeight="1" x14ac:dyDescent="0.3">
      <c r="A471" s="651" t="s">
        <v>540</v>
      </c>
      <c r="B471" s="652" t="s">
        <v>541</v>
      </c>
      <c r="C471" s="653" t="s">
        <v>553</v>
      </c>
      <c r="D471" s="654" t="s">
        <v>2550</v>
      </c>
      <c r="E471" s="653" t="s">
        <v>562</v>
      </c>
      <c r="F471" s="654" t="s">
        <v>2553</v>
      </c>
      <c r="G471" s="653" t="s">
        <v>570</v>
      </c>
      <c r="H471" s="653" t="s">
        <v>1779</v>
      </c>
      <c r="I471" s="653" t="s">
        <v>1780</v>
      </c>
      <c r="J471" s="653" t="s">
        <v>1781</v>
      </c>
      <c r="K471" s="653" t="s">
        <v>1782</v>
      </c>
      <c r="L471" s="655">
        <v>34.742442875529434</v>
      </c>
      <c r="M471" s="655">
        <v>8</v>
      </c>
      <c r="N471" s="656">
        <v>277.93954300423547</v>
      </c>
    </row>
    <row r="472" spans="1:14" ht="14.4" customHeight="1" x14ac:dyDescent="0.3">
      <c r="A472" s="651" t="s">
        <v>540</v>
      </c>
      <c r="B472" s="652" t="s">
        <v>541</v>
      </c>
      <c r="C472" s="653" t="s">
        <v>553</v>
      </c>
      <c r="D472" s="654" t="s">
        <v>2550</v>
      </c>
      <c r="E472" s="653" t="s">
        <v>562</v>
      </c>
      <c r="F472" s="654" t="s">
        <v>2553</v>
      </c>
      <c r="G472" s="653" t="s">
        <v>570</v>
      </c>
      <c r="H472" s="653" t="s">
        <v>937</v>
      </c>
      <c r="I472" s="653" t="s">
        <v>938</v>
      </c>
      <c r="J472" s="653" t="s">
        <v>939</v>
      </c>
      <c r="K472" s="653" t="s">
        <v>940</v>
      </c>
      <c r="L472" s="655">
        <v>94.2</v>
      </c>
      <c r="M472" s="655">
        <v>1</v>
      </c>
      <c r="N472" s="656">
        <v>94.2</v>
      </c>
    </row>
    <row r="473" spans="1:14" ht="14.4" customHeight="1" x14ac:dyDescent="0.3">
      <c r="A473" s="651" t="s">
        <v>540</v>
      </c>
      <c r="B473" s="652" t="s">
        <v>541</v>
      </c>
      <c r="C473" s="653" t="s">
        <v>553</v>
      </c>
      <c r="D473" s="654" t="s">
        <v>2550</v>
      </c>
      <c r="E473" s="653" t="s">
        <v>562</v>
      </c>
      <c r="F473" s="654" t="s">
        <v>2553</v>
      </c>
      <c r="G473" s="653" t="s">
        <v>570</v>
      </c>
      <c r="H473" s="653" t="s">
        <v>1783</v>
      </c>
      <c r="I473" s="653" t="s">
        <v>1783</v>
      </c>
      <c r="J473" s="653" t="s">
        <v>1784</v>
      </c>
      <c r="K473" s="653" t="s">
        <v>1785</v>
      </c>
      <c r="L473" s="655">
        <v>216.08</v>
      </c>
      <c r="M473" s="655">
        <v>6</v>
      </c>
      <c r="N473" s="656">
        <v>1296.48</v>
      </c>
    </row>
    <row r="474" spans="1:14" ht="14.4" customHeight="1" x14ac:dyDescent="0.3">
      <c r="A474" s="651" t="s">
        <v>540</v>
      </c>
      <c r="B474" s="652" t="s">
        <v>541</v>
      </c>
      <c r="C474" s="653" t="s">
        <v>553</v>
      </c>
      <c r="D474" s="654" t="s">
        <v>2550</v>
      </c>
      <c r="E474" s="653" t="s">
        <v>562</v>
      </c>
      <c r="F474" s="654" t="s">
        <v>2553</v>
      </c>
      <c r="G474" s="653" t="s">
        <v>1054</v>
      </c>
      <c r="H474" s="653" t="s">
        <v>1786</v>
      </c>
      <c r="I474" s="653" t="s">
        <v>1787</v>
      </c>
      <c r="J474" s="653" t="s">
        <v>1788</v>
      </c>
      <c r="K474" s="653" t="s">
        <v>1789</v>
      </c>
      <c r="L474" s="655">
        <v>50.169632425890981</v>
      </c>
      <c r="M474" s="655">
        <v>1</v>
      </c>
      <c r="N474" s="656">
        <v>50.169632425890981</v>
      </c>
    </row>
    <row r="475" spans="1:14" ht="14.4" customHeight="1" x14ac:dyDescent="0.3">
      <c r="A475" s="651" t="s">
        <v>540</v>
      </c>
      <c r="B475" s="652" t="s">
        <v>541</v>
      </c>
      <c r="C475" s="653" t="s">
        <v>553</v>
      </c>
      <c r="D475" s="654" t="s">
        <v>2550</v>
      </c>
      <c r="E475" s="653" t="s">
        <v>1790</v>
      </c>
      <c r="F475" s="654" t="s">
        <v>2557</v>
      </c>
      <c r="G475" s="653" t="s">
        <v>570</v>
      </c>
      <c r="H475" s="653" t="s">
        <v>1791</v>
      </c>
      <c r="I475" s="653" t="s">
        <v>1792</v>
      </c>
      <c r="J475" s="653" t="s">
        <v>1793</v>
      </c>
      <c r="K475" s="653"/>
      <c r="L475" s="655">
        <v>2776.3422277847312</v>
      </c>
      <c r="M475" s="655">
        <v>47</v>
      </c>
      <c r="N475" s="656">
        <v>130488.08470588237</v>
      </c>
    </row>
    <row r="476" spans="1:14" ht="14.4" customHeight="1" x14ac:dyDescent="0.3">
      <c r="A476" s="651" t="s">
        <v>540</v>
      </c>
      <c r="B476" s="652" t="s">
        <v>541</v>
      </c>
      <c r="C476" s="653" t="s">
        <v>556</v>
      </c>
      <c r="D476" s="654" t="s">
        <v>2551</v>
      </c>
      <c r="E476" s="653" t="s">
        <v>562</v>
      </c>
      <c r="F476" s="654" t="s">
        <v>2553</v>
      </c>
      <c r="G476" s="653"/>
      <c r="H476" s="653" t="s">
        <v>1794</v>
      </c>
      <c r="I476" s="653" t="s">
        <v>1795</v>
      </c>
      <c r="J476" s="653" t="s">
        <v>1796</v>
      </c>
      <c r="K476" s="653" t="s">
        <v>1797</v>
      </c>
      <c r="L476" s="655">
        <v>68.78000000000003</v>
      </c>
      <c r="M476" s="655">
        <v>9</v>
      </c>
      <c r="N476" s="656">
        <v>619.02000000000021</v>
      </c>
    </row>
    <row r="477" spans="1:14" ht="14.4" customHeight="1" x14ac:dyDescent="0.3">
      <c r="A477" s="651" t="s">
        <v>540</v>
      </c>
      <c r="B477" s="652" t="s">
        <v>541</v>
      </c>
      <c r="C477" s="653" t="s">
        <v>556</v>
      </c>
      <c r="D477" s="654" t="s">
        <v>2551</v>
      </c>
      <c r="E477" s="653" t="s">
        <v>562</v>
      </c>
      <c r="F477" s="654" t="s">
        <v>2553</v>
      </c>
      <c r="G477" s="653"/>
      <c r="H477" s="653" t="s">
        <v>1798</v>
      </c>
      <c r="I477" s="653" t="s">
        <v>1799</v>
      </c>
      <c r="J477" s="653" t="s">
        <v>1800</v>
      </c>
      <c r="K477" s="653" t="s">
        <v>1801</v>
      </c>
      <c r="L477" s="655">
        <v>102.65000213324677</v>
      </c>
      <c r="M477" s="655">
        <v>451</v>
      </c>
      <c r="N477" s="656">
        <v>46295.150962094296</v>
      </c>
    </row>
    <row r="478" spans="1:14" ht="14.4" customHeight="1" x14ac:dyDescent="0.3">
      <c r="A478" s="651" t="s">
        <v>540</v>
      </c>
      <c r="B478" s="652" t="s">
        <v>541</v>
      </c>
      <c r="C478" s="653" t="s">
        <v>556</v>
      </c>
      <c r="D478" s="654" t="s">
        <v>2551</v>
      </c>
      <c r="E478" s="653" t="s">
        <v>562</v>
      </c>
      <c r="F478" s="654" t="s">
        <v>2553</v>
      </c>
      <c r="G478" s="653"/>
      <c r="H478" s="653" t="s">
        <v>1802</v>
      </c>
      <c r="I478" s="653" t="s">
        <v>1803</v>
      </c>
      <c r="J478" s="653" t="s">
        <v>1804</v>
      </c>
      <c r="K478" s="653" t="s">
        <v>1805</v>
      </c>
      <c r="L478" s="655">
        <v>76.743952988122572</v>
      </c>
      <c r="M478" s="655">
        <v>5</v>
      </c>
      <c r="N478" s="656">
        <v>383.71976494061289</v>
      </c>
    </row>
    <row r="479" spans="1:14" ht="14.4" customHeight="1" x14ac:dyDescent="0.3">
      <c r="A479" s="651" t="s">
        <v>540</v>
      </c>
      <c r="B479" s="652" t="s">
        <v>541</v>
      </c>
      <c r="C479" s="653" t="s">
        <v>556</v>
      </c>
      <c r="D479" s="654" t="s">
        <v>2551</v>
      </c>
      <c r="E479" s="653" t="s">
        <v>562</v>
      </c>
      <c r="F479" s="654" t="s">
        <v>2553</v>
      </c>
      <c r="G479" s="653" t="s">
        <v>570</v>
      </c>
      <c r="H479" s="653" t="s">
        <v>571</v>
      </c>
      <c r="I479" s="653" t="s">
        <v>571</v>
      </c>
      <c r="J479" s="653" t="s">
        <v>572</v>
      </c>
      <c r="K479" s="653" t="s">
        <v>573</v>
      </c>
      <c r="L479" s="655">
        <v>171.59988108700273</v>
      </c>
      <c r="M479" s="655">
        <v>157</v>
      </c>
      <c r="N479" s="656">
        <v>26941.181330659427</v>
      </c>
    </row>
    <row r="480" spans="1:14" ht="14.4" customHeight="1" x14ac:dyDescent="0.3">
      <c r="A480" s="651" t="s">
        <v>540</v>
      </c>
      <c r="B480" s="652" t="s">
        <v>541</v>
      </c>
      <c r="C480" s="653" t="s">
        <v>556</v>
      </c>
      <c r="D480" s="654" t="s">
        <v>2551</v>
      </c>
      <c r="E480" s="653" t="s">
        <v>562</v>
      </c>
      <c r="F480" s="654" t="s">
        <v>2553</v>
      </c>
      <c r="G480" s="653" t="s">
        <v>570</v>
      </c>
      <c r="H480" s="653" t="s">
        <v>574</v>
      </c>
      <c r="I480" s="653" t="s">
        <v>574</v>
      </c>
      <c r="J480" s="653" t="s">
        <v>575</v>
      </c>
      <c r="K480" s="653" t="s">
        <v>576</v>
      </c>
      <c r="L480" s="655">
        <v>173.69000117934618</v>
      </c>
      <c r="M480" s="655">
        <v>139</v>
      </c>
      <c r="N480" s="656">
        <v>24142.910163929118</v>
      </c>
    </row>
    <row r="481" spans="1:14" ht="14.4" customHeight="1" x14ac:dyDescent="0.3">
      <c r="A481" s="651" t="s">
        <v>540</v>
      </c>
      <c r="B481" s="652" t="s">
        <v>541</v>
      </c>
      <c r="C481" s="653" t="s">
        <v>556</v>
      </c>
      <c r="D481" s="654" t="s">
        <v>2551</v>
      </c>
      <c r="E481" s="653" t="s">
        <v>562</v>
      </c>
      <c r="F481" s="654" t="s">
        <v>2553</v>
      </c>
      <c r="G481" s="653" t="s">
        <v>570</v>
      </c>
      <c r="H481" s="653" t="s">
        <v>577</v>
      </c>
      <c r="I481" s="653" t="s">
        <v>577</v>
      </c>
      <c r="J481" s="653" t="s">
        <v>578</v>
      </c>
      <c r="K481" s="653" t="s">
        <v>576</v>
      </c>
      <c r="L481" s="655">
        <v>142.99999639938903</v>
      </c>
      <c r="M481" s="655">
        <v>33</v>
      </c>
      <c r="N481" s="656">
        <v>4718.9998811798378</v>
      </c>
    </row>
    <row r="482" spans="1:14" ht="14.4" customHeight="1" x14ac:dyDescent="0.3">
      <c r="A482" s="651" t="s">
        <v>540</v>
      </c>
      <c r="B482" s="652" t="s">
        <v>541</v>
      </c>
      <c r="C482" s="653" t="s">
        <v>556</v>
      </c>
      <c r="D482" s="654" t="s">
        <v>2551</v>
      </c>
      <c r="E482" s="653" t="s">
        <v>562</v>
      </c>
      <c r="F482" s="654" t="s">
        <v>2553</v>
      </c>
      <c r="G482" s="653" t="s">
        <v>570</v>
      </c>
      <c r="H482" s="653" t="s">
        <v>1806</v>
      </c>
      <c r="I482" s="653" t="s">
        <v>1806</v>
      </c>
      <c r="J482" s="653" t="s">
        <v>1807</v>
      </c>
      <c r="K482" s="653" t="s">
        <v>1808</v>
      </c>
      <c r="L482" s="655">
        <v>297.55000000000007</v>
      </c>
      <c r="M482" s="655">
        <v>2</v>
      </c>
      <c r="N482" s="656">
        <v>595.10000000000014</v>
      </c>
    </row>
    <row r="483" spans="1:14" ht="14.4" customHeight="1" x14ac:dyDescent="0.3">
      <c r="A483" s="651" t="s">
        <v>540</v>
      </c>
      <c r="B483" s="652" t="s">
        <v>541</v>
      </c>
      <c r="C483" s="653" t="s">
        <v>556</v>
      </c>
      <c r="D483" s="654" t="s">
        <v>2551</v>
      </c>
      <c r="E483" s="653" t="s">
        <v>562</v>
      </c>
      <c r="F483" s="654" t="s">
        <v>2553</v>
      </c>
      <c r="G483" s="653" t="s">
        <v>570</v>
      </c>
      <c r="H483" s="653" t="s">
        <v>1237</v>
      </c>
      <c r="I483" s="653" t="s">
        <v>1237</v>
      </c>
      <c r="J483" s="653" t="s">
        <v>572</v>
      </c>
      <c r="K483" s="653" t="s">
        <v>1238</v>
      </c>
      <c r="L483" s="655">
        <v>92.95000010066839</v>
      </c>
      <c r="M483" s="655">
        <v>134</v>
      </c>
      <c r="N483" s="656">
        <v>12455.300013489565</v>
      </c>
    </row>
    <row r="484" spans="1:14" ht="14.4" customHeight="1" x14ac:dyDescent="0.3">
      <c r="A484" s="651" t="s">
        <v>540</v>
      </c>
      <c r="B484" s="652" t="s">
        <v>541</v>
      </c>
      <c r="C484" s="653" t="s">
        <v>556</v>
      </c>
      <c r="D484" s="654" t="s">
        <v>2551</v>
      </c>
      <c r="E484" s="653" t="s">
        <v>562</v>
      </c>
      <c r="F484" s="654" t="s">
        <v>2553</v>
      </c>
      <c r="G484" s="653" t="s">
        <v>570</v>
      </c>
      <c r="H484" s="653" t="s">
        <v>579</v>
      </c>
      <c r="I484" s="653" t="s">
        <v>579</v>
      </c>
      <c r="J484" s="653" t="s">
        <v>572</v>
      </c>
      <c r="K484" s="653" t="s">
        <v>580</v>
      </c>
      <c r="L484" s="655">
        <v>93.499999455802552</v>
      </c>
      <c r="M484" s="655">
        <v>36</v>
      </c>
      <c r="N484" s="656">
        <v>3365.999980408892</v>
      </c>
    </row>
    <row r="485" spans="1:14" ht="14.4" customHeight="1" x14ac:dyDescent="0.3">
      <c r="A485" s="651" t="s">
        <v>540</v>
      </c>
      <c r="B485" s="652" t="s">
        <v>541</v>
      </c>
      <c r="C485" s="653" t="s">
        <v>556</v>
      </c>
      <c r="D485" s="654" t="s">
        <v>2551</v>
      </c>
      <c r="E485" s="653" t="s">
        <v>562</v>
      </c>
      <c r="F485" s="654" t="s">
        <v>2553</v>
      </c>
      <c r="G485" s="653" t="s">
        <v>570</v>
      </c>
      <c r="H485" s="653" t="s">
        <v>581</v>
      </c>
      <c r="I485" s="653" t="s">
        <v>582</v>
      </c>
      <c r="J485" s="653" t="s">
        <v>583</v>
      </c>
      <c r="K485" s="653" t="s">
        <v>584</v>
      </c>
      <c r="L485" s="655">
        <v>87.03</v>
      </c>
      <c r="M485" s="655">
        <v>15</v>
      </c>
      <c r="N485" s="656">
        <v>1305.45</v>
      </c>
    </row>
    <row r="486" spans="1:14" ht="14.4" customHeight="1" x14ac:dyDescent="0.3">
      <c r="A486" s="651" t="s">
        <v>540</v>
      </c>
      <c r="B486" s="652" t="s">
        <v>541</v>
      </c>
      <c r="C486" s="653" t="s">
        <v>556</v>
      </c>
      <c r="D486" s="654" t="s">
        <v>2551</v>
      </c>
      <c r="E486" s="653" t="s">
        <v>562</v>
      </c>
      <c r="F486" s="654" t="s">
        <v>2553</v>
      </c>
      <c r="G486" s="653" t="s">
        <v>570</v>
      </c>
      <c r="H486" s="653" t="s">
        <v>585</v>
      </c>
      <c r="I486" s="653" t="s">
        <v>586</v>
      </c>
      <c r="J486" s="653" t="s">
        <v>587</v>
      </c>
      <c r="K486" s="653" t="s">
        <v>588</v>
      </c>
      <c r="L486" s="655">
        <v>96.819944944682163</v>
      </c>
      <c r="M486" s="655">
        <v>36</v>
      </c>
      <c r="N486" s="656">
        <v>3485.5180180085576</v>
      </c>
    </row>
    <row r="487" spans="1:14" ht="14.4" customHeight="1" x14ac:dyDescent="0.3">
      <c r="A487" s="651" t="s">
        <v>540</v>
      </c>
      <c r="B487" s="652" t="s">
        <v>541</v>
      </c>
      <c r="C487" s="653" t="s">
        <v>556</v>
      </c>
      <c r="D487" s="654" t="s">
        <v>2551</v>
      </c>
      <c r="E487" s="653" t="s">
        <v>562</v>
      </c>
      <c r="F487" s="654" t="s">
        <v>2553</v>
      </c>
      <c r="G487" s="653" t="s">
        <v>570</v>
      </c>
      <c r="H487" s="653" t="s">
        <v>589</v>
      </c>
      <c r="I487" s="653" t="s">
        <v>590</v>
      </c>
      <c r="J487" s="653" t="s">
        <v>587</v>
      </c>
      <c r="K487" s="653" t="s">
        <v>591</v>
      </c>
      <c r="L487" s="655">
        <v>100.76</v>
      </c>
      <c r="M487" s="655">
        <v>2</v>
      </c>
      <c r="N487" s="656">
        <v>201.52</v>
      </c>
    </row>
    <row r="488" spans="1:14" ht="14.4" customHeight="1" x14ac:dyDescent="0.3">
      <c r="A488" s="651" t="s">
        <v>540</v>
      </c>
      <c r="B488" s="652" t="s">
        <v>541</v>
      </c>
      <c r="C488" s="653" t="s">
        <v>556</v>
      </c>
      <c r="D488" s="654" t="s">
        <v>2551</v>
      </c>
      <c r="E488" s="653" t="s">
        <v>562</v>
      </c>
      <c r="F488" s="654" t="s">
        <v>2553</v>
      </c>
      <c r="G488" s="653" t="s">
        <v>570</v>
      </c>
      <c r="H488" s="653" t="s">
        <v>592</v>
      </c>
      <c r="I488" s="653" t="s">
        <v>593</v>
      </c>
      <c r="J488" s="653" t="s">
        <v>594</v>
      </c>
      <c r="K488" s="653" t="s">
        <v>595</v>
      </c>
      <c r="L488" s="655">
        <v>167.6100017647145</v>
      </c>
      <c r="M488" s="655">
        <v>13</v>
      </c>
      <c r="N488" s="656">
        <v>2178.9300229412884</v>
      </c>
    </row>
    <row r="489" spans="1:14" ht="14.4" customHeight="1" x14ac:dyDescent="0.3">
      <c r="A489" s="651" t="s">
        <v>540</v>
      </c>
      <c r="B489" s="652" t="s">
        <v>541</v>
      </c>
      <c r="C489" s="653" t="s">
        <v>556</v>
      </c>
      <c r="D489" s="654" t="s">
        <v>2551</v>
      </c>
      <c r="E489" s="653" t="s">
        <v>562</v>
      </c>
      <c r="F489" s="654" t="s">
        <v>2553</v>
      </c>
      <c r="G489" s="653" t="s">
        <v>570</v>
      </c>
      <c r="H489" s="653" t="s">
        <v>596</v>
      </c>
      <c r="I489" s="653" t="s">
        <v>597</v>
      </c>
      <c r="J489" s="653" t="s">
        <v>598</v>
      </c>
      <c r="K489" s="653" t="s">
        <v>599</v>
      </c>
      <c r="L489" s="655">
        <v>64.540038689516152</v>
      </c>
      <c r="M489" s="655">
        <v>20</v>
      </c>
      <c r="N489" s="656">
        <v>1290.8007737903231</v>
      </c>
    </row>
    <row r="490" spans="1:14" ht="14.4" customHeight="1" x14ac:dyDescent="0.3">
      <c r="A490" s="651" t="s">
        <v>540</v>
      </c>
      <c r="B490" s="652" t="s">
        <v>541</v>
      </c>
      <c r="C490" s="653" t="s">
        <v>556</v>
      </c>
      <c r="D490" s="654" t="s">
        <v>2551</v>
      </c>
      <c r="E490" s="653" t="s">
        <v>562</v>
      </c>
      <c r="F490" s="654" t="s">
        <v>2553</v>
      </c>
      <c r="G490" s="653" t="s">
        <v>570</v>
      </c>
      <c r="H490" s="653" t="s">
        <v>600</v>
      </c>
      <c r="I490" s="653" t="s">
        <v>601</v>
      </c>
      <c r="J490" s="653" t="s">
        <v>602</v>
      </c>
      <c r="K490" s="653" t="s">
        <v>603</v>
      </c>
      <c r="L490" s="655">
        <v>43.620043313986663</v>
      </c>
      <c r="M490" s="655">
        <v>5</v>
      </c>
      <c r="N490" s="656">
        <v>218.10021656993331</v>
      </c>
    </row>
    <row r="491" spans="1:14" ht="14.4" customHeight="1" x14ac:dyDescent="0.3">
      <c r="A491" s="651" t="s">
        <v>540</v>
      </c>
      <c r="B491" s="652" t="s">
        <v>541</v>
      </c>
      <c r="C491" s="653" t="s">
        <v>556</v>
      </c>
      <c r="D491" s="654" t="s">
        <v>2551</v>
      </c>
      <c r="E491" s="653" t="s">
        <v>562</v>
      </c>
      <c r="F491" s="654" t="s">
        <v>2553</v>
      </c>
      <c r="G491" s="653" t="s">
        <v>570</v>
      </c>
      <c r="H491" s="653" t="s">
        <v>604</v>
      </c>
      <c r="I491" s="653" t="s">
        <v>605</v>
      </c>
      <c r="J491" s="653" t="s">
        <v>606</v>
      </c>
      <c r="K491" s="653" t="s">
        <v>607</v>
      </c>
      <c r="L491" s="655">
        <v>74.518977686222328</v>
      </c>
      <c r="M491" s="655">
        <v>290</v>
      </c>
      <c r="N491" s="656">
        <v>21610.503529004476</v>
      </c>
    </row>
    <row r="492" spans="1:14" ht="14.4" customHeight="1" x14ac:dyDescent="0.3">
      <c r="A492" s="651" t="s">
        <v>540</v>
      </c>
      <c r="B492" s="652" t="s">
        <v>541</v>
      </c>
      <c r="C492" s="653" t="s">
        <v>556</v>
      </c>
      <c r="D492" s="654" t="s">
        <v>2551</v>
      </c>
      <c r="E492" s="653" t="s">
        <v>562</v>
      </c>
      <c r="F492" s="654" t="s">
        <v>2553</v>
      </c>
      <c r="G492" s="653" t="s">
        <v>570</v>
      </c>
      <c r="H492" s="653" t="s">
        <v>612</v>
      </c>
      <c r="I492" s="653" t="s">
        <v>613</v>
      </c>
      <c r="J492" s="653" t="s">
        <v>614</v>
      </c>
      <c r="K492" s="653" t="s">
        <v>615</v>
      </c>
      <c r="L492" s="655">
        <v>79.791464111779192</v>
      </c>
      <c r="M492" s="655">
        <v>17</v>
      </c>
      <c r="N492" s="656">
        <v>1356.4548899002464</v>
      </c>
    </row>
    <row r="493" spans="1:14" ht="14.4" customHeight="1" x14ac:dyDescent="0.3">
      <c r="A493" s="651" t="s">
        <v>540</v>
      </c>
      <c r="B493" s="652" t="s">
        <v>541</v>
      </c>
      <c r="C493" s="653" t="s">
        <v>556</v>
      </c>
      <c r="D493" s="654" t="s">
        <v>2551</v>
      </c>
      <c r="E493" s="653" t="s">
        <v>562</v>
      </c>
      <c r="F493" s="654" t="s">
        <v>2553</v>
      </c>
      <c r="G493" s="653" t="s">
        <v>570</v>
      </c>
      <c r="H493" s="653" t="s">
        <v>1809</v>
      </c>
      <c r="I493" s="653" t="s">
        <v>1810</v>
      </c>
      <c r="J493" s="653" t="s">
        <v>1811</v>
      </c>
      <c r="K493" s="653" t="s">
        <v>1812</v>
      </c>
      <c r="L493" s="655">
        <v>105.27000000000001</v>
      </c>
      <c r="M493" s="655">
        <v>1</v>
      </c>
      <c r="N493" s="656">
        <v>105.27000000000001</v>
      </c>
    </row>
    <row r="494" spans="1:14" ht="14.4" customHeight="1" x14ac:dyDescent="0.3">
      <c r="A494" s="651" t="s">
        <v>540</v>
      </c>
      <c r="B494" s="652" t="s">
        <v>541</v>
      </c>
      <c r="C494" s="653" t="s">
        <v>556</v>
      </c>
      <c r="D494" s="654" t="s">
        <v>2551</v>
      </c>
      <c r="E494" s="653" t="s">
        <v>562</v>
      </c>
      <c r="F494" s="654" t="s">
        <v>2553</v>
      </c>
      <c r="G494" s="653" t="s">
        <v>570</v>
      </c>
      <c r="H494" s="653" t="s">
        <v>1247</v>
      </c>
      <c r="I494" s="653" t="s">
        <v>1248</v>
      </c>
      <c r="J494" s="653" t="s">
        <v>1249</v>
      </c>
      <c r="K494" s="653" t="s">
        <v>1250</v>
      </c>
      <c r="L494" s="655">
        <v>27.749969686907917</v>
      </c>
      <c r="M494" s="655">
        <v>107</v>
      </c>
      <c r="N494" s="656">
        <v>2969.2467564991471</v>
      </c>
    </row>
    <row r="495" spans="1:14" ht="14.4" customHeight="1" x14ac:dyDescent="0.3">
      <c r="A495" s="651" t="s">
        <v>540</v>
      </c>
      <c r="B495" s="652" t="s">
        <v>541</v>
      </c>
      <c r="C495" s="653" t="s">
        <v>556</v>
      </c>
      <c r="D495" s="654" t="s">
        <v>2551</v>
      </c>
      <c r="E495" s="653" t="s">
        <v>562</v>
      </c>
      <c r="F495" s="654" t="s">
        <v>2553</v>
      </c>
      <c r="G495" s="653" t="s">
        <v>570</v>
      </c>
      <c r="H495" s="653" t="s">
        <v>1813</v>
      </c>
      <c r="I495" s="653" t="s">
        <v>1814</v>
      </c>
      <c r="J495" s="653" t="s">
        <v>618</v>
      </c>
      <c r="K495" s="653" t="s">
        <v>1242</v>
      </c>
      <c r="L495" s="655">
        <v>40.170000000000016</v>
      </c>
      <c r="M495" s="655">
        <v>4</v>
      </c>
      <c r="N495" s="656">
        <v>160.68000000000006</v>
      </c>
    </row>
    <row r="496" spans="1:14" ht="14.4" customHeight="1" x14ac:dyDescent="0.3">
      <c r="A496" s="651" t="s">
        <v>540</v>
      </c>
      <c r="B496" s="652" t="s">
        <v>541</v>
      </c>
      <c r="C496" s="653" t="s">
        <v>556</v>
      </c>
      <c r="D496" s="654" t="s">
        <v>2551</v>
      </c>
      <c r="E496" s="653" t="s">
        <v>562</v>
      </c>
      <c r="F496" s="654" t="s">
        <v>2553</v>
      </c>
      <c r="G496" s="653" t="s">
        <v>570</v>
      </c>
      <c r="H496" s="653" t="s">
        <v>616</v>
      </c>
      <c r="I496" s="653" t="s">
        <v>617</v>
      </c>
      <c r="J496" s="653" t="s">
        <v>618</v>
      </c>
      <c r="K496" s="653" t="s">
        <v>619</v>
      </c>
      <c r="L496" s="655">
        <v>77.609179723441684</v>
      </c>
      <c r="M496" s="655">
        <v>4</v>
      </c>
      <c r="N496" s="656">
        <v>310.43671889376674</v>
      </c>
    </row>
    <row r="497" spans="1:14" ht="14.4" customHeight="1" x14ac:dyDescent="0.3">
      <c r="A497" s="651" t="s">
        <v>540</v>
      </c>
      <c r="B497" s="652" t="s">
        <v>541</v>
      </c>
      <c r="C497" s="653" t="s">
        <v>556</v>
      </c>
      <c r="D497" s="654" t="s">
        <v>2551</v>
      </c>
      <c r="E497" s="653" t="s">
        <v>562</v>
      </c>
      <c r="F497" s="654" t="s">
        <v>2553</v>
      </c>
      <c r="G497" s="653" t="s">
        <v>570</v>
      </c>
      <c r="H497" s="653" t="s">
        <v>1815</v>
      </c>
      <c r="I497" s="653" t="s">
        <v>1816</v>
      </c>
      <c r="J497" s="653" t="s">
        <v>1817</v>
      </c>
      <c r="K497" s="653" t="s">
        <v>1818</v>
      </c>
      <c r="L497" s="655">
        <v>38.610000000000007</v>
      </c>
      <c r="M497" s="655">
        <v>1</v>
      </c>
      <c r="N497" s="656">
        <v>38.610000000000007</v>
      </c>
    </row>
    <row r="498" spans="1:14" ht="14.4" customHeight="1" x14ac:dyDescent="0.3">
      <c r="A498" s="651" t="s">
        <v>540</v>
      </c>
      <c r="B498" s="652" t="s">
        <v>541</v>
      </c>
      <c r="C498" s="653" t="s">
        <v>556</v>
      </c>
      <c r="D498" s="654" t="s">
        <v>2551</v>
      </c>
      <c r="E498" s="653" t="s">
        <v>562</v>
      </c>
      <c r="F498" s="654" t="s">
        <v>2553</v>
      </c>
      <c r="G498" s="653" t="s">
        <v>570</v>
      </c>
      <c r="H498" s="653" t="s">
        <v>1819</v>
      </c>
      <c r="I498" s="653" t="s">
        <v>1820</v>
      </c>
      <c r="J498" s="653" t="s">
        <v>1817</v>
      </c>
      <c r="K498" s="653" t="s">
        <v>1821</v>
      </c>
      <c r="L498" s="655">
        <v>55.890000000000015</v>
      </c>
      <c r="M498" s="655">
        <v>3</v>
      </c>
      <c r="N498" s="656">
        <v>167.67000000000004</v>
      </c>
    </row>
    <row r="499" spans="1:14" ht="14.4" customHeight="1" x14ac:dyDescent="0.3">
      <c r="A499" s="651" t="s">
        <v>540</v>
      </c>
      <c r="B499" s="652" t="s">
        <v>541</v>
      </c>
      <c r="C499" s="653" t="s">
        <v>556</v>
      </c>
      <c r="D499" s="654" t="s">
        <v>2551</v>
      </c>
      <c r="E499" s="653" t="s">
        <v>562</v>
      </c>
      <c r="F499" s="654" t="s">
        <v>2553</v>
      </c>
      <c r="G499" s="653" t="s">
        <v>570</v>
      </c>
      <c r="H499" s="653" t="s">
        <v>1822</v>
      </c>
      <c r="I499" s="653" t="s">
        <v>1823</v>
      </c>
      <c r="J499" s="653" t="s">
        <v>1824</v>
      </c>
      <c r="K499" s="653" t="s">
        <v>1825</v>
      </c>
      <c r="L499" s="655">
        <v>50.550000000000004</v>
      </c>
      <c r="M499" s="655">
        <v>3</v>
      </c>
      <c r="N499" s="656">
        <v>151.65</v>
      </c>
    </row>
    <row r="500" spans="1:14" ht="14.4" customHeight="1" x14ac:dyDescent="0.3">
      <c r="A500" s="651" t="s">
        <v>540</v>
      </c>
      <c r="B500" s="652" t="s">
        <v>541</v>
      </c>
      <c r="C500" s="653" t="s">
        <v>556</v>
      </c>
      <c r="D500" s="654" t="s">
        <v>2551</v>
      </c>
      <c r="E500" s="653" t="s">
        <v>562</v>
      </c>
      <c r="F500" s="654" t="s">
        <v>2553</v>
      </c>
      <c r="G500" s="653" t="s">
        <v>570</v>
      </c>
      <c r="H500" s="653" t="s">
        <v>1259</v>
      </c>
      <c r="I500" s="653" t="s">
        <v>1260</v>
      </c>
      <c r="J500" s="653" t="s">
        <v>1261</v>
      </c>
      <c r="K500" s="653" t="s">
        <v>1262</v>
      </c>
      <c r="L500" s="655">
        <v>35.570000000000007</v>
      </c>
      <c r="M500" s="655">
        <v>1</v>
      </c>
      <c r="N500" s="656">
        <v>35.570000000000007</v>
      </c>
    </row>
    <row r="501" spans="1:14" ht="14.4" customHeight="1" x14ac:dyDescent="0.3">
      <c r="A501" s="651" t="s">
        <v>540</v>
      </c>
      <c r="B501" s="652" t="s">
        <v>541</v>
      </c>
      <c r="C501" s="653" t="s">
        <v>556</v>
      </c>
      <c r="D501" s="654" t="s">
        <v>2551</v>
      </c>
      <c r="E501" s="653" t="s">
        <v>562</v>
      </c>
      <c r="F501" s="654" t="s">
        <v>2553</v>
      </c>
      <c r="G501" s="653" t="s">
        <v>570</v>
      </c>
      <c r="H501" s="653" t="s">
        <v>628</v>
      </c>
      <c r="I501" s="653" t="s">
        <v>629</v>
      </c>
      <c r="J501" s="653" t="s">
        <v>630</v>
      </c>
      <c r="K501" s="653" t="s">
        <v>631</v>
      </c>
      <c r="L501" s="655">
        <v>65.984999999999999</v>
      </c>
      <c r="M501" s="655">
        <v>14</v>
      </c>
      <c r="N501" s="656">
        <v>923.79</v>
      </c>
    </row>
    <row r="502" spans="1:14" ht="14.4" customHeight="1" x14ac:dyDescent="0.3">
      <c r="A502" s="651" t="s">
        <v>540</v>
      </c>
      <c r="B502" s="652" t="s">
        <v>541</v>
      </c>
      <c r="C502" s="653" t="s">
        <v>556</v>
      </c>
      <c r="D502" s="654" t="s">
        <v>2551</v>
      </c>
      <c r="E502" s="653" t="s">
        <v>562</v>
      </c>
      <c r="F502" s="654" t="s">
        <v>2553</v>
      </c>
      <c r="G502" s="653" t="s">
        <v>570</v>
      </c>
      <c r="H502" s="653" t="s">
        <v>1826</v>
      </c>
      <c r="I502" s="653" t="s">
        <v>1827</v>
      </c>
      <c r="J502" s="653" t="s">
        <v>1828</v>
      </c>
      <c r="K502" s="653" t="s">
        <v>1829</v>
      </c>
      <c r="L502" s="655">
        <v>58.31847467005425</v>
      </c>
      <c r="M502" s="655">
        <v>1</v>
      </c>
      <c r="N502" s="656">
        <v>58.31847467005425</v>
      </c>
    </row>
    <row r="503" spans="1:14" ht="14.4" customHeight="1" x14ac:dyDescent="0.3">
      <c r="A503" s="651" t="s">
        <v>540</v>
      </c>
      <c r="B503" s="652" t="s">
        <v>541</v>
      </c>
      <c r="C503" s="653" t="s">
        <v>556</v>
      </c>
      <c r="D503" s="654" t="s">
        <v>2551</v>
      </c>
      <c r="E503" s="653" t="s">
        <v>562</v>
      </c>
      <c r="F503" s="654" t="s">
        <v>2553</v>
      </c>
      <c r="G503" s="653" t="s">
        <v>570</v>
      </c>
      <c r="H503" s="653" t="s">
        <v>1830</v>
      </c>
      <c r="I503" s="653" t="s">
        <v>1831</v>
      </c>
      <c r="J503" s="653" t="s">
        <v>1832</v>
      </c>
      <c r="K503" s="653" t="s">
        <v>1833</v>
      </c>
      <c r="L503" s="655">
        <v>353.6795369548804</v>
      </c>
      <c r="M503" s="655">
        <v>123.9</v>
      </c>
      <c r="N503" s="656">
        <v>43820.894628709684</v>
      </c>
    </row>
    <row r="504" spans="1:14" ht="14.4" customHeight="1" x14ac:dyDescent="0.3">
      <c r="A504" s="651" t="s">
        <v>540</v>
      </c>
      <c r="B504" s="652" t="s">
        <v>541</v>
      </c>
      <c r="C504" s="653" t="s">
        <v>556</v>
      </c>
      <c r="D504" s="654" t="s">
        <v>2551</v>
      </c>
      <c r="E504" s="653" t="s">
        <v>562</v>
      </c>
      <c r="F504" s="654" t="s">
        <v>2553</v>
      </c>
      <c r="G504" s="653" t="s">
        <v>570</v>
      </c>
      <c r="H504" s="653" t="s">
        <v>636</v>
      </c>
      <c r="I504" s="653" t="s">
        <v>637</v>
      </c>
      <c r="J504" s="653" t="s">
        <v>638</v>
      </c>
      <c r="K504" s="653" t="s">
        <v>639</v>
      </c>
      <c r="L504" s="655">
        <v>56.879999999999995</v>
      </c>
      <c r="M504" s="655">
        <v>10</v>
      </c>
      <c r="N504" s="656">
        <v>568.79999999999995</v>
      </c>
    </row>
    <row r="505" spans="1:14" ht="14.4" customHeight="1" x14ac:dyDescent="0.3">
      <c r="A505" s="651" t="s">
        <v>540</v>
      </c>
      <c r="B505" s="652" t="s">
        <v>541</v>
      </c>
      <c r="C505" s="653" t="s">
        <v>556</v>
      </c>
      <c r="D505" s="654" t="s">
        <v>2551</v>
      </c>
      <c r="E505" s="653" t="s">
        <v>562</v>
      </c>
      <c r="F505" s="654" t="s">
        <v>2553</v>
      </c>
      <c r="G505" s="653" t="s">
        <v>570</v>
      </c>
      <c r="H505" s="653" t="s">
        <v>1834</v>
      </c>
      <c r="I505" s="653" t="s">
        <v>1835</v>
      </c>
      <c r="J505" s="653" t="s">
        <v>1836</v>
      </c>
      <c r="K505" s="653" t="s">
        <v>1837</v>
      </c>
      <c r="L505" s="655">
        <v>126.84925173756444</v>
      </c>
      <c r="M505" s="655">
        <v>2</v>
      </c>
      <c r="N505" s="656">
        <v>253.69850347512889</v>
      </c>
    </row>
    <row r="506" spans="1:14" ht="14.4" customHeight="1" x14ac:dyDescent="0.3">
      <c r="A506" s="651" t="s">
        <v>540</v>
      </c>
      <c r="B506" s="652" t="s">
        <v>541</v>
      </c>
      <c r="C506" s="653" t="s">
        <v>556</v>
      </c>
      <c r="D506" s="654" t="s">
        <v>2551</v>
      </c>
      <c r="E506" s="653" t="s">
        <v>562</v>
      </c>
      <c r="F506" s="654" t="s">
        <v>2553</v>
      </c>
      <c r="G506" s="653" t="s">
        <v>570</v>
      </c>
      <c r="H506" s="653" t="s">
        <v>1838</v>
      </c>
      <c r="I506" s="653" t="s">
        <v>1839</v>
      </c>
      <c r="J506" s="653" t="s">
        <v>707</v>
      </c>
      <c r="K506" s="653" t="s">
        <v>1840</v>
      </c>
      <c r="L506" s="655">
        <v>41.249999999999993</v>
      </c>
      <c r="M506" s="655">
        <v>6</v>
      </c>
      <c r="N506" s="656">
        <v>247.49999999999997</v>
      </c>
    </row>
    <row r="507" spans="1:14" ht="14.4" customHeight="1" x14ac:dyDescent="0.3">
      <c r="A507" s="651" t="s">
        <v>540</v>
      </c>
      <c r="B507" s="652" t="s">
        <v>541</v>
      </c>
      <c r="C507" s="653" t="s">
        <v>556</v>
      </c>
      <c r="D507" s="654" t="s">
        <v>2551</v>
      </c>
      <c r="E507" s="653" t="s">
        <v>562</v>
      </c>
      <c r="F507" s="654" t="s">
        <v>2553</v>
      </c>
      <c r="G507" s="653" t="s">
        <v>570</v>
      </c>
      <c r="H507" s="653" t="s">
        <v>1841</v>
      </c>
      <c r="I507" s="653" t="s">
        <v>1842</v>
      </c>
      <c r="J507" s="653" t="s">
        <v>723</v>
      </c>
      <c r="K507" s="653" t="s">
        <v>1843</v>
      </c>
      <c r="L507" s="655">
        <v>283.55999999999995</v>
      </c>
      <c r="M507" s="655">
        <v>1</v>
      </c>
      <c r="N507" s="656">
        <v>283.55999999999995</v>
      </c>
    </row>
    <row r="508" spans="1:14" ht="14.4" customHeight="1" x14ac:dyDescent="0.3">
      <c r="A508" s="651" t="s">
        <v>540</v>
      </c>
      <c r="B508" s="652" t="s">
        <v>541</v>
      </c>
      <c r="C508" s="653" t="s">
        <v>556</v>
      </c>
      <c r="D508" s="654" t="s">
        <v>2551</v>
      </c>
      <c r="E508" s="653" t="s">
        <v>562</v>
      </c>
      <c r="F508" s="654" t="s">
        <v>2553</v>
      </c>
      <c r="G508" s="653" t="s">
        <v>570</v>
      </c>
      <c r="H508" s="653" t="s">
        <v>1844</v>
      </c>
      <c r="I508" s="653" t="s">
        <v>1845</v>
      </c>
      <c r="J508" s="653" t="s">
        <v>815</v>
      </c>
      <c r="K508" s="653" t="s">
        <v>1846</v>
      </c>
      <c r="L508" s="655">
        <v>185.60999886736781</v>
      </c>
      <c r="M508" s="655">
        <v>24</v>
      </c>
      <c r="N508" s="656">
        <v>4454.6399728168271</v>
      </c>
    </row>
    <row r="509" spans="1:14" ht="14.4" customHeight="1" x14ac:dyDescent="0.3">
      <c r="A509" s="651" t="s">
        <v>540</v>
      </c>
      <c r="B509" s="652" t="s">
        <v>541</v>
      </c>
      <c r="C509" s="653" t="s">
        <v>556</v>
      </c>
      <c r="D509" s="654" t="s">
        <v>2551</v>
      </c>
      <c r="E509" s="653" t="s">
        <v>562</v>
      </c>
      <c r="F509" s="654" t="s">
        <v>2553</v>
      </c>
      <c r="G509" s="653" t="s">
        <v>570</v>
      </c>
      <c r="H509" s="653" t="s">
        <v>1847</v>
      </c>
      <c r="I509" s="653" t="s">
        <v>1848</v>
      </c>
      <c r="J509" s="653" t="s">
        <v>1849</v>
      </c>
      <c r="K509" s="653" t="s">
        <v>1850</v>
      </c>
      <c r="L509" s="655">
        <v>105.06</v>
      </c>
      <c r="M509" s="655">
        <v>1</v>
      </c>
      <c r="N509" s="656">
        <v>105.06</v>
      </c>
    </row>
    <row r="510" spans="1:14" ht="14.4" customHeight="1" x14ac:dyDescent="0.3">
      <c r="A510" s="651" t="s">
        <v>540</v>
      </c>
      <c r="B510" s="652" t="s">
        <v>541</v>
      </c>
      <c r="C510" s="653" t="s">
        <v>556</v>
      </c>
      <c r="D510" s="654" t="s">
        <v>2551</v>
      </c>
      <c r="E510" s="653" t="s">
        <v>562</v>
      </c>
      <c r="F510" s="654" t="s">
        <v>2553</v>
      </c>
      <c r="G510" s="653" t="s">
        <v>570</v>
      </c>
      <c r="H510" s="653" t="s">
        <v>652</v>
      </c>
      <c r="I510" s="653" t="s">
        <v>652</v>
      </c>
      <c r="J510" s="653" t="s">
        <v>653</v>
      </c>
      <c r="K510" s="653" t="s">
        <v>654</v>
      </c>
      <c r="L510" s="655">
        <v>36.529987611206224</v>
      </c>
      <c r="M510" s="655">
        <v>150</v>
      </c>
      <c r="N510" s="656">
        <v>5479.4981416809333</v>
      </c>
    </row>
    <row r="511" spans="1:14" ht="14.4" customHeight="1" x14ac:dyDescent="0.3">
      <c r="A511" s="651" t="s">
        <v>540</v>
      </c>
      <c r="B511" s="652" t="s">
        <v>541</v>
      </c>
      <c r="C511" s="653" t="s">
        <v>556</v>
      </c>
      <c r="D511" s="654" t="s">
        <v>2551</v>
      </c>
      <c r="E511" s="653" t="s">
        <v>562</v>
      </c>
      <c r="F511" s="654" t="s">
        <v>2553</v>
      </c>
      <c r="G511" s="653" t="s">
        <v>570</v>
      </c>
      <c r="H511" s="653" t="s">
        <v>1279</v>
      </c>
      <c r="I511" s="653" t="s">
        <v>1280</v>
      </c>
      <c r="J511" s="653" t="s">
        <v>1281</v>
      </c>
      <c r="K511" s="653" t="s">
        <v>1282</v>
      </c>
      <c r="L511" s="655">
        <v>55.250415315115873</v>
      </c>
      <c r="M511" s="655">
        <v>3</v>
      </c>
      <c r="N511" s="656">
        <v>165.75124594534762</v>
      </c>
    </row>
    <row r="512" spans="1:14" ht="14.4" customHeight="1" x14ac:dyDescent="0.3">
      <c r="A512" s="651" t="s">
        <v>540</v>
      </c>
      <c r="B512" s="652" t="s">
        <v>541</v>
      </c>
      <c r="C512" s="653" t="s">
        <v>556</v>
      </c>
      <c r="D512" s="654" t="s">
        <v>2551</v>
      </c>
      <c r="E512" s="653" t="s">
        <v>562</v>
      </c>
      <c r="F512" s="654" t="s">
        <v>2553</v>
      </c>
      <c r="G512" s="653" t="s">
        <v>570</v>
      </c>
      <c r="H512" s="653" t="s">
        <v>1851</v>
      </c>
      <c r="I512" s="653" t="s">
        <v>1852</v>
      </c>
      <c r="J512" s="653" t="s">
        <v>1285</v>
      </c>
      <c r="K512" s="653" t="s">
        <v>1853</v>
      </c>
      <c r="L512" s="655">
        <v>211.61000000000007</v>
      </c>
      <c r="M512" s="655">
        <v>2</v>
      </c>
      <c r="N512" s="656">
        <v>423.22000000000014</v>
      </c>
    </row>
    <row r="513" spans="1:14" ht="14.4" customHeight="1" x14ac:dyDescent="0.3">
      <c r="A513" s="651" t="s">
        <v>540</v>
      </c>
      <c r="B513" s="652" t="s">
        <v>541</v>
      </c>
      <c r="C513" s="653" t="s">
        <v>556</v>
      </c>
      <c r="D513" s="654" t="s">
        <v>2551</v>
      </c>
      <c r="E513" s="653" t="s">
        <v>562</v>
      </c>
      <c r="F513" s="654" t="s">
        <v>2553</v>
      </c>
      <c r="G513" s="653" t="s">
        <v>570</v>
      </c>
      <c r="H513" s="653" t="s">
        <v>1283</v>
      </c>
      <c r="I513" s="653" t="s">
        <v>1284</v>
      </c>
      <c r="J513" s="653" t="s">
        <v>1285</v>
      </c>
      <c r="K513" s="653" t="s">
        <v>1286</v>
      </c>
      <c r="L513" s="655">
        <v>73.789999999999964</v>
      </c>
      <c r="M513" s="655">
        <v>1</v>
      </c>
      <c r="N513" s="656">
        <v>73.789999999999964</v>
      </c>
    </row>
    <row r="514" spans="1:14" ht="14.4" customHeight="1" x14ac:dyDescent="0.3">
      <c r="A514" s="651" t="s">
        <v>540</v>
      </c>
      <c r="B514" s="652" t="s">
        <v>541</v>
      </c>
      <c r="C514" s="653" t="s">
        <v>556</v>
      </c>
      <c r="D514" s="654" t="s">
        <v>2551</v>
      </c>
      <c r="E514" s="653" t="s">
        <v>562</v>
      </c>
      <c r="F514" s="654" t="s">
        <v>2553</v>
      </c>
      <c r="G514" s="653" t="s">
        <v>570</v>
      </c>
      <c r="H514" s="653" t="s">
        <v>1854</v>
      </c>
      <c r="I514" s="653" t="s">
        <v>1855</v>
      </c>
      <c r="J514" s="653" t="s">
        <v>1856</v>
      </c>
      <c r="K514" s="653" t="s">
        <v>1857</v>
      </c>
      <c r="L514" s="655">
        <v>84.24</v>
      </c>
      <c r="M514" s="655">
        <v>1</v>
      </c>
      <c r="N514" s="656">
        <v>84.24</v>
      </c>
    </row>
    <row r="515" spans="1:14" ht="14.4" customHeight="1" x14ac:dyDescent="0.3">
      <c r="A515" s="651" t="s">
        <v>540</v>
      </c>
      <c r="B515" s="652" t="s">
        <v>541</v>
      </c>
      <c r="C515" s="653" t="s">
        <v>556</v>
      </c>
      <c r="D515" s="654" t="s">
        <v>2551</v>
      </c>
      <c r="E515" s="653" t="s">
        <v>562</v>
      </c>
      <c r="F515" s="654" t="s">
        <v>2553</v>
      </c>
      <c r="G515" s="653" t="s">
        <v>570</v>
      </c>
      <c r="H515" s="653" t="s">
        <v>663</v>
      </c>
      <c r="I515" s="653" t="s">
        <v>664</v>
      </c>
      <c r="J515" s="653" t="s">
        <v>665</v>
      </c>
      <c r="K515" s="653" t="s">
        <v>666</v>
      </c>
      <c r="L515" s="655">
        <v>253.75687500000004</v>
      </c>
      <c r="M515" s="655">
        <v>32</v>
      </c>
      <c r="N515" s="656">
        <v>8120.2200000000012</v>
      </c>
    </row>
    <row r="516" spans="1:14" ht="14.4" customHeight="1" x14ac:dyDescent="0.3">
      <c r="A516" s="651" t="s">
        <v>540</v>
      </c>
      <c r="B516" s="652" t="s">
        <v>541</v>
      </c>
      <c r="C516" s="653" t="s">
        <v>556</v>
      </c>
      <c r="D516" s="654" t="s">
        <v>2551</v>
      </c>
      <c r="E516" s="653" t="s">
        <v>562</v>
      </c>
      <c r="F516" s="654" t="s">
        <v>2553</v>
      </c>
      <c r="G516" s="653" t="s">
        <v>570</v>
      </c>
      <c r="H516" s="653" t="s">
        <v>1858</v>
      </c>
      <c r="I516" s="653" t="s">
        <v>1859</v>
      </c>
      <c r="J516" s="653" t="s">
        <v>752</v>
      </c>
      <c r="K516" s="653" t="s">
        <v>1860</v>
      </c>
      <c r="L516" s="655">
        <v>55.46</v>
      </c>
      <c r="M516" s="655">
        <v>3</v>
      </c>
      <c r="N516" s="656">
        <v>166.38</v>
      </c>
    </row>
    <row r="517" spans="1:14" ht="14.4" customHeight="1" x14ac:dyDescent="0.3">
      <c r="A517" s="651" t="s">
        <v>540</v>
      </c>
      <c r="B517" s="652" t="s">
        <v>541</v>
      </c>
      <c r="C517" s="653" t="s">
        <v>556</v>
      </c>
      <c r="D517" s="654" t="s">
        <v>2551</v>
      </c>
      <c r="E517" s="653" t="s">
        <v>562</v>
      </c>
      <c r="F517" s="654" t="s">
        <v>2553</v>
      </c>
      <c r="G517" s="653" t="s">
        <v>570</v>
      </c>
      <c r="H517" s="653" t="s">
        <v>667</v>
      </c>
      <c r="I517" s="653" t="s">
        <v>668</v>
      </c>
      <c r="J517" s="653" t="s">
        <v>638</v>
      </c>
      <c r="K517" s="653" t="s">
        <v>669</v>
      </c>
      <c r="L517" s="655">
        <v>44.59033851987509</v>
      </c>
      <c r="M517" s="655">
        <v>33</v>
      </c>
      <c r="N517" s="656">
        <v>1471.481171155878</v>
      </c>
    </row>
    <row r="518" spans="1:14" ht="14.4" customHeight="1" x14ac:dyDescent="0.3">
      <c r="A518" s="651" t="s">
        <v>540</v>
      </c>
      <c r="B518" s="652" t="s">
        <v>541</v>
      </c>
      <c r="C518" s="653" t="s">
        <v>556</v>
      </c>
      <c r="D518" s="654" t="s">
        <v>2551</v>
      </c>
      <c r="E518" s="653" t="s">
        <v>562</v>
      </c>
      <c r="F518" s="654" t="s">
        <v>2553</v>
      </c>
      <c r="G518" s="653" t="s">
        <v>570</v>
      </c>
      <c r="H518" s="653" t="s">
        <v>670</v>
      </c>
      <c r="I518" s="653" t="s">
        <v>671</v>
      </c>
      <c r="J518" s="653" t="s">
        <v>672</v>
      </c>
      <c r="K518" s="653" t="s">
        <v>673</v>
      </c>
      <c r="L518" s="655">
        <v>61.858687835477333</v>
      </c>
      <c r="M518" s="655">
        <v>1</v>
      </c>
      <c r="N518" s="656">
        <v>61.858687835477333</v>
      </c>
    </row>
    <row r="519" spans="1:14" ht="14.4" customHeight="1" x14ac:dyDescent="0.3">
      <c r="A519" s="651" t="s">
        <v>540</v>
      </c>
      <c r="B519" s="652" t="s">
        <v>541</v>
      </c>
      <c r="C519" s="653" t="s">
        <v>556</v>
      </c>
      <c r="D519" s="654" t="s">
        <v>2551</v>
      </c>
      <c r="E519" s="653" t="s">
        <v>562</v>
      </c>
      <c r="F519" s="654" t="s">
        <v>2553</v>
      </c>
      <c r="G519" s="653" t="s">
        <v>570</v>
      </c>
      <c r="H519" s="653" t="s">
        <v>674</v>
      </c>
      <c r="I519" s="653" t="s">
        <v>675</v>
      </c>
      <c r="J519" s="653" t="s">
        <v>676</v>
      </c>
      <c r="K519" s="653" t="s">
        <v>677</v>
      </c>
      <c r="L519" s="655">
        <v>73.658738838999071</v>
      </c>
      <c r="M519" s="655">
        <v>1</v>
      </c>
      <c r="N519" s="656">
        <v>73.658738838999071</v>
      </c>
    </row>
    <row r="520" spans="1:14" ht="14.4" customHeight="1" x14ac:dyDescent="0.3">
      <c r="A520" s="651" t="s">
        <v>540</v>
      </c>
      <c r="B520" s="652" t="s">
        <v>541</v>
      </c>
      <c r="C520" s="653" t="s">
        <v>556</v>
      </c>
      <c r="D520" s="654" t="s">
        <v>2551</v>
      </c>
      <c r="E520" s="653" t="s">
        <v>562</v>
      </c>
      <c r="F520" s="654" t="s">
        <v>2553</v>
      </c>
      <c r="G520" s="653" t="s">
        <v>570</v>
      </c>
      <c r="H520" s="653" t="s">
        <v>1294</v>
      </c>
      <c r="I520" s="653" t="s">
        <v>1295</v>
      </c>
      <c r="J520" s="653" t="s">
        <v>1296</v>
      </c>
      <c r="K520" s="653" t="s">
        <v>1297</v>
      </c>
      <c r="L520" s="655">
        <v>98.20999999999998</v>
      </c>
      <c r="M520" s="655">
        <v>2</v>
      </c>
      <c r="N520" s="656">
        <v>196.41999999999996</v>
      </c>
    </row>
    <row r="521" spans="1:14" ht="14.4" customHeight="1" x14ac:dyDescent="0.3">
      <c r="A521" s="651" t="s">
        <v>540</v>
      </c>
      <c r="B521" s="652" t="s">
        <v>541</v>
      </c>
      <c r="C521" s="653" t="s">
        <v>556</v>
      </c>
      <c r="D521" s="654" t="s">
        <v>2551</v>
      </c>
      <c r="E521" s="653" t="s">
        <v>562</v>
      </c>
      <c r="F521" s="654" t="s">
        <v>2553</v>
      </c>
      <c r="G521" s="653" t="s">
        <v>570</v>
      </c>
      <c r="H521" s="653" t="s">
        <v>1298</v>
      </c>
      <c r="I521" s="653" t="s">
        <v>1299</v>
      </c>
      <c r="J521" s="653" t="s">
        <v>1300</v>
      </c>
      <c r="K521" s="653"/>
      <c r="L521" s="655">
        <v>203.82999999999984</v>
      </c>
      <c r="M521" s="655">
        <v>3</v>
      </c>
      <c r="N521" s="656">
        <v>611.48999999999955</v>
      </c>
    </row>
    <row r="522" spans="1:14" ht="14.4" customHeight="1" x14ac:dyDescent="0.3">
      <c r="A522" s="651" t="s">
        <v>540</v>
      </c>
      <c r="B522" s="652" t="s">
        <v>541</v>
      </c>
      <c r="C522" s="653" t="s">
        <v>556</v>
      </c>
      <c r="D522" s="654" t="s">
        <v>2551</v>
      </c>
      <c r="E522" s="653" t="s">
        <v>562</v>
      </c>
      <c r="F522" s="654" t="s">
        <v>2553</v>
      </c>
      <c r="G522" s="653" t="s">
        <v>570</v>
      </c>
      <c r="H522" s="653" t="s">
        <v>1305</v>
      </c>
      <c r="I522" s="653" t="s">
        <v>1306</v>
      </c>
      <c r="J522" s="653" t="s">
        <v>1307</v>
      </c>
      <c r="K522" s="653" t="s">
        <v>1308</v>
      </c>
      <c r="L522" s="655">
        <v>74.869700777930319</v>
      </c>
      <c r="M522" s="655">
        <v>2</v>
      </c>
      <c r="N522" s="656">
        <v>149.73940155586064</v>
      </c>
    </row>
    <row r="523" spans="1:14" ht="14.4" customHeight="1" x14ac:dyDescent="0.3">
      <c r="A523" s="651" t="s">
        <v>540</v>
      </c>
      <c r="B523" s="652" t="s">
        <v>541</v>
      </c>
      <c r="C523" s="653" t="s">
        <v>556</v>
      </c>
      <c r="D523" s="654" t="s">
        <v>2551</v>
      </c>
      <c r="E523" s="653" t="s">
        <v>562</v>
      </c>
      <c r="F523" s="654" t="s">
        <v>2553</v>
      </c>
      <c r="G523" s="653" t="s">
        <v>570</v>
      </c>
      <c r="H523" s="653" t="s">
        <v>1309</v>
      </c>
      <c r="I523" s="653" t="s">
        <v>1310</v>
      </c>
      <c r="J523" s="653" t="s">
        <v>1311</v>
      </c>
      <c r="K523" s="653" t="s">
        <v>1312</v>
      </c>
      <c r="L523" s="655">
        <v>117.40882366630879</v>
      </c>
      <c r="M523" s="655">
        <v>7</v>
      </c>
      <c r="N523" s="656">
        <v>821.86176566416157</v>
      </c>
    </row>
    <row r="524" spans="1:14" ht="14.4" customHeight="1" x14ac:dyDescent="0.3">
      <c r="A524" s="651" t="s">
        <v>540</v>
      </c>
      <c r="B524" s="652" t="s">
        <v>541</v>
      </c>
      <c r="C524" s="653" t="s">
        <v>556</v>
      </c>
      <c r="D524" s="654" t="s">
        <v>2551</v>
      </c>
      <c r="E524" s="653" t="s">
        <v>562</v>
      </c>
      <c r="F524" s="654" t="s">
        <v>2553</v>
      </c>
      <c r="G524" s="653" t="s">
        <v>570</v>
      </c>
      <c r="H524" s="653" t="s">
        <v>1315</v>
      </c>
      <c r="I524" s="653" t="s">
        <v>1316</v>
      </c>
      <c r="J524" s="653" t="s">
        <v>1317</v>
      </c>
      <c r="K524" s="653" t="s">
        <v>1318</v>
      </c>
      <c r="L524" s="655">
        <v>124.26893616292706</v>
      </c>
      <c r="M524" s="655">
        <v>4</v>
      </c>
      <c r="N524" s="656">
        <v>497.07574465170825</v>
      </c>
    </row>
    <row r="525" spans="1:14" ht="14.4" customHeight="1" x14ac:dyDescent="0.3">
      <c r="A525" s="651" t="s">
        <v>540</v>
      </c>
      <c r="B525" s="652" t="s">
        <v>541</v>
      </c>
      <c r="C525" s="653" t="s">
        <v>556</v>
      </c>
      <c r="D525" s="654" t="s">
        <v>2551</v>
      </c>
      <c r="E525" s="653" t="s">
        <v>562</v>
      </c>
      <c r="F525" s="654" t="s">
        <v>2553</v>
      </c>
      <c r="G525" s="653" t="s">
        <v>570</v>
      </c>
      <c r="H525" s="653" t="s">
        <v>1861</v>
      </c>
      <c r="I525" s="653" t="s">
        <v>1862</v>
      </c>
      <c r="J525" s="653" t="s">
        <v>1863</v>
      </c>
      <c r="K525" s="653" t="s">
        <v>1864</v>
      </c>
      <c r="L525" s="655">
        <v>94.739637104972246</v>
      </c>
      <c r="M525" s="655">
        <v>19</v>
      </c>
      <c r="N525" s="656">
        <v>1800.0531049944727</v>
      </c>
    </row>
    <row r="526" spans="1:14" ht="14.4" customHeight="1" x14ac:dyDescent="0.3">
      <c r="A526" s="651" t="s">
        <v>540</v>
      </c>
      <c r="B526" s="652" t="s">
        <v>541</v>
      </c>
      <c r="C526" s="653" t="s">
        <v>556</v>
      </c>
      <c r="D526" s="654" t="s">
        <v>2551</v>
      </c>
      <c r="E526" s="653" t="s">
        <v>562</v>
      </c>
      <c r="F526" s="654" t="s">
        <v>2553</v>
      </c>
      <c r="G526" s="653" t="s">
        <v>570</v>
      </c>
      <c r="H526" s="653" t="s">
        <v>686</v>
      </c>
      <c r="I526" s="653" t="s">
        <v>687</v>
      </c>
      <c r="J526" s="653" t="s">
        <v>688</v>
      </c>
      <c r="K526" s="653" t="s">
        <v>689</v>
      </c>
      <c r="L526" s="655">
        <v>60.887387397115958</v>
      </c>
      <c r="M526" s="655">
        <v>73</v>
      </c>
      <c r="N526" s="656">
        <v>4444.7792799894651</v>
      </c>
    </row>
    <row r="527" spans="1:14" ht="14.4" customHeight="1" x14ac:dyDescent="0.3">
      <c r="A527" s="651" t="s">
        <v>540</v>
      </c>
      <c r="B527" s="652" t="s">
        <v>541</v>
      </c>
      <c r="C527" s="653" t="s">
        <v>556</v>
      </c>
      <c r="D527" s="654" t="s">
        <v>2551</v>
      </c>
      <c r="E527" s="653" t="s">
        <v>562</v>
      </c>
      <c r="F527" s="654" t="s">
        <v>2553</v>
      </c>
      <c r="G527" s="653" t="s">
        <v>570</v>
      </c>
      <c r="H527" s="653" t="s">
        <v>1323</v>
      </c>
      <c r="I527" s="653" t="s">
        <v>1324</v>
      </c>
      <c r="J527" s="653" t="s">
        <v>1325</v>
      </c>
      <c r="K527" s="653" t="s">
        <v>1326</v>
      </c>
      <c r="L527" s="655">
        <v>131.16000000000003</v>
      </c>
      <c r="M527" s="655">
        <v>1</v>
      </c>
      <c r="N527" s="656">
        <v>131.16000000000003</v>
      </c>
    </row>
    <row r="528" spans="1:14" ht="14.4" customHeight="1" x14ac:dyDescent="0.3">
      <c r="A528" s="651" t="s">
        <v>540</v>
      </c>
      <c r="B528" s="652" t="s">
        <v>541</v>
      </c>
      <c r="C528" s="653" t="s">
        <v>556</v>
      </c>
      <c r="D528" s="654" t="s">
        <v>2551</v>
      </c>
      <c r="E528" s="653" t="s">
        <v>562</v>
      </c>
      <c r="F528" s="654" t="s">
        <v>2553</v>
      </c>
      <c r="G528" s="653" t="s">
        <v>570</v>
      </c>
      <c r="H528" s="653" t="s">
        <v>697</v>
      </c>
      <c r="I528" s="653" t="s">
        <v>698</v>
      </c>
      <c r="J528" s="653" t="s">
        <v>699</v>
      </c>
      <c r="K528" s="653" t="s">
        <v>700</v>
      </c>
      <c r="L528" s="655">
        <v>124.7414285714286</v>
      </c>
      <c r="M528" s="655">
        <v>7</v>
      </c>
      <c r="N528" s="656">
        <v>873.19000000000017</v>
      </c>
    </row>
    <row r="529" spans="1:14" ht="14.4" customHeight="1" x14ac:dyDescent="0.3">
      <c r="A529" s="651" t="s">
        <v>540</v>
      </c>
      <c r="B529" s="652" t="s">
        <v>541</v>
      </c>
      <c r="C529" s="653" t="s">
        <v>556</v>
      </c>
      <c r="D529" s="654" t="s">
        <v>2551</v>
      </c>
      <c r="E529" s="653" t="s">
        <v>562</v>
      </c>
      <c r="F529" s="654" t="s">
        <v>2553</v>
      </c>
      <c r="G529" s="653" t="s">
        <v>570</v>
      </c>
      <c r="H529" s="653" t="s">
        <v>1331</v>
      </c>
      <c r="I529" s="653" t="s">
        <v>1332</v>
      </c>
      <c r="J529" s="653" t="s">
        <v>1333</v>
      </c>
      <c r="K529" s="653" t="s">
        <v>1334</v>
      </c>
      <c r="L529" s="655">
        <v>139.97500000000005</v>
      </c>
      <c r="M529" s="655">
        <v>4</v>
      </c>
      <c r="N529" s="656">
        <v>559.9000000000002</v>
      </c>
    </row>
    <row r="530" spans="1:14" ht="14.4" customHeight="1" x14ac:dyDescent="0.3">
      <c r="A530" s="651" t="s">
        <v>540</v>
      </c>
      <c r="B530" s="652" t="s">
        <v>541</v>
      </c>
      <c r="C530" s="653" t="s">
        <v>556</v>
      </c>
      <c r="D530" s="654" t="s">
        <v>2551</v>
      </c>
      <c r="E530" s="653" t="s">
        <v>562</v>
      </c>
      <c r="F530" s="654" t="s">
        <v>2553</v>
      </c>
      <c r="G530" s="653" t="s">
        <v>570</v>
      </c>
      <c r="H530" s="653" t="s">
        <v>705</v>
      </c>
      <c r="I530" s="653" t="s">
        <v>706</v>
      </c>
      <c r="J530" s="653" t="s">
        <v>707</v>
      </c>
      <c r="K530" s="653" t="s">
        <v>708</v>
      </c>
      <c r="L530" s="655">
        <v>44.599999999999994</v>
      </c>
      <c r="M530" s="655">
        <v>20</v>
      </c>
      <c r="N530" s="656">
        <v>891.99999999999989</v>
      </c>
    </row>
    <row r="531" spans="1:14" ht="14.4" customHeight="1" x14ac:dyDescent="0.3">
      <c r="A531" s="651" t="s">
        <v>540</v>
      </c>
      <c r="B531" s="652" t="s">
        <v>541</v>
      </c>
      <c r="C531" s="653" t="s">
        <v>556</v>
      </c>
      <c r="D531" s="654" t="s">
        <v>2551</v>
      </c>
      <c r="E531" s="653" t="s">
        <v>562</v>
      </c>
      <c r="F531" s="654" t="s">
        <v>2553</v>
      </c>
      <c r="G531" s="653" t="s">
        <v>570</v>
      </c>
      <c r="H531" s="653" t="s">
        <v>713</v>
      </c>
      <c r="I531" s="653" t="s">
        <v>714</v>
      </c>
      <c r="J531" s="653" t="s">
        <v>715</v>
      </c>
      <c r="K531" s="653" t="s">
        <v>716</v>
      </c>
      <c r="L531" s="655">
        <v>47.650000000000006</v>
      </c>
      <c r="M531" s="655">
        <v>2</v>
      </c>
      <c r="N531" s="656">
        <v>95.300000000000011</v>
      </c>
    </row>
    <row r="532" spans="1:14" ht="14.4" customHeight="1" x14ac:dyDescent="0.3">
      <c r="A532" s="651" t="s">
        <v>540</v>
      </c>
      <c r="B532" s="652" t="s">
        <v>541</v>
      </c>
      <c r="C532" s="653" t="s">
        <v>556</v>
      </c>
      <c r="D532" s="654" t="s">
        <v>2551</v>
      </c>
      <c r="E532" s="653" t="s">
        <v>562</v>
      </c>
      <c r="F532" s="654" t="s">
        <v>2553</v>
      </c>
      <c r="G532" s="653" t="s">
        <v>570</v>
      </c>
      <c r="H532" s="653" t="s">
        <v>1343</v>
      </c>
      <c r="I532" s="653" t="s">
        <v>1344</v>
      </c>
      <c r="J532" s="653" t="s">
        <v>715</v>
      </c>
      <c r="K532" s="653" t="s">
        <v>1345</v>
      </c>
      <c r="L532" s="655">
        <v>210.05029371389227</v>
      </c>
      <c r="M532" s="655">
        <v>54</v>
      </c>
      <c r="N532" s="656">
        <v>11342.715860550183</v>
      </c>
    </row>
    <row r="533" spans="1:14" ht="14.4" customHeight="1" x14ac:dyDescent="0.3">
      <c r="A533" s="651" t="s">
        <v>540</v>
      </c>
      <c r="B533" s="652" t="s">
        <v>541</v>
      </c>
      <c r="C533" s="653" t="s">
        <v>556</v>
      </c>
      <c r="D533" s="654" t="s">
        <v>2551</v>
      </c>
      <c r="E533" s="653" t="s">
        <v>562</v>
      </c>
      <c r="F533" s="654" t="s">
        <v>2553</v>
      </c>
      <c r="G533" s="653" t="s">
        <v>570</v>
      </c>
      <c r="H533" s="653" t="s">
        <v>1865</v>
      </c>
      <c r="I533" s="653" t="s">
        <v>1866</v>
      </c>
      <c r="J533" s="653" t="s">
        <v>1867</v>
      </c>
      <c r="K533" s="653" t="s">
        <v>1868</v>
      </c>
      <c r="L533" s="655">
        <v>375.79995708485319</v>
      </c>
      <c r="M533" s="655">
        <v>20</v>
      </c>
      <c r="N533" s="656">
        <v>7515.9991416970643</v>
      </c>
    </row>
    <row r="534" spans="1:14" ht="14.4" customHeight="1" x14ac:dyDescent="0.3">
      <c r="A534" s="651" t="s">
        <v>540</v>
      </c>
      <c r="B534" s="652" t="s">
        <v>541</v>
      </c>
      <c r="C534" s="653" t="s">
        <v>556</v>
      </c>
      <c r="D534" s="654" t="s">
        <v>2551</v>
      </c>
      <c r="E534" s="653" t="s">
        <v>562</v>
      </c>
      <c r="F534" s="654" t="s">
        <v>2553</v>
      </c>
      <c r="G534" s="653" t="s">
        <v>570</v>
      </c>
      <c r="H534" s="653" t="s">
        <v>721</v>
      </c>
      <c r="I534" s="653" t="s">
        <v>722</v>
      </c>
      <c r="J534" s="653" t="s">
        <v>723</v>
      </c>
      <c r="K534" s="653" t="s">
        <v>724</v>
      </c>
      <c r="L534" s="655">
        <v>159.83999999999997</v>
      </c>
      <c r="M534" s="655">
        <v>4</v>
      </c>
      <c r="N534" s="656">
        <v>639.3599999999999</v>
      </c>
    </row>
    <row r="535" spans="1:14" ht="14.4" customHeight="1" x14ac:dyDescent="0.3">
      <c r="A535" s="651" t="s">
        <v>540</v>
      </c>
      <c r="B535" s="652" t="s">
        <v>541</v>
      </c>
      <c r="C535" s="653" t="s">
        <v>556</v>
      </c>
      <c r="D535" s="654" t="s">
        <v>2551</v>
      </c>
      <c r="E535" s="653" t="s">
        <v>562</v>
      </c>
      <c r="F535" s="654" t="s">
        <v>2553</v>
      </c>
      <c r="G535" s="653" t="s">
        <v>570</v>
      </c>
      <c r="H535" s="653" t="s">
        <v>1869</v>
      </c>
      <c r="I535" s="653" t="s">
        <v>1870</v>
      </c>
      <c r="J535" s="653" t="s">
        <v>1871</v>
      </c>
      <c r="K535" s="653" t="s">
        <v>1872</v>
      </c>
      <c r="L535" s="655">
        <v>219.92000000000004</v>
      </c>
      <c r="M535" s="655">
        <v>22</v>
      </c>
      <c r="N535" s="656">
        <v>4838.2400000000007</v>
      </c>
    </row>
    <row r="536" spans="1:14" ht="14.4" customHeight="1" x14ac:dyDescent="0.3">
      <c r="A536" s="651" t="s">
        <v>540</v>
      </c>
      <c r="B536" s="652" t="s">
        <v>541</v>
      </c>
      <c r="C536" s="653" t="s">
        <v>556</v>
      </c>
      <c r="D536" s="654" t="s">
        <v>2551</v>
      </c>
      <c r="E536" s="653" t="s">
        <v>562</v>
      </c>
      <c r="F536" s="654" t="s">
        <v>2553</v>
      </c>
      <c r="G536" s="653" t="s">
        <v>570</v>
      </c>
      <c r="H536" s="653" t="s">
        <v>1873</v>
      </c>
      <c r="I536" s="653" t="s">
        <v>730</v>
      </c>
      <c r="J536" s="653" t="s">
        <v>1874</v>
      </c>
      <c r="K536" s="653"/>
      <c r="L536" s="655">
        <v>639.00997239112712</v>
      </c>
      <c r="M536" s="655">
        <v>11</v>
      </c>
      <c r="N536" s="656">
        <v>7029.1096963023983</v>
      </c>
    </row>
    <row r="537" spans="1:14" ht="14.4" customHeight="1" x14ac:dyDescent="0.3">
      <c r="A537" s="651" t="s">
        <v>540</v>
      </c>
      <c r="B537" s="652" t="s">
        <v>541</v>
      </c>
      <c r="C537" s="653" t="s">
        <v>556</v>
      </c>
      <c r="D537" s="654" t="s">
        <v>2551</v>
      </c>
      <c r="E537" s="653" t="s">
        <v>562</v>
      </c>
      <c r="F537" s="654" t="s">
        <v>2553</v>
      </c>
      <c r="G537" s="653" t="s">
        <v>570</v>
      </c>
      <c r="H537" s="653" t="s">
        <v>1875</v>
      </c>
      <c r="I537" s="653" t="s">
        <v>1876</v>
      </c>
      <c r="J537" s="653" t="s">
        <v>1877</v>
      </c>
      <c r="K537" s="653" t="s">
        <v>1878</v>
      </c>
      <c r="L537" s="655">
        <v>156.74399987515957</v>
      </c>
      <c r="M537" s="655">
        <v>48</v>
      </c>
      <c r="N537" s="656">
        <v>7523.7119940076591</v>
      </c>
    </row>
    <row r="538" spans="1:14" ht="14.4" customHeight="1" x14ac:dyDescent="0.3">
      <c r="A538" s="651" t="s">
        <v>540</v>
      </c>
      <c r="B538" s="652" t="s">
        <v>541</v>
      </c>
      <c r="C538" s="653" t="s">
        <v>556</v>
      </c>
      <c r="D538" s="654" t="s">
        <v>2551</v>
      </c>
      <c r="E538" s="653" t="s">
        <v>562</v>
      </c>
      <c r="F538" s="654" t="s">
        <v>2553</v>
      </c>
      <c r="G538" s="653" t="s">
        <v>570</v>
      </c>
      <c r="H538" s="653" t="s">
        <v>1879</v>
      </c>
      <c r="I538" s="653" t="s">
        <v>1880</v>
      </c>
      <c r="J538" s="653" t="s">
        <v>1881</v>
      </c>
      <c r="K538" s="653" t="s">
        <v>1882</v>
      </c>
      <c r="L538" s="655">
        <v>257.36999999999995</v>
      </c>
      <c r="M538" s="655">
        <v>1</v>
      </c>
      <c r="N538" s="656">
        <v>257.36999999999995</v>
      </c>
    </row>
    <row r="539" spans="1:14" ht="14.4" customHeight="1" x14ac:dyDescent="0.3">
      <c r="A539" s="651" t="s">
        <v>540</v>
      </c>
      <c r="B539" s="652" t="s">
        <v>541</v>
      </c>
      <c r="C539" s="653" t="s">
        <v>556</v>
      </c>
      <c r="D539" s="654" t="s">
        <v>2551</v>
      </c>
      <c r="E539" s="653" t="s">
        <v>562</v>
      </c>
      <c r="F539" s="654" t="s">
        <v>2553</v>
      </c>
      <c r="G539" s="653" t="s">
        <v>570</v>
      </c>
      <c r="H539" s="653" t="s">
        <v>729</v>
      </c>
      <c r="I539" s="653" t="s">
        <v>730</v>
      </c>
      <c r="J539" s="653" t="s">
        <v>731</v>
      </c>
      <c r="K539" s="653"/>
      <c r="L539" s="655">
        <v>74.545536514792161</v>
      </c>
      <c r="M539" s="655">
        <v>7</v>
      </c>
      <c r="N539" s="656">
        <v>521.81875560354513</v>
      </c>
    </row>
    <row r="540" spans="1:14" ht="14.4" customHeight="1" x14ac:dyDescent="0.3">
      <c r="A540" s="651" t="s">
        <v>540</v>
      </c>
      <c r="B540" s="652" t="s">
        <v>541</v>
      </c>
      <c r="C540" s="653" t="s">
        <v>556</v>
      </c>
      <c r="D540" s="654" t="s">
        <v>2551</v>
      </c>
      <c r="E540" s="653" t="s">
        <v>562</v>
      </c>
      <c r="F540" s="654" t="s">
        <v>2553</v>
      </c>
      <c r="G540" s="653" t="s">
        <v>570</v>
      </c>
      <c r="H540" s="653" t="s">
        <v>734</v>
      </c>
      <c r="I540" s="653" t="s">
        <v>730</v>
      </c>
      <c r="J540" s="653" t="s">
        <v>735</v>
      </c>
      <c r="K540" s="653"/>
      <c r="L540" s="655">
        <v>99.13596635517257</v>
      </c>
      <c r="M540" s="655">
        <v>179</v>
      </c>
      <c r="N540" s="656">
        <v>17745.337977575891</v>
      </c>
    </row>
    <row r="541" spans="1:14" ht="14.4" customHeight="1" x14ac:dyDescent="0.3">
      <c r="A541" s="651" t="s">
        <v>540</v>
      </c>
      <c r="B541" s="652" t="s">
        <v>541</v>
      </c>
      <c r="C541" s="653" t="s">
        <v>556</v>
      </c>
      <c r="D541" s="654" t="s">
        <v>2551</v>
      </c>
      <c r="E541" s="653" t="s">
        <v>562</v>
      </c>
      <c r="F541" s="654" t="s">
        <v>2553</v>
      </c>
      <c r="G541" s="653" t="s">
        <v>570</v>
      </c>
      <c r="H541" s="653" t="s">
        <v>1883</v>
      </c>
      <c r="I541" s="653" t="s">
        <v>730</v>
      </c>
      <c r="J541" s="653" t="s">
        <v>1884</v>
      </c>
      <c r="K541" s="653" t="s">
        <v>1885</v>
      </c>
      <c r="L541" s="655">
        <v>1377.51</v>
      </c>
      <c r="M541" s="655">
        <v>1</v>
      </c>
      <c r="N541" s="656">
        <v>1377.51</v>
      </c>
    </row>
    <row r="542" spans="1:14" ht="14.4" customHeight="1" x14ac:dyDescent="0.3">
      <c r="A542" s="651" t="s">
        <v>540</v>
      </c>
      <c r="B542" s="652" t="s">
        <v>541</v>
      </c>
      <c r="C542" s="653" t="s">
        <v>556</v>
      </c>
      <c r="D542" s="654" t="s">
        <v>2551</v>
      </c>
      <c r="E542" s="653" t="s">
        <v>562</v>
      </c>
      <c r="F542" s="654" t="s">
        <v>2553</v>
      </c>
      <c r="G542" s="653" t="s">
        <v>570</v>
      </c>
      <c r="H542" s="653" t="s">
        <v>1362</v>
      </c>
      <c r="I542" s="653" t="s">
        <v>1363</v>
      </c>
      <c r="J542" s="653" t="s">
        <v>1355</v>
      </c>
      <c r="K542" s="653" t="s">
        <v>1364</v>
      </c>
      <c r="L542" s="655">
        <v>58.250000000000014</v>
      </c>
      <c r="M542" s="655">
        <v>1</v>
      </c>
      <c r="N542" s="656">
        <v>58.250000000000014</v>
      </c>
    </row>
    <row r="543" spans="1:14" ht="14.4" customHeight="1" x14ac:dyDescent="0.3">
      <c r="A543" s="651" t="s">
        <v>540</v>
      </c>
      <c r="B543" s="652" t="s">
        <v>541</v>
      </c>
      <c r="C543" s="653" t="s">
        <v>556</v>
      </c>
      <c r="D543" s="654" t="s">
        <v>2551</v>
      </c>
      <c r="E543" s="653" t="s">
        <v>562</v>
      </c>
      <c r="F543" s="654" t="s">
        <v>2553</v>
      </c>
      <c r="G543" s="653" t="s">
        <v>570</v>
      </c>
      <c r="H543" s="653" t="s">
        <v>740</v>
      </c>
      <c r="I543" s="653" t="s">
        <v>741</v>
      </c>
      <c r="J543" s="653" t="s">
        <v>742</v>
      </c>
      <c r="K543" s="653" t="s">
        <v>743</v>
      </c>
      <c r="L543" s="655">
        <v>67.390000000000043</v>
      </c>
      <c r="M543" s="655">
        <v>4</v>
      </c>
      <c r="N543" s="656">
        <v>269.56000000000017</v>
      </c>
    </row>
    <row r="544" spans="1:14" ht="14.4" customHeight="1" x14ac:dyDescent="0.3">
      <c r="A544" s="651" t="s">
        <v>540</v>
      </c>
      <c r="B544" s="652" t="s">
        <v>541</v>
      </c>
      <c r="C544" s="653" t="s">
        <v>556</v>
      </c>
      <c r="D544" s="654" t="s">
        <v>2551</v>
      </c>
      <c r="E544" s="653" t="s">
        <v>562</v>
      </c>
      <c r="F544" s="654" t="s">
        <v>2553</v>
      </c>
      <c r="G544" s="653" t="s">
        <v>570</v>
      </c>
      <c r="H544" s="653" t="s">
        <v>1886</v>
      </c>
      <c r="I544" s="653" t="s">
        <v>1887</v>
      </c>
      <c r="J544" s="653" t="s">
        <v>1325</v>
      </c>
      <c r="K544" s="653" t="s">
        <v>1888</v>
      </c>
      <c r="L544" s="655">
        <v>356.05</v>
      </c>
      <c r="M544" s="655">
        <v>1</v>
      </c>
      <c r="N544" s="656">
        <v>356.05</v>
      </c>
    </row>
    <row r="545" spans="1:14" ht="14.4" customHeight="1" x14ac:dyDescent="0.3">
      <c r="A545" s="651" t="s">
        <v>540</v>
      </c>
      <c r="B545" s="652" t="s">
        <v>541</v>
      </c>
      <c r="C545" s="653" t="s">
        <v>556</v>
      </c>
      <c r="D545" s="654" t="s">
        <v>2551</v>
      </c>
      <c r="E545" s="653" t="s">
        <v>562</v>
      </c>
      <c r="F545" s="654" t="s">
        <v>2553</v>
      </c>
      <c r="G545" s="653" t="s">
        <v>570</v>
      </c>
      <c r="H545" s="653" t="s">
        <v>1365</v>
      </c>
      <c r="I545" s="653" t="s">
        <v>1366</v>
      </c>
      <c r="J545" s="653" t="s">
        <v>1367</v>
      </c>
      <c r="K545" s="653" t="s">
        <v>1368</v>
      </c>
      <c r="L545" s="655">
        <v>134.20993581199915</v>
      </c>
      <c r="M545" s="655">
        <v>3</v>
      </c>
      <c r="N545" s="656">
        <v>402.62980743599746</v>
      </c>
    </row>
    <row r="546" spans="1:14" ht="14.4" customHeight="1" x14ac:dyDescent="0.3">
      <c r="A546" s="651" t="s">
        <v>540</v>
      </c>
      <c r="B546" s="652" t="s">
        <v>541</v>
      </c>
      <c r="C546" s="653" t="s">
        <v>556</v>
      </c>
      <c r="D546" s="654" t="s">
        <v>2551</v>
      </c>
      <c r="E546" s="653" t="s">
        <v>562</v>
      </c>
      <c r="F546" s="654" t="s">
        <v>2553</v>
      </c>
      <c r="G546" s="653" t="s">
        <v>570</v>
      </c>
      <c r="H546" s="653" t="s">
        <v>1889</v>
      </c>
      <c r="I546" s="653" t="s">
        <v>1890</v>
      </c>
      <c r="J546" s="653" t="s">
        <v>1891</v>
      </c>
      <c r="K546" s="653" t="s">
        <v>1892</v>
      </c>
      <c r="L546" s="655">
        <v>37.399999999999991</v>
      </c>
      <c r="M546" s="655">
        <v>8</v>
      </c>
      <c r="N546" s="656">
        <v>299.19999999999993</v>
      </c>
    </row>
    <row r="547" spans="1:14" ht="14.4" customHeight="1" x14ac:dyDescent="0.3">
      <c r="A547" s="651" t="s">
        <v>540</v>
      </c>
      <c r="B547" s="652" t="s">
        <v>541</v>
      </c>
      <c r="C547" s="653" t="s">
        <v>556</v>
      </c>
      <c r="D547" s="654" t="s">
        <v>2551</v>
      </c>
      <c r="E547" s="653" t="s">
        <v>562</v>
      </c>
      <c r="F547" s="654" t="s">
        <v>2553</v>
      </c>
      <c r="G547" s="653" t="s">
        <v>570</v>
      </c>
      <c r="H547" s="653" t="s">
        <v>1369</v>
      </c>
      <c r="I547" s="653" t="s">
        <v>1370</v>
      </c>
      <c r="J547" s="653" t="s">
        <v>1371</v>
      </c>
      <c r="K547" s="653" t="s">
        <v>1372</v>
      </c>
      <c r="L547" s="655">
        <v>73.469999999999985</v>
      </c>
      <c r="M547" s="655">
        <v>3</v>
      </c>
      <c r="N547" s="656">
        <v>220.40999999999997</v>
      </c>
    </row>
    <row r="548" spans="1:14" ht="14.4" customHeight="1" x14ac:dyDescent="0.3">
      <c r="A548" s="651" t="s">
        <v>540</v>
      </c>
      <c r="B548" s="652" t="s">
        <v>541</v>
      </c>
      <c r="C548" s="653" t="s">
        <v>556</v>
      </c>
      <c r="D548" s="654" t="s">
        <v>2551</v>
      </c>
      <c r="E548" s="653" t="s">
        <v>562</v>
      </c>
      <c r="F548" s="654" t="s">
        <v>2553</v>
      </c>
      <c r="G548" s="653" t="s">
        <v>570</v>
      </c>
      <c r="H548" s="653" t="s">
        <v>1893</v>
      </c>
      <c r="I548" s="653" t="s">
        <v>1894</v>
      </c>
      <c r="J548" s="653" t="s">
        <v>748</v>
      </c>
      <c r="K548" s="653" t="s">
        <v>1895</v>
      </c>
      <c r="L548" s="655">
        <v>45.190000000000005</v>
      </c>
      <c r="M548" s="655">
        <v>3</v>
      </c>
      <c r="N548" s="656">
        <v>135.57000000000002</v>
      </c>
    </row>
    <row r="549" spans="1:14" ht="14.4" customHeight="1" x14ac:dyDescent="0.3">
      <c r="A549" s="651" t="s">
        <v>540</v>
      </c>
      <c r="B549" s="652" t="s">
        <v>541</v>
      </c>
      <c r="C549" s="653" t="s">
        <v>556</v>
      </c>
      <c r="D549" s="654" t="s">
        <v>2551</v>
      </c>
      <c r="E549" s="653" t="s">
        <v>562</v>
      </c>
      <c r="F549" s="654" t="s">
        <v>2553</v>
      </c>
      <c r="G549" s="653" t="s">
        <v>570</v>
      </c>
      <c r="H549" s="653" t="s">
        <v>750</v>
      </c>
      <c r="I549" s="653" t="s">
        <v>751</v>
      </c>
      <c r="J549" s="653" t="s">
        <v>752</v>
      </c>
      <c r="K549" s="653" t="s">
        <v>753</v>
      </c>
      <c r="L549" s="655">
        <v>71.294424132649539</v>
      </c>
      <c r="M549" s="655">
        <v>9</v>
      </c>
      <c r="N549" s="656">
        <v>641.64981719384582</v>
      </c>
    </row>
    <row r="550" spans="1:14" ht="14.4" customHeight="1" x14ac:dyDescent="0.3">
      <c r="A550" s="651" t="s">
        <v>540</v>
      </c>
      <c r="B550" s="652" t="s">
        <v>541</v>
      </c>
      <c r="C550" s="653" t="s">
        <v>556</v>
      </c>
      <c r="D550" s="654" t="s">
        <v>2551</v>
      </c>
      <c r="E550" s="653" t="s">
        <v>562</v>
      </c>
      <c r="F550" s="654" t="s">
        <v>2553</v>
      </c>
      <c r="G550" s="653" t="s">
        <v>570</v>
      </c>
      <c r="H550" s="653" t="s">
        <v>754</v>
      </c>
      <c r="I550" s="653" t="s">
        <v>755</v>
      </c>
      <c r="J550" s="653" t="s">
        <v>756</v>
      </c>
      <c r="K550" s="653" t="s">
        <v>757</v>
      </c>
      <c r="L550" s="655">
        <v>171.99</v>
      </c>
      <c r="M550" s="655">
        <v>1</v>
      </c>
      <c r="N550" s="656">
        <v>171.99</v>
      </c>
    </row>
    <row r="551" spans="1:14" ht="14.4" customHeight="1" x14ac:dyDescent="0.3">
      <c r="A551" s="651" t="s">
        <v>540</v>
      </c>
      <c r="B551" s="652" t="s">
        <v>541</v>
      </c>
      <c r="C551" s="653" t="s">
        <v>556</v>
      </c>
      <c r="D551" s="654" t="s">
        <v>2551</v>
      </c>
      <c r="E551" s="653" t="s">
        <v>562</v>
      </c>
      <c r="F551" s="654" t="s">
        <v>2553</v>
      </c>
      <c r="G551" s="653" t="s">
        <v>570</v>
      </c>
      <c r="H551" s="653" t="s">
        <v>1896</v>
      </c>
      <c r="I551" s="653" t="s">
        <v>1897</v>
      </c>
      <c r="J551" s="653" t="s">
        <v>1898</v>
      </c>
      <c r="K551" s="653" t="s">
        <v>1899</v>
      </c>
      <c r="L551" s="655">
        <v>185.83</v>
      </c>
      <c r="M551" s="655">
        <v>1</v>
      </c>
      <c r="N551" s="656">
        <v>185.83</v>
      </c>
    </row>
    <row r="552" spans="1:14" ht="14.4" customHeight="1" x14ac:dyDescent="0.3">
      <c r="A552" s="651" t="s">
        <v>540</v>
      </c>
      <c r="B552" s="652" t="s">
        <v>541</v>
      </c>
      <c r="C552" s="653" t="s">
        <v>556</v>
      </c>
      <c r="D552" s="654" t="s">
        <v>2551</v>
      </c>
      <c r="E552" s="653" t="s">
        <v>562</v>
      </c>
      <c r="F552" s="654" t="s">
        <v>2553</v>
      </c>
      <c r="G552" s="653" t="s">
        <v>570</v>
      </c>
      <c r="H552" s="653" t="s">
        <v>1900</v>
      </c>
      <c r="I552" s="653" t="s">
        <v>1901</v>
      </c>
      <c r="J552" s="653" t="s">
        <v>1898</v>
      </c>
      <c r="K552" s="653" t="s">
        <v>643</v>
      </c>
      <c r="L552" s="655">
        <v>61.730014208638885</v>
      </c>
      <c r="M552" s="655">
        <v>2</v>
      </c>
      <c r="N552" s="656">
        <v>123.46002841727777</v>
      </c>
    </row>
    <row r="553" spans="1:14" ht="14.4" customHeight="1" x14ac:dyDescent="0.3">
      <c r="A553" s="651" t="s">
        <v>540</v>
      </c>
      <c r="B553" s="652" t="s">
        <v>541</v>
      </c>
      <c r="C553" s="653" t="s">
        <v>556</v>
      </c>
      <c r="D553" s="654" t="s">
        <v>2551</v>
      </c>
      <c r="E553" s="653" t="s">
        <v>562</v>
      </c>
      <c r="F553" s="654" t="s">
        <v>2553</v>
      </c>
      <c r="G553" s="653" t="s">
        <v>570</v>
      </c>
      <c r="H553" s="653" t="s">
        <v>766</v>
      </c>
      <c r="I553" s="653" t="s">
        <v>767</v>
      </c>
      <c r="J553" s="653" t="s">
        <v>760</v>
      </c>
      <c r="K553" s="653" t="s">
        <v>768</v>
      </c>
      <c r="L553" s="655">
        <v>27.669893252815115</v>
      </c>
      <c r="M553" s="655">
        <v>29</v>
      </c>
      <c r="N553" s="656">
        <v>802.4269043316383</v>
      </c>
    </row>
    <row r="554" spans="1:14" ht="14.4" customHeight="1" x14ac:dyDescent="0.3">
      <c r="A554" s="651" t="s">
        <v>540</v>
      </c>
      <c r="B554" s="652" t="s">
        <v>541</v>
      </c>
      <c r="C554" s="653" t="s">
        <v>556</v>
      </c>
      <c r="D554" s="654" t="s">
        <v>2551</v>
      </c>
      <c r="E554" s="653" t="s">
        <v>562</v>
      </c>
      <c r="F554" s="654" t="s">
        <v>2553</v>
      </c>
      <c r="G554" s="653" t="s">
        <v>570</v>
      </c>
      <c r="H554" s="653" t="s">
        <v>1902</v>
      </c>
      <c r="I554" s="653" t="s">
        <v>1903</v>
      </c>
      <c r="J554" s="653" t="s">
        <v>1904</v>
      </c>
      <c r="K554" s="653" t="s">
        <v>1905</v>
      </c>
      <c r="L554" s="655">
        <v>40.519999999999975</v>
      </c>
      <c r="M554" s="655">
        <v>1</v>
      </c>
      <c r="N554" s="656">
        <v>40.519999999999975</v>
      </c>
    </row>
    <row r="555" spans="1:14" ht="14.4" customHeight="1" x14ac:dyDescent="0.3">
      <c r="A555" s="651" t="s">
        <v>540</v>
      </c>
      <c r="B555" s="652" t="s">
        <v>541</v>
      </c>
      <c r="C555" s="653" t="s">
        <v>556</v>
      </c>
      <c r="D555" s="654" t="s">
        <v>2551</v>
      </c>
      <c r="E555" s="653" t="s">
        <v>562</v>
      </c>
      <c r="F555" s="654" t="s">
        <v>2553</v>
      </c>
      <c r="G555" s="653" t="s">
        <v>570</v>
      </c>
      <c r="H555" s="653" t="s">
        <v>1906</v>
      </c>
      <c r="I555" s="653" t="s">
        <v>1907</v>
      </c>
      <c r="J555" s="653" t="s">
        <v>1908</v>
      </c>
      <c r="K555" s="653"/>
      <c r="L555" s="655">
        <v>425.06646885299142</v>
      </c>
      <c r="M555" s="655">
        <v>4</v>
      </c>
      <c r="N555" s="656">
        <v>1700.2658754119657</v>
      </c>
    </row>
    <row r="556" spans="1:14" ht="14.4" customHeight="1" x14ac:dyDescent="0.3">
      <c r="A556" s="651" t="s">
        <v>540</v>
      </c>
      <c r="B556" s="652" t="s">
        <v>541</v>
      </c>
      <c r="C556" s="653" t="s">
        <v>556</v>
      </c>
      <c r="D556" s="654" t="s">
        <v>2551</v>
      </c>
      <c r="E556" s="653" t="s">
        <v>562</v>
      </c>
      <c r="F556" s="654" t="s">
        <v>2553</v>
      </c>
      <c r="G556" s="653" t="s">
        <v>570</v>
      </c>
      <c r="H556" s="653" t="s">
        <v>769</v>
      </c>
      <c r="I556" s="653" t="s">
        <v>730</v>
      </c>
      <c r="J556" s="653" t="s">
        <v>770</v>
      </c>
      <c r="K556" s="653"/>
      <c r="L556" s="655">
        <v>162.88999999999999</v>
      </c>
      <c r="M556" s="655">
        <v>6</v>
      </c>
      <c r="N556" s="656">
        <v>977.33999999999992</v>
      </c>
    </row>
    <row r="557" spans="1:14" ht="14.4" customHeight="1" x14ac:dyDescent="0.3">
      <c r="A557" s="651" t="s">
        <v>540</v>
      </c>
      <c r="B557" s="652" t="s">
        <v>541</v>
      </c>
      <c r="C557" s="653" t="s">
        <v>556</v>
      </c>
      <c r="D557" s="654" t="s">
        <v>2551</v>
      </c>
      <c r="E557" s="653" t="s">
        <v>562</v>
      </c>
      <c r="F557" s="654" t="s">
        <v>2553</v>
      </c>
      <c r="G557" s="653" t="s">
        <v>570</v>
      </c>
      <c r="H557" s="653" t="s">
        <v>1909</v>
      </c>
      <c r="I557" s="653" t="s">
        <v>1909</v>
      </c>
      <c r="J557" s="653" t="s">
        <v>572</v>
      </c>
      <c r="K557" s="653" t="s">
        <v>1910</v>
      </c>
      <c r="L557" s="655">
        <v>192.50115319841709</v>
      </c>
      <c r="M557" s="655">
        <v>25</v>
      </c>
      <c r="N557" s="656">
        <v>4812.5288299604272</v>
      </c>
    </row>
    <row r="558" spans="1:14" ht="14.4" customHeight="1" x14ac:dyDescent="0.3">
      <c r="A558" s="651" t="s">
        <v>540</v>
      </c>
      <c r="B558" s="652" t="s">
        <v>541</v>
      </c>
      <c r="C558" s="653" t="s">
        <v>556</v>
      </c>
      <c r="D558" s="654" t="s">
        <v>2551</v>
      </c>
      <c r="E558" s="653" t="s">
        <v>562</v>
      </c>
      <c r="F558" s="654" t="s">
        <v>2553</v>
      </c>
      <c r="G558" s="653" t="s">
        <v>570</v>
      </c>
      <c r="H558" s="653" t="s">
        <v>771</v>
      </c>
      <c r="I558" s="653" t="s">
        <v>772</v>
      </c>
      <c r="J558" s="653" t="s">
        <v>773</v>
      </c>
      <c r="K558" s="653" t="s">
        <v>774</v>
      </c>
      <c r="L558" s="655">
        <v>42.185217467803682</v>
      </c>
      <c r="M558" s="655">
        <v>23</v>
      </c>
      <c r="N558" s="656">
        <v>970.26000175948468</v>
      </c>
    </row>
    <row r="559" spans="1:14" ht="14.4" customHeight="1" x14ac:dyDescent="0.3">
      <c r="A559" s="651" t="s">
        <v>540</v>
      </c>
      <c r="B559" s="652" t="s">
        <v>541</v>
      </c>
      <c r="C559" s="653" t="s">
        <v>556</v>
      </c>
      <c r="D559" s="654" t="s">
        <v>2551</v>
      </c>
      <c r="E559" s="653" t="s">
        <v>562</v>
      </c>
      <c r="F559" s="654" t="s">
        <v>2553</v>
      </c>
      <c r="G559" s="653" t="s">
        <v>570</v>
      </c>
      <c r="H559" s="653" t="s">
        <v>775</v>
      </c>
      <c r="I559" s="653" t="s">
        <v>776</v>
      </c>
      <c r="J559" s="653" t="s">
        <v>777</v>
      </c>
      <c r="K559" s="653" t="s">
        <v>588</v>
      </c>
      <c r="L559" s="655">
        <v>57.120008019055426</v>
      </c>
      <c r="M559" s="655">
        <v>73</v>
      </c>
      <c r="N559" s="656">
        <v>4169.7605853910463</v>
      </c>
    </row>
    <row r="560" spans="1:14" ht="14.4" customHeight="1" x14ac:dyDescent="0.3">
      <c r="A560" s="651" t="s">
        <v>540</v>
      </c>
      <c r="B560" s="652" t="s">
        <v>541</v>
      </c>
      <c r="C560" s="653" t="s">
        <v>556</v>
      </c>
      <c r="D560" s="654" t="s">
        <v>2551</v>
      </c>
      <c r="E560" s="653" t="s">
        <v>562</v>
      </c>
      <c r="F560" s="654" t="s">
        <v>2553</v>
      </c>
      <c r="G560" s="653" t="s">
        <v>570</v>
      </c>
      <c r="H560" s="653" t="s">
        <v>778</v>
      </c>
      <c r="I560" s="653" t="s">
        <v>779</v>
      </c>
      <c r="J560" s="653" t="s">
        <v>780</v>
      </c>
      <c r="K560" s="653" t="s">
        <v>584</v>
      </c>
      <c r="L560" s="655">
        <v>124.74327094723932</v>
      </c>
      <c r="M560" s="655">
        <v>658</v>
      </c>
      <c r="N560" s="656">
        <v>82081.072283283473</v>
      </c>
    </row>
    <row r="561" spans="1:14" ht="14.4" customHeight="1" x14ac:dyDescent="0.3">
      <c r="A561" s="651" t="s">
        <v>540</v>
      </c>
      <c r="B561" s="652" t="s">
        <v>541</v>
      </c>
      <c r="C561" s="653" t="s">
        <v>556</v>
      </c>
      <c r="D561" s="654" t="s">
        <v>2551</v>
      </c>
      <c r="E561" s="653" t="s">
        <v>562</v>
      </c>
      <c r="F561" s="654" t="s">
        <v>2553</v>
      </c>
      <c r="G561" s="653" t="s">
        <v>570</v>
      </c>
      <c r="H561" s="653" t="s">
        <v>1381</v>
      </c>
      <c r="I561" s="653" t="s">
        <v>1382</v>
      </c>
      <c r="J561" s="653" t="s">
        <v>1383</v>
      </c>
      <c r="K561" s="653" t="s">
        <v>1384</v>
      </c>
      <c r="L561" s="655">
        <v>60.280035708417714</v>
      </c>
      <c r="M561" s="655">
        <v>38</v>
      </c>
      <c r="N561" s="656">
        <v>2290.641356919873</v>
      </c>
    </row>
    <row r="562" spans="1:14" ht="14.4" customHeight="1" x14ac:dyDescent="0.3">
      <c r="A562" s="651" t="s">
        <v>540</v>
      </c>
      <c r="B562" s="652" t="s">
        <v>541</v>
      </c>
      <c r="C562" s="653" t="s">
        <v>556</v>
      </c>
      <c r="D562" s="654" t="s">
        <v>2551</v>
      </c>
      <c r="E562" s="653" t="s">
        <v>562</v>
      </c>
      <c r="F562" s="654" t="s">
        <v>2553</v>
      </c>
      <c r="G562" s="653" t="s">
        <v>570</v>
      </c>
      <c r="H562" s="653" t="s">
        <v>785</v>
      </c>
      <c r="I562" s="653" t="s">
        <v>786</v>
      </c>
      <c r="J562" s="653" t="s">
        <v>787</v>
      </c>
      <c r="K562" s="653" t="s">
        <v>788</v>
      </c>
      <c r="L562" s="655">
        <v>63.791954067853453</v>
      </c>
      <c r="M562" s="655">
        <v>90</v>
      </c>
      <c r="N562" s="656">
        <v>5741.275866106811</v>
      </c>
    </row>
    <row r="563" spans="1:14" ht="14.4" customHeight="1" x14ac:dyDescent="0.3">
      <c r="A563" s="651" t="s">
        <v>540</v>
      </c>
      <c r="B563" s="652" t="s">
        <v>541</v>
      </c>
      <c r="C563" s="653" t="s">
        <v>556</v>
      </c>
      <c r="D563" s="654" t="s">
        <v>2551</v>
      </c>
      <c r="E563" s="653" t="s">
        <v>562</v>
      </c>
      <c r="F563" s="654" t="s">
        <v>2553</v>
      </c>
      <c r="G563" s="653" t="s">
        <v>570</v>
      </c>
      <c r="H563" s="653" t="s">
        <v>789</v>
      </c>
      <c r="I563" s="653" t="s">
        <v>790</v>
      </c>
      <c r="J563" s="653" t="s">
        <v>791</v>
      </c>
      <c r="K563" s="653" t="s">
        <v>792</v>
      </c>
      <c r="L563" s="655">
        <v>112.46399999999998</v>
      </c>
      <c r="M563" s="655">
        <v>5</v>
      </c>
      <c r="N563" s="656">
        <v>562.31999999999994</v>
      </c>
    </row>
    <row r="564" spans="1:14" ht="14.4" customHeight="1" x14ac:dyDescent="0.3">
      <c r="A564" s="651" t="s">
        <v>540</v>
      </c>
      <c r="B564" s="652" t="s">
        <v>541</v>
      </c>
      <c r="C564" s="653" t="s">
        <v>556</v>
      </c>
      <c r="D564" s="654" t="s">
        <v>2551</v>
      </c>
      <c r="E564" s="653" t="s">
        <v>562</v>
      </c>
      <c r="F564" s="654" t="s">
        <v>2553</v>
      </c>
      <c r="G564" s="653" t="s">
        <v>570</v>
      </c>
      <c r="H564" s="653" t="s">
        <v>797</v>
      </c>
      <c r="I564" s="653" t="s">
        <v>798</v>
      </c>
      <c r="J564" s="653" t="s">
        <v>799</v>
      </c>
      <c r="K564" s="653" t="s">
        <v>800</v>
      </c>
      <c r="L564" s="655">
        <v>675.17777777777781</v>
      </c>
      <c r="M564" s="655">
        <v>9</v>
      </c>
      <c r="N564" s="656">
        <v>6076.6</v>
      </c>
    </row>
    <row r="565" spans="1:14" ht="14.4" customHeight="1" x14ac:dyDescent="0.3">
      <c r="A565" s="651" t="s">
        <v>540</v>
      </c>
      <c r="B565" s="652" t="s">
        <v>541</v>
      </c>
      <c r="C565" s="653" t="s">
        <v>556</v>
      </c>
      <c r="D565" s="654" t="s">
        <v>2551</v>
      </c>
      <c r="E565" s="653" t="s">
        <v>562</v>
      </c>
      <c r="F565" s="654" t="s">
        <v>2553</v>
      </c>
      <c r="G565" s="653" t="s">
        <v>570</v>
      </c>
      <c r="H565" s="653" t="s">
        <v>801</v>
      </c>
      <c r="I565" s="653" t="s">
        <v>802</v>
      </c>
      <c r="J565" s="653" t="s">
        <v>803</v>
      </c>
      <c r="K565" s="653" t="s">
        <v>804</v>
      </c>
      <c r="L565" s="655">
        <v>1592.8</v>
      </c>
      <c r="M565" s="655">
        <v>3.2</v>
      </c>
      <c r="N565" s="656">
        <v>5096.96</v>
      </c>
    </row>
    <row r="566" spans="1:14" ht="14.4" customHeight="1" x14ac:dyDescent="0.3">
      <c r="A566" s="651" t="s">
        <v>540</v>
      </c>
      <c r="B566" s="652" t="s">
        <v>541</v>
      </c>
      <c r="C566" s="653" t="s">
        <v>556</v>
      </c>
      <c r="D566" s="654" t="s">
        <v>2551</v>
      </c>
      <c r="E566" s="653" t="s">
        <v>562</v>
      </c>
      <c r="F566" s="654" t="s">
        <v>2553</v>
      </c>
      <c r="G566" s="653" t="s">
        <v>570</v>
      </c>
      <c r="H566" s="653" t="s">
        <v>1911</v>
      </c>
      <c r="I566" s="653" t="s">
        <v>1912</v>
      </c>
      <c r="J566" s="653" t="s">
        <v>1913</v>
      </c>
      <c r="K566" s="653" t="s">
        <v>1914</v>
      </c>
      <c r="L566" s="655">
        <v>74.88</v>
      </c>
      <c r="M566" s="655">
        <v>14</v>
      </c>
      <c r="N566" s="656">
        <v>1048.32</v>
      </c>
    </row>
    <row r="567" spans="1:14" ht="14.4" customHeight="1" x14ac:dyDescent="0.3">
      <c r="A567" s="651" t="s">
        <v>540</v>
      </c>
      <c r="B567" s="652" t="s">
        <v>541</v>
      </c>
      <c r="C567" s="653" t="s">
        <v>556</v>
      </c>
      <c r="D567" s="654" t="s">
        <v>2551</v>
      </c>
      <c r="E567" s="653" t="s">
        <v>562</v>
      </c>
      <c r="F567" s="654" t="s">
        <v>2553</v>
      </c>
      <c r="G567" s="653" t="s">
        <v>570</v>
      </c>
      <c r="H567" s="653" t="s">
        <v>813</v>
      </c>
      <c r="I567" s="653" t="s">
        <v>814</v>
      </c>
      <c r="J567" s="653" t="s">
        <v>815</v>
      </c>
      <c r="K567" s="653" t="s">
        <v>816</v>
      </c>
      <c r="L567" s="655">
        <v>242.00000021484016</v>
      </c>
      <c r="M567" s="655">
        <v>243.9</v>
      </c>
      <c r="N567" s="656">
        <v>59023.800052399514</v>
      </c>
    </row>
    <row r="568" spans="1:14" ht="14.4" customHeight="1" x14ac:dyDescent="0.3">
      <c r="A568" s="651" t="s">
        <v>540</v>
      </c>
      <c r="B568" s="652" t="s">
        <v>541</v>
      </c>
      <c r="C568" s="653" t="s">
        <v>556</v>
      </c>
      <c r="D568" s="654" t="s">
        <v>2551</v>
      </c>
      <c r="E568" s="653" t="s">
        <v>562</v>
      </c>
      <c r="F568" s="654" t="s">
        <v>2553</v>
      </c>
      <c r="G568" s="653" t="s">
        <v>570</v>
      </c>
      <c r="H568" s="653" t="s">
        <v>1915</v>
      </c>
      <c r="I568" s="653" t="s">
        <v>1916</v>
      </c>
      <c r="J568" s="653" t="s">
        <v>1917</v>
      </c>
      <c r="K568" s="653" t="s">
        <v>1918</v>
      </c>
      <c r="L568" s="655">
        <v>1704.5600000000006</v>
      </c>
      <c r="M568" s="655">
        <v>10</v>
      </c>
      <c r="N568" s="656">
        <v>17045.600000000006</v>
      </c>
    </row>
    <row r="569" spans="1:14" ht="14.4" customHeight="1" x14ac:dyDescent="0.3">
      <c r="A569" s="651" t="s">
        <v>540</v>
      </c>
      <c r="B569" s="652" t="s">
        <v>541</v>
      </c>
      <c r="C569" s="653" t="s">
        <v>556</v>
      </c>
      <c r="D569" s="654" t="s">
        <v>2551</v>
      </c>
      <c r="E569" s="653" t="s">
        <v>562</v>
      </c>
      <c r="F569" s="654" t="s">
        <v>2553</v>
      </c>
      <c r="G569" s="653" t="s">
        <v>570</v>
      </c>
      <c r="H569" s="653" t="s">
        <v>817</v>
      </c>
      <c r="I569" s="653" t="s">
        <v>818</v>
      </c>
      <c r="J569" s="653" t="s">
        <v>819</v>
      </c>
      <c r="K569" s="653" t="s">
        <v>820</v>
      </c>
      <c r="L569" s="655">
        <v>138.84000000000003</v>
      </c>
      <c r="M569" s="655">
        <v>1</v>
      </c>
      <c r="N569" s="656">
        <v>138.84000000000003</v>
      </c>
    </row>
    <row r="570" spans="1:14" ht="14.4" customHeight="1" x14ac:dyDescent="0.3">
      <c r="A570" s="651" t="s">
        <v>540</v>
      </c>
      <c r="B570" s="652" t="s">
        <v>541</v>
      </c>
      <c r="C570" s="653" t="s">
        <v>556</v>
      </c>
      <c r="D570" s="654" t="s">
        <v>2551</v>
      </c>
      <c r="E570" s="653" t="s">
        <v>562</v>
      </c>
      <c r="F570" s="654" t="s">
        <v>2553</v>
      </c>
      <c r="G570" s="653" t="s">
        <v>570</v>
      </c>
      <c r="H570" s="653" t="s">
        <v>821</v>
      </c>
      <c r="I570" s="653" t="s">
        <v>822</v>
      </c>
      <c r="J570" s="653" t="s">
        <v>638</v>
      </c>
      <c r="K570" s="653" t="s">
        <v>823</v>
      </c>
      <c r="L570" s="655">
        <v>56.958711512594022</v>
      </c>
      <c r="M570" s="655">
        <v>54</v>
      </c>
      <c r="N570" s="656">
        <v>3075.7704216800771</v>
      </c>
    </row>
    <row r="571" spans="1:14" ht="14.4" customHeight="1" x14ac:dyDescent="0.3">
      <c r="A571" s="651" t="s">
        <v>540</v>
      </c>
      <c r="B571" s="652" t="s">
        <v>541</v>
      </c>
      <c r="C571" s="653" t="s">
        <v>556</v>
      </c>
      <c r="D571" s="654" t="s">
        <v>2551</v>
      </c>
      <c r="E571" s="653" t="s">
        <v>562</v>
      </c>
      <c r="F571" s="654" t="s">
        <v>2553</v>
      </c>
      <c r="G571" s="653" t="s">
        <v>570</v>
      </c>
      <c r="H571" s="653" t="s">
        <v>1919</v>
      </c>
      <c r="I571" s="653" t="s">
        <v>1920</v>
      </c>
      <c r="J571" s="653" t="s">
        <v>1921</v>
      </c>
      <c r="K571" s="653" t="s">
        <v>1922</v>
      </c>
      <c r="L571" s="655">
        <v>76.860000000000014</v>
      </c>
      <c r="M571" s="655">
        <v>1</v>
      </c>
      <c r="N571" s="656">
        <v>76.860000000000014</v>
      </c>
    </row>
    <row r="572" spans="1:14" ht="14.4" customHeight="1" x14ac:dyDescent="0.3">
      <c r="A572" s="651" t="s">
        <v>540</v>
      </c>
      <c r="B572" s="652" t="s">
        <v>541</v>
      </c>
      <c r="C572" s="653" t="s">
        <v>556</v>
      </c>
      <c r="D572" s="654" t="s">
        <v>2551</v>
      </c>
      <c r="E572" s="653" t="s">
        <v>562</v>
      </c>
      <c r="F572" s="654" t="s">
        <v>2553</v>
      </c>
      <c r="G572" s="653" t="s">
        <v>570</v>
      </c>
      <c r="H572" s="653" t="s">
        <v>1923</v>
      </c>
      <c r="I572" s="653" t="s">
        <v>1924</v>
      </c>
      <c r="J572" s="653" t="s">
        <v>1925</v>
      </c>
      <c r="K572" s="653" t="s">
        <v>1926</v>
      </c>
      <c r="L572" s="655">
        <v>20.759467179020387</v>
      </c>
      <c r="M572" s="655">
        <v>1540</v>
      </c>
      <c r="N572" s="656">
        <v>31969.579455691393</v>
      </c>
    </row>
    <row r="573" spans="1:14" ht="14.4" customHeight="1" x14ac:dyDescent="0.3">
      <c r="A573" s="651" t="s">
        <v>540</v>
      </c>
      <c r="B573" s="652" t="s">
        <v>541</v>
      </c>
      <c r="C573" s="653" t="s">
        <v>556</v>
      </c>
      <c r="D573" s="654" t="s">
        <v>2551</v>
      </c>
      <c r="E573" s="653" t="s">
        <v>562</v>
      </c>
      <c r="F573" s="654" t="s">
        <v>2553</v>
      </c>
      <c r="G573" s="653" t="s">
        <v>570</v>
      </c>
      <c r="H573" s="653" t="s">
        <v>1927</v>
      </c>
      <c r="I573" s="653" t="s">
        <v>1928</v>
      </c>
      <c r="J573" s="653" t="s">
        <v>1849</v>
      </c>
      <c r="K573" s="653" t="s">
        <v>1308</v>
      </c>
      <c r="L573" s="655">
        <v>70.039495291366649</v>
      </c>
      <c r="M573" s="655">
        <v>2</v>
      </c>
      <c r="N573" s="656">
        <v>140.0789905827333</v>
      </c>
    </row>
    <row r="574" spans="1:14" ht="14.4" customHeight="1" x14ac:dyDescent="0.3">
      <c r="A574" s="651" t="s">
        <v>540</v>
      </c>
      <c r="B574" s="652" t="s">
        <v>541</v>
      </c>
      <c r="C574" s="653" t="s">
        <v>556</v>
      </c>
      <c r="D574" s="654" t="s">
        <v>2551</v>
      </c>
      <c r="E574" s="653" t="s">
        <v>562</v>
      </c>
      <c r="F574" s="654" t="s">
        <v>2553</v>
      </c>
      <c r="G574" s="653" t="s">
        <v>570</v>
      </c>
      <c r="H574" s="653" t="s">
        <v>828</v>
      </c>
      <c r="I574" s="653" t="s">
        <v>829</v>
      </c>
      <c r="J574" s="653" t="s">
        <v>830</v>
      </c>
      <c r="K574" s="653" t="s">
        <v>831</v>
      </c>
      <c r="L574" s="655">
        <v>36.519669874294742</v>
      </c>
      <c r="M574" s="655">
        <v>1</v>
      </c>
      <c r="N574" s="656">
        <v>36.519669874294742</v>
      </c>
    </row>
    <row r="575" spans="1:14" ht="14.4" customHeight="1" x14ac:dyDescent="0.3">
      <c r="A575" s="651" t="s">
        <v>540</v>
      </c>
      <c r="B575" s="652" t="s">
        <v>541</v>
      </c>
      <c r="C575" s="653" t="s">
        <v>556</v>
      </c>
      <c r="D575" s="654" t="s">
        <v>2551</v>
      </c>
      <c r="E575" s="653" t="s">
        <v>562</v>
      </c>
      <c r="F575" s="654" t="s">
        <v>2553</v>
      </c>
      <c r="G575" s="653" t="s">
        <v>570</v>
      </c>
      <c r="H575" s="653" t="s">
        <v>1409</v>
      </c>
      <c r="I575" s="653" t="s">
        <v>1410</v>
      </c>
      <c r="J575" s="653" t="s">
        <v>830</v>
      </c>
      <c r="K575" s="653" t="s">
        <v>1411</v>
      </c>
      <c r="L575" s="655">
        <v>62.4</v>
      </c>
      <c r="M575" s="655">
        <v>1</v>
      </c>
      <c r="N575" s="656">
        <v>62.4</v>
      </c>
    </row>
    <row r="576" spans="1:14" ht="14.4" customHeight="1" x14ac:dyDescent="0.3">
      <c r="A576" s="651" t="s">
        <v>540</v>
      </c>
      <c r="B576" s="652" t="s">
        <v>541</v>
      </c>
      <c r="C576" s="653" t="s">
        <v>556</v>
      </c>
      <c r="D576" s="654" t="s">
        <v>2551</v>
      </c>
      <c r="E576" s="653" t="s">
        <v>562</v>
      </c>
      <c r="F576" s="654" t="s">
        <v>2553</v>
      </c>
      <c r="G576" s="653" t="s">
        <v>570</v>
      </c>
      <c r="H576" s="653" t="s">
        <v>1412</v>
      </c>
      <c r="I576" s="653" t="s">
        <v>1413</v>
      </c>
      <c r="J576" s="653" t="s">
        <v>1414</v>
      </c>
      <c r="K576" s="653" t="s">
        <v>1415</v>
      </c>
      <c r="L576" s="655">
        <v>52.17000000000003</v>
      </c>
      <c r="M576" s="655">
        <v>4</v>
      </c>
      <c r="N576" s="656">
        <v>208.68000000000012</v>
      </c>
    </row>
    <row r="577" spans="1:14" ht="14.4" customHeight="1" x14ac:dyDescent="0.3">
      <c r="A577" s="651" t="s">
        <v>540</v>
      </c>
      <c r="B577" s="652" t="s">
        <v>541</v>
      </c>
      <c r="C577" s="653" t="s">
        <v>556</v>
      </c>
      <c r="D577" s="654" t="s">
        <v>2551</v>
      </c>
      <c r="E577" s="653" t="s">
        <v>562</v>
      </c>
      <c r="F577" s="654" t="s">
        <v>2553</v>
      </c>
      <c r="G577" s="653" t="s">
        <v>570</v>
      </c>
      <c r="H577" s="653" t="s">
        <v>832</v>
      </c>
      <c r="I577" s="653" t="s">
        <v>730</v>
      </c>
      <c r="J577" s="653" t="s">
        <v>833</v>
      </c>
      <c r="K577" s="653"/>
      <c r="L577" s="655">
        <v>68.529939212112296</v>
      </c>
      <c r="M577" s="655">
        <v>8</v>
      </c>
      <c r="N577" s="656">
        <v>548.23951369689837</v>
      </c>
    </row>
    <row r="578" spans="1:14" ht="14.4" customHeight="1" x14ac:dyDescent="0.3">
      <c r="A578" s="651" t="s">
        <v>540</v>
      </c>
      <c r="B578" s="652" t="s">
        <v>541</v>
      </c>
      <c r="C578" s="653" t="s">
        <v>556</v>
      </c>
      <c r="D578" s="654" t="s">
        <v>2551</v>
      </c>
      <c r="E578" s="653" t="s">
        <v>562</v>
      </c>
      <c r="F578" s="654" t="s">
        <v>2553</v>
      </c>
      <c r="G578" s="653" t="s">
        <v>570</v>
      </c>
      <c r="H578" s="653" t="s">
        <v>834</v>
      </c>
      <c r="I578" s="653" t="s">
        <v>730</v>
      </c>
      <c r="J578" s="653" t="s">
        <v>835</v>
      </c>
      <c r="K578" s="653"/>
      <c r="L578" s="655">
        <v>116.07946512216624</v>
      </c>
      <c r="M578" s="655">
        <v>30</v>
      </c>
      <c r="N578" s="656">
        <v>3482.3839536649871</v>
      </c>
    </row>
    <row r="579" spans="1:14" ht="14.4" customHeight="1" x14ac:dyDescent="0.3">
      <c r="A579" s="651" t="s">
        <v>540</v>
      </c>
      <c r="B579" s="652" t="s">
        <v>541</v>
      </c>
      <c r="C579" s="653" t="s">
        <v>556</v>
      </c>
      <c r="D579" s="654" t="s">
        <v>2551</v>
      </c>
      <c r="E579" s="653" t="s">
        <v>562</v>
      </c>
      <c r="F579" s="654" t="s">
        <v>2553</v>
      </c>
      <c r="G579" s="653" t="s">
        <v>570</v>
      </c>
      <c r="H579" s="653" t="s">
        <v>836</v>
      </c>
      <c r="I579" s="653" t="s">
        <v>730</v>
      </c>
      <c r="J579" s="653" t="s">
        <v>837</v>
      </c>
      <c r="K579" s="653"/>
      <c r="L579" s="655">
        <v>148.24</v>
      </c>
      <c r="M579" s="655">
        <v>5</v>
      </c>
      <c r="N579" s="656">
        <v>741.2</v>
      </c>
    </row>
    <row r="580" spans="1:14" ht="14.4" customHeight="1" x14ac:dyDescent="0.3">
      <c r="A580" s="651" t="s">
        <v>540</v>
      </c>
      <c r="B580" s="652" t="s">
        <v>541</v>
      </c>
      <c r="C580" s="653" t="s">
        <v>556</v>
      </c>
      <c r="D580" s="654" t="s">
        <v>2551</v>
      </c>
      <c r="E580" s="653" t="s">
        <v>562</v>
      </c>
      <c r="F580" s="654" t="s">
        <v>2553</v>
      </c>
      <c r="G580" s="653" t="s">
        <v>570</v>
      </c>
      <c r="H580" s="653" t="s">
        <v>1929</v>
      </c>
      <c r="I580" s="653" t="s">
        <v>1930</v>
      </c>
      <c r="J580" s="653" t="s">
        <v>1931</v>
      </c>
      <c r="K580" s="653" t="s">
        <v>1932</v>
      </c>
      <c r="L580" s="655">
        <v>116.35999999999997</v>
      </c>
      <c r="M580" s="655">
        <v>2</v>
      </c>
      <c r="N580" s="656">
        <v>232.71999999999994</v>
      </c>
    </row>
    <row r="581" spans="1:14" ht="14.4" customHeight="1" x14ac:dyDescent="0.3">
      <c r="A581" s="651" t="s">
        <v>540</v>
      </c>
      <c r="B581" s="652" t="s">
        <v>541</v>
      </c>
      <c r="C581" s="653" t="s">
        <v>556</v>
      </c>
      <c r="D581" s="654" t="s">
        <v>2551</v>
      </c>
      <c r="E581" s="653" t="s">
        <v>562</v>
      </c>
      <c r="F581" s="654" t="s">
        <v>2553</v>
      </c>
      <c r="G581" s="653" t="s">
        <v>570</v>
      </c>
      <c r="H581" s="653" t="s">
        <v>1933</v>
      </c>
      <c r="I581" s="653" t="s">
        <v>1934</v>
      </c>
      <c r="J581" s="653" t="s">
        <v>1032</v>
      </c>
      <c r="K581" s="653" t="s">
        <v>1033</v>
      </c>
      <c r="L581" s="655">
        <v>47.610007456605793</v>
      </c>
      <c r="M581" s="655">
        <v>28</v>
      </c>
      <c r="N581" s="656">
        <v>1333.0802087849622</v>
      </c>
    </row>
    <row r="582" spans="1:14" ht="14.4" customHeight="1" x14ac:dyDescent="0.3">
      <c r="A582" s="651" t="s">
        <v>540</v>
      </c>
      <c r="B582" s="652" t="s">
        <v>541</v>
      </c>
      <c r="C582" s="653" t="s">
        <v>556</v>
      </c>
      <c r="D582" s="654" t="s">
        <v>2551</v>
      </c>
      <c r="E582" s="653" t="s">
        <v>562</v>
      </c>
      <c r="F582" s="654" t="s">
        <v>2553</v>
      </c>
      <c r="G582" s="653" t="s">
        <v>570</v>
      </c>
      <c r="H582" s="653" t="s">
        <v>1935</v>
      </c>
      <c r="I582" s="653" t="s">
        <v>1936</v>
      </c>
      <c r="J582" s="653" t="s">
        <v>1937</v>
      </c>
      <c r="K582" s="653" t="s">
        <v>1938</v>
      </c>
      <c r="L582" s="655">
        <v>56.490000000000016</v>
      </c>
      <c r="M582" s="655">
        <v>7</v>
      </c>
      <c r="N582" s="656">
        <v>395.43000000000012</v>
      </c>
    </row>
    <row r="583" spans="1:14" ht="14.4" customHeight="1" x14ac:dyDescent="0.3">
      <c r="A583" s="651" t="s">
        <v>540</v>
      </c>
      <c r="B583" s="652" t="s">
        <v>541</v>
      </c>
      <c r="C583" s="653" t="s">
        <v>556</v>
      </c>
      <c r="D583" s="654" t="s">
        <v>2551</v>
      </c>
      <c r="E583" s="653" t="s">
        <v>562</v>
      </c>
      <c r="F583" s="654" t="s">
        <v>2553</v>
      </c>
      <c r="G583" s="653" t="s">
        <v>570</v>
      </c>
      <c r="H583" s="653" t="s">
        <v>1939</v>
      </c>
      <c r="I583" s="653" t="s">
        <v>730</v>
      </c>
      <c r="J583" s="653" t="s">
        <v>1940</v>
      </c>
      <c r="K583" s="653"/>
      <c r="L583" s="655">
        <v>67.759996249801546</v>
      </c>
      <c r="M583" s="655">
        <v>5</v>
      </c>
      <c r="N583" s="656">
        <v>338.79998124900771</v>
      </c>
    </row>
    <row r="584" spans="1:14" ht="14.4" customHeight="1" x14ac:dyDescent="0.3">
      <c r="A584" s="651" t="s">
        <v>540</v>
      </c>
      <c r="B584" s="652" t="s">
        <v>541</v>
      </c>
      <c r="C584" s="653" t="s">
        <v>556</v>
      </c>
      <c r="D584" s="654" t="s">
        <v>2551</v>
      </c>
      <c r="E584" s="653" t="s">
        <v>562</v>
      </c>
      <c r="F584" s="654" t="s">
        <v>2553</v>
      </c>
      <c r="G584" s="653" t="s">
        <v>570</v>
      </c>
      <c r="H584" s="653" t="s">
        <v>1941</v>
      </c>
      <c r="I584" s="653" t="s">
        <v>1942</v>
      </c>
      <c r="J584" s="653" t="s">
        <v>1943</v>
      </c>
      <c r="K584" s="653" t="s">
        <v>588</v>
      </c>
      <c r="L584" s="655">
        <v>71.010000000000019</v>
      </c>
      <c r="M584" s="655">
        <v>3</v>
      </c>
      <c r="N584" s="656">
        <v>213.03000000000006</v>
      </c>
    </row>
    <row r="585" spans="1:14" ht="14.4" customHeight="1" x14ac:dyDescent="0.3">
      <c r="A585" s="651" t="s">
        <v>540</v>
      </c>
      <c r="B585" s="652" t="s">
        <v>541</v>
      </c>
      <c r="C585" s="653" t="s">
        <v>556</v>
      </c>
      <c r="D585" s="654" t="s">
        <v>2551</v>
      </c>
      <c r="E585" s="653" t="s">
        <v>562</v>
      </c>
      <c r="F585" s="654" t="s">
        <v>2553</v>
      </c>
      <c r="G585" s="653" t="s">
        <v>570</v>
      </c>
      <c r="H585" s="653" t="s">
        <v>1420</v>
      </c>
      <c r="I585" s="653" t="s">
        <v>1421</v>
      </c>
      <c r="J585" s="653" t="s">
        <v>1422</v>
      </c>
      <c r="K585" s="653" t="s">
        <v>611</v>
      </c>
      <c r="L585" s="655">
        <v>41.762155199903226</v>
      </c>
      <c r="M585" s="655">
        <v>281</v>
      </c>
      <c r="N585" s="656">
        <v>11735.165611172806</v>
      </c>
    </row>
    <row r="586" spans="1:14" ht="14.4" customHeight="1" x14ac:dyDescent="0.3">
      <c r="A586" s="651" t="s">
        <v>540</v>
      </c>
      <c r="B586" s="652" t="s">
        <v>541</v>
      </c>
      <c r="C586" s="653" t="s">
        <v>556</v>
      </c>
      <c r="D586" s="654" t="s">
        <v>2551</v>
      </c>
      <c r="E586" s="653" t="s">
        <v>562</v>
      </c>
      <c r="F586" s="654" t="s">
        <v>2553</v>
      </c>
      <c r="G586" s="653" t="s">
        <v>570</v>
      </c>
      <c r="H586" s="653" t="s">
        <v>1944</v>
      </c>
      <c r="I586" s="653" t="s">
        <v>1945</v>
      </c>
      <c r="J586" s="653" t="s">
        <v>1946</v>
      </c>
      <c r="K586" s="653" t="s">
        <v>1947</v>
      </c>
      <c r="L586" s="655">
        <v>152.26000000000002</v>
      </c>
      <c r="M586" s="655">
        <v>3</v>
      </c>
      <c r="N586" s="656">
        <v>456.78000000000003</v>
      </c>
    </row>
    <row r="587" spans="1:14" ht="14.4" customHeight="1" x14ac:dyDescent="0.3">
      <c r="A587" s="651" t="s">
        <v>540</v>
      </c>
      <c r="B587" s="652" t="s">
        <v>541</v>
      </c>
      <c r="C587" s="653" t="s">
        <v>556</v>
      </c>
      <c r="D587" s="654" t="s">
        <v>2551</v>
      </c>
      <c r="E587" s="653" t="s">
        <v>562</v>
      </c>
      <c r="F587" s="654" t="s">
        <v>2553</v>
      </c>
      <c r="G587" s="653" t="s">
        <v>570</v>
      </c>
      <c r="H587" s="653" t="s">
        <v>1948</v>
      </c>
      <c r="I587" s="653" t="s">
        <v>1949</v>
      </c>
      <c r="J587" s="653" t="s">
        <v>1425</v>
      </c>
      <c r="K587" s="653" t="s">
        <v>1950</v>
      </c>
      <c r="L587" s="655">
        <v>61.010000000000019</v>
      </c>
      <c r="M587" s="655">
        <v>2</v>
      </c>
      <c r="N587" s="656">
        <v>122.02000000000004</v>
      </c>
    </row>
    <row r="588" spans="1:14" ht="14.4" customHeight="1" x14ac:dyDescent="0.3">
      <c r="A588" s="651" t="s">
        <v>540</v>
      </c>
      <c r="B588" s="652" t="s">
        <v>541</v>
      </c>
      <c r="C588" s="653" t="s">
        <v>556</v>
      </c>
      <c r="D588" s="654" t="s">
        <v>2551</v>
      </c>
      <c r="E588" s="653" t="s">
        <v>562</v>
      </c>
      <c r="F588" s="654" t="s">
        <v>2553</v>
      </c>
      <c r="G588" s="653" t="s">
        <v>570</v>
      </c>
      <c r="H588" s="653" t="s">
        <v>1951</v>
      </c>
      <c r="I588" s="653" t="s">
        <v>1952</v>
      </c>
      <c r="J588" s="653" t="s">
        <v>862</v>
      </c>
      <c r="K588" s="653" t="s">
        <v>1953</v>
      </c>
      <c r="L588" s="655">
        <v>254.98</v>
      </c>
      <c r="M588" s="655">
        <v>11</v>
      </c>
      <c r="N588" s="656">
        <v>2804.7799999999997</v>
      </c>
    </row>
    <row r="589" spans="1:14" ht="14.4" customHeight="1" x14ac:dyDescent="0.3">
      <c r="A589" s="651" t="s">
        <v>540</v>
      </c>
      <c r="B589" s="652" t="s">
        <v>541</v>
      </c>
      <c r="C589" s="653" t="s">
        <v>556</v>
      </c>
      <c r="D589" s="654" t="s">
        <v>2551</v>
      </c>
      <c r="E589" s="653" t="s">
        <v>562</v>
      </c>
      <c r="F589" s="654" t="s">
        <v>2553</v>
      </c>
      <c r="G589" s="653" t="s">
        <v>570</v>
      </c>
      <c r="H589" s="653" t="s">
        <v>1954</v>
      </c>
      <c r="I589" s="653" t="s">
        <v>1955</v>
      </c>
      <c r="J589" s="653" t="s">
        <v>1956</v>
      </c>
      <c r="K589" s="653" t="s">
        <v>1957</v>
      </c>
      <c r="L589" s="655">
        <v>884.4</v>
      </c>
      <c r="M589" s="655">
        <v>15</v>
      </c>
      <c r="N589" s="656">
        <v>13266</v>
      </c>
    </row>
    <row r="590" spans="1:14" ht="14.4" customHeight="1" x14ac:dyDescent="0.3">
      <c r="A590" s="651" t="s">
        <v>540</v>
      </c>
      <c r="B590" s="652" t="s">
        <v>541</v>
      </c>
      <c r="C590" s="653" t="s">
        <v>556</v>
      </c>
      <c r="D590" s="654" t="s">
        <v>2551</v>
      </c>
      <c r="E590" s="653" t="s">
        <v>562</v>
      </c>
      <c r="F590" s="654" t="s">
        <v>2553</v>
      </c>
      <c r="G590" s="653" t="s">
        <v>570</v>
      </c>
      <c r="H590" s="653" t="s">
        <v>1958</v>
      </c>
      <c r="I590" s="653" t="s">
        <v>1959</v>
      </c>
      <c r="J590" s="653" t="s">
        <v>1960</v>
      </c>
      <c r="K590" s="653" t="s">
        <v>1961</v>
      </c>
      <c r="L590" s="655">
        <v>956.70333333333303</v>
      </c>
      <c r="M590" s="655">
        <v>3</v>
      </c>
      <c r="N590" s="656">
        <v>2870.1099999999992</v>
      </c>
    </row>
    <row r="591" spans="1:14" ht="14.4" customHeight="1" x14ac:dyDescent="0.3">
      <c r="A591" s="651" t="s">
        <v>540</v>
      </c>
      <c r="B591" s="652" t="s">
        <v>541</v>
      </c>
      <c r="C591" s="653" t="s">
        <v>556</v>
      </c>
      <c r="D591" s="654" t="s">
        <v>2551</v>
      </c>
      <c r="E591" s="653" t="s">
        <v>562</v>
      </c>
      <c r="F591" s="654" t="s">
        <v>2553</v>
      </c>
      <c r="G591" s="653" t="s">
        <v>570</v>
      </c>
      <c r="H591" s="653" t="s">
        <v>1962</v>
      </c>
      <c r="I591" s="653" t="s">
        <v>1963</v>
      </c>
      <c r="J591" s="653" t="s">
        <v>1964</v>
      </c>
      <c r="K591" s="653" t="s">
        <v>1965</v>
      </c>
      <c r="L591" s="655">
        <v>209.00999999999993</v>
      </c>
      <c r="M591" s="655">
        <v>1</v>
      </c>
      <c r="N591" s="656">
        <v>209.00999999999993</v>
      </c>
    </row>
    <row r="592" spans="1:14" ht="14.4" customHeight="1" x14ac:dyDescent="0.3">
      <c r="A592" s="651" t="s">
        <v>540</v>
      </c>
      <c r="B592" s="652" t="s">
        <v>541</v>
      </c>
      <c r="C592" s="653" t="s">
        <v>556</v>
      </c>
      <c r="D592" s="654" t="s">
        <v>2551</v>
      </c>
      <c r="E592" s="653" t="s">
        <v>562</v>
      </c>
      <c r="F592" s="654" t="s">
        <v>2553</v>
      </c>
      <c r="G592" s="653" t="s">
        <v>570</v>
      </c>
      <c r="H592" s="653" t="s">
        <v>1966</v>
      </c>
      <c r="I592" s="653" t="s">
        <v>1967</v>
      </c>
      <c r="J592" s="653" t="s">
        <v>1968</v>
      </c>
      <c r="K592" s="653" t="s">
        <v>1969</v>
      </c>
      <c r="L592" s="655">
        <v>265.21480850467191</v>
      </c>
      <c r="M592" s="655">
        <v>46</v>
      </c>
      <c r="N592" s="656">
        <v>12199.881191214907</v>
      </c>
    </row>
    <row r="593" spans="1:14" ht="14.4" customHeight="1" x14ac:dyDescent="0.3">
      <c r="A593" s="651" t="s">
        <v>540</v>
      </c>
      <c r="B593" s="652" t="s">
        <v>541</v>
      </c>
      <c r="C593" s="653" t="s">
        <v>556</v>
      </c>
      <c r="D593" s="654" t="s">
        <v>2551</v>
      </c>
      <c r="E593" s="653" t="s">
        <v>562</v>
      </c>
      <c r="F593" s="654" t="s">
        <v>2553</v>
      </c>
      <c r="G593" s="653" t="s">
        <v>570</v>
      </c>
      <c r="H593" s="653" t="s">
        <v>1970</v>
      </c>
      <c r="I593" s="653" t="s">
        <v>1971</v>
      </c>
      <c r="J593" s="653" t="s">
        <v>1972</v>
      </c>
      <c r="K593" s="653" t="s">
        <v>1973</v>
      </c>
      <c r="L593" s="655">
        <v>1333.4312232243287</v>
      </c>
      <c r="M593" s="655">
        <v>12</v>
      </c>
      <c r="N593" s="656">
        <v>16001.174678691945</v>
      </c>
    </row>
    <row r="594" spans="1:14" ht="14.4" customHeight="1" x14ac:dyDescent="0.3">
      <c r="A594" s="651" t="s">
        <v>540</v>
      </c>
      <c r="B594" s="652" t="s">
        <v>541</v>
      </c>
      <c r="C594" s="653" t="s">
        <v>556</v>
      </c>
      <c r="D594" s="654" t="s">
        <v>2551</v>
      </c>
      <c r="E594" s="653" t="s">
        <v>562</v>
      </c>
      <c r="F594" s="654" t="s">
        <v>2553</v>
      </c>
      <c r="G594" s="653" t="s">
        <v>570</v>
      </c>
      <c r="H594" s="653" t="s">
        <v>1974</v>
      </c>
      <c r="I594" s="653" t="s">
        <v>1975</v>
      </c>
      <c r="J594" s="653" t="s">
        <v>1976</v>
      </c>
      <c r="K594" s="653" t="s">
        <v>1977</v>
      </c>
      <c r="L594" s="655">
        <v>1037.7499999999993</v>
      </c>
      <c r="M594" s="655">
        <v>3</v>
      </c>
      <c r="N594" s="656">
        <v>3113.2499999999977</v>
      </c>
    </row>
    <row r="595" spans="1:14" ht="14.4" customHeight="1" x14ac:dyDescent="0.3">
      <c r="A595" s="651" t="s">
        <v>540</v>
      </c>
      <c r="B595" s="652" t="s">
        <v>541</v>
      </c>
      <c r="C595" s="653" t="s">
        <v>556</v>
      </c>
      <c r="D595" s="654" t="s">
        <v>2551</v>
      </c>
      <c r="E595" s="653" t="s">
        <v>562</v>
      </c>
      <c r="F595" s="654" t="s">
        <v>2553</v>
      </c>
      <c r="G595" s="653" t="s">
        <v>570</v>
      </c>
      <c r="H595" s="653" t="s">
        <v>1978</v>
      </c>
      <c r="I595" s="653" t="s">
        <v>1979</v>
      </c>
      <c r="J595" s="653" t="s">
        <v>565</v>
      </c>
      <c r="K595" s="653" t="s">
        <v>1980</v>
      </c>
      <c r="L595" s="655">
        <v>85.75</v>
      </c>
      <c r="M595" s="655">
        <v>48</v>
      </c>
      <c r="N595" s="656">
        <v>4116</v>
      </c>
    </row>
    <row r="596" spans="1:14" ht="14.4" customHeight="1" x14ac:dyDescent="0.3">
      <c r="A596" s="651" t="s">
        <v>540</v>
      </c>
      <c r="B596" s="652" t="s">
        <v>541</v>
      </c>
      <c r="C596" s="653" t="s">
        <v>556</v>
      </c>
      <c r="D596" s="654" t="s">
        <v>2551</v>
      </c>
      <c r="E596" s="653" t="s">
        <v>562</v>
      </c>
      <c r="F596" s="654" t="s">
        <v>2553</v>
      </c>
      <c r="G596" s="653" t="s">
        <v>570</v>
      </c>
      <c r="H596" s="653" t="s">
        <v>1981</v>
      </c>
      <c r="I596" s="653" t="s">
        <v>730</v>
      </c>
      <c r="J596" s="653" t="s">
        <v>1982</v>
      </c>
      <c r="K596" s="653" t="s">
        <v>1983</v>
      </c>
      <c r="L596" s="655">
        <v>0</v>
      </c>
      <c r="M596" s="655">
        <v>0</v>
      </c>
      <c r="N596" s="656">
        <v>0</v>
      </c>
    </row>
    <row r="597" spans="1:14" ht="14.4" customHeight="1" x14ac:dyDescent="0.3">
      <c r="A597" s="651" t="s">
        <v>540</v>
      </c>
      <c r="B597" s="652" t="s">
        <v>541</v>
      </c>
      <c r="C597" s="653" t="s">
        <v>556</v>
      </c>
      <c r="D597" s="654" t="s">
        <v>2551</v>
      </c>
      <c r="E597" s="653" t="s">
        <v>562</v>
      </c>
      <c r="F597" s="654" t="s">
        <v>2553</v>
      </c>
      <c r="G597" s="653" t="s">
        <v>570</v>
      </c>
      <c r="H597" s="653" t="s">
        <v>841</v>
      </c>
      <c r="I597" s="653" t="s">
        <v>730</v>
      </c>
      <c r="J597" s="653" t="s">
        <v>842</v>
      </c>
      <c r="K597" s="653"/>
      <c r="L597" s="655">
        <v>73.343125257153929</v>
      </c>
      <c r="M597" s="655">
        <v>32</v>
      </c>
      <c r="N597" s="656">
        <v>2346.9800082289257</v>
      </c>
    </row>
    <row r="598" spans="1:14" ht="14.4" customHeight="1" x14ac:dyDescent="0.3">
      <c r="A598" s="651" t="s">
        <v>540</v>
      </c>
      <c r="B598" s="652" t="s">
        <v>541</v>
      </c>
      <c r="C598" s="653" t="s">
        <v>556</v>
      </c>
      <c r="D598" s="654" t="s">
        <v>2551</v>
      </c>
      <c r="E598" s="653" t="s">
        <v>562</v>
      </c>
      <c r="F598" s="654" t="s">
        <v>2553</v>
      </c>
      <c r="G598" s="653" t="s">
        <v>570</v>
      </c>
      <c r="H598" s="653" t="s">
        <v>1984</v>
      </c>
      <c r="I598" s="653" t="s">
        <v>730</v>
      </c>
      <c r="J598" s="653" t="s">
        <v>1985</v>
      </c>
      <c r="K598" s="653"/>
      <c r="L598" s="655">
        <v>25.919999999999991</v>
      </c>
      <c r="M598" s="655">
        <v>2</v>
      </c>
      <c r="N598" s="656">
        <v>51.839999999999982</v>
      </c>
    </row>
    <row r="599" spans="1:14" ht="14.4" customHeight="1" x14ac:dyDescent="0.3">
      <c r="A599" s="651" t="s">
        <v>540</v>
      </c>
      <c r="B599" s="652" t="s">
        <v>541</v>
      </c>
      <c r="C599" s="653" t="s">
        <v>556</v>
      </c>
      <c r="D599" s="654" t="s">
        <v>2551</v>
      </c>
      <c r="E599" s="653" t="s">
        <v>562</v>
      </c>
      <c r="F599" s="654" t="s">
        <v>2553</v>
      </c>
      <c r="G599" s="653" t="s">
        <v>570</v>
      </c>
      <c r="H599" s="653" t="s">
        <v>1986</v>
      </c>
      <c r="I599" s="653" t="s">
        <v>730</v>
      </c>
      <c r="J599" s="653" t="s">
        <v>1987</v>
      </c>
      <c r="K599" s="653"/>
      <c r="L599" s="655">
        <v>110.17630371758504</v>
      </c>
      <c r="M599" s="655">
        <v>2</v>
      </c>
      <c r="N599" s="656">
        <v>220.35260743517009</v>
      </c>
    </row>
    <row r="600" spans="1:14" ht="14.4" customHeight="1" x14ac:dyDescent="0.3">
      <c r="A600" s="651" t="s">
        <v>540</v>
      </c>
      <c r="B600" s="652" t="s">
        <v>541</v>
      </c>
      <c r="C600" s="653" t="s">
        <v>556</v>
      </c>
      <c r="D600" s="654" t="s">
        <v>2551</v>
      </c>
      <c r="E600" s="653" t="s">
        <v>562</v>
      </c>
      <c r="F600" s="654" t="s">
        <v>2553</v>
      </c>
      <c r="G600" s="653" t="s">
        <v>570</v>
      </c>
      <c r="H600" s="653" t="s">
        <v>1988</v>
      </c>
      <c r="I600" s="653" t="s">
        <v>1989</v>
      </c>
      <c r="J600" s="653" t="s">
        <v>1990</v>
      </c>
      <c r="K600" s="653" t="s">
        <v>1384</v>
      </c>
      <c r="L600" s="655">
        <v>57.939999999999991</v>
      </c>
      <c r="M600" s="655">
        <v>4</v>
      </c>
      <c r="N600" s="656">
        <v>231.75999999999996</v>
      </c>
    </row>
    <row r="601" spans="1:14" ht="14.4" customHeight="1" x14ac:dyDescent="0.3">
      <c r="A601" s="651" t="s">
        <v>540</v>
      </c>
      <c r="B601" s="652" t="s">
        <v>541</v>
      </c>
      <c r="C601" s="653" t="s">
        <v>556</v>
      </c>
      <c r="D601" s="654" t="s">
        <v>2551</v>
      </c>
      <c r="E601" s="653" t="s">
        <v>562</v>
      </c>
      <c r="F601" s="654" t="s">
        <v>2553</v>
      </c>
      <c r="G601" s="653" t="s">
        <v>570</v>
      </c>
      <c r="H601" s="653" t="s">
        <v>1991</v>
      </c>
      <c r="I601" s="653" t="s">
        <v>1992</v>
      </c>
      <c r="J601" s="653" t="s">
        <v>1993</v>
      </c>
      <c r="K601" s="653" t="s">
        <v>1994</v>
      </c>
      <c r="L601" s="655">
        <v>285.99999999999989</v>
      </c>
      <c r="M601" s="655">
        <v>1</v>
      </c>
      <c r="N601" s="656">
        <v>285.99999999999989</v>
      </c>
    </row>
    <row r="602" spans="1:14" ht="14.4" customHeight="1" x14ac:dyDescent="0.3">
      <c r="A602" s="651" t="s">
        <v>540</v>
      </c>
      <c r="B602" s="652" t="s">
        <v>541</v>
      </c>
      <c r="C602" s="653" t="s">
        <v>556</v>
      </c>
      <c r="D602" s="654" t="s">
        <v>2551</v>
      </c>
      <c r="E602" s="653" t="s">
        <v>562</v>
      </c>
      <c r="F602" s="654" t="s">
        <v>2553</v>
      </c>
      <c r="G602" s="653" t="s">
        <v>570</v>
      </c>
      <c r="H602" s="653" t="s">
        <v>843</v>
      </c>
      <c r="I602" s="653" t="s">
        <v>730</v>
      </c>
      <c r="J602" s="653" t="s">
        <v>844</v>
      </c>
      <c r="K602" s="653"/>
      <c r="L602" s="655">
        <v>48.629999999999988</v>
      </c>
      <c r="M602" s="655">
        <v>2</v>
      </c>
      <c r="N602" s="656">
        <v>97.259999999999977</v>
      </c>
    </row>
    <row r="603" spans="1:14" ht="14.4" customHeight="1" x14ac:dyDescent="0.3">
      <c r="A603" s="651" t="s">
        <v>540</v>
      </c>
      <c r="B603" s="652" t="s">
        <v>541</v>
      </c>
      <c r="C603" s="653" t="s">
        <v>556</v>
      </c>
      <c r="D603" s="654" t="s">
        <v>2551</v>
      </c>
      <c r="E603" s="653" t="s">
        <v>562</v>
      </c>
      <c r="F603" s="654" t="s">
        <v>2553</v>
      </c>
      <c r="G603" s="653" t="s">
        <v>570</v>
      </c>
      <c r="H603" s="653" t="s">
        <v>1995</v>
      </c>
      <c r="I603" s="653" t="s">
        <v>1996</v>
      </c>
      <c r="J603" s="653" t="s">
        <v>1997</v>
      </c>
      <c r="K603" s="653" t="s">
        <v>1998</v>
      </c>
      <c r="L603" s="655">
        <v>58.869724750673804</v>
      </c>
      <c r="M603" s="655">
        <v>30</v>
      </c>
      <c r="N603" s="656">
        <v>1766.0917425202142</v>
      </c>
    </row>
    <row r="604" spans="1:14" ht="14.4" customHeight="1" x14ac:dyDescent="0.3">
      <c r="A604" s="651" t="s">
        <v>540</v>
      </c>
      <c r="B604" s="652" t="s">
        <v>541</v>
      </c>
      <c r="C604" s="653" t="s">
        <v>556</v>
      </c>
      <c r="D604" s="654" t="s">
        <v>2551</v>
      </c>
      <c r="E604" s="653" t="s">
        <v>562</v>
      </c>
      <c r="F604" s="654" t="s">
        <v>2553</v>
      </c>
      <c r="G604" s="653" t="s">
        <v>570</v>
      </c>
      <c r="H604" s="653" t="s">
        <v>1999</v>
      </c>
      <c r="I604" s="653" t="s">
        <v>2000</v>
      </c>
      <c r="J604" s="653" t="s">
        <v>2001</v>
      </c>
      <c r="K604" s="653" t="s">
        <v>2002</v>
      </c>
      <c r="L604" s="655">
        <v>186.35</v>
      </c>
      <c r="M604" s="655">
        <v>2</v>
      </c>
      <c r="N604" s="656">
        <v>372.7</v>
      </c>
    </row>
    <row r="605" spans="1:14" ht="14.4" customHeight="1" x14ac:dyDescent="0.3">
      <c r="A605" s="651" t="s">
        <v>540</v>
      </c>
      <c r="B605" s="652" t="s">
        <v>541</v>
      </c>
      <c r="C605" s="653" t="s">
        <v>556</v>
      </c>
      <c r="D605" s="654" t="s">
        <v>2551</v>
      </c>
      <c r="E605" s="653" t="s">
        <v>562</v>
      </c>
      <c r="F605" s="654" t="s">
        <v>2553</v>
      </c>
      <c r="G605" s="653" t="s">
        <v>570</v>
      </c>
      <c r="H605" s="653" t="s">
        <v>2003</v>
      </c>
      <c r="I605" s="653" t="s">
        <v>2004</v>
      </c>
      <c r="J605" s="653" t="s">
        <v>2005</v>
      </c>
      <c r="K605" s="653" t="s">
        <v>2006</v>
      </c>
      <c r="L605" s="655">
        <v>98.450000000000031</v>
      </c>
      <c r="M605" s="655">
        <v>2</v>
      </c>
      <c r="N605" s="656">
        <v>196.90000000000006</v>
      </c>
    </row>
    <row r="606" spans="1:14" ht="14.4" customHeight="1" x14ac:dyDescent="0.3">
      <c r="A606" s="651" t="s">
        <v>540</v>
      </c>
      <c r="B606" s="652" t="s">
        <v>541</v>
      </c>
      <c r="C606" s="653" t="s">
        <v>556</v>
      </c>
      <c r="D606" s="654" t="s">
        <v>2551</v>
      </c>
      <c r="E606" s="653" t="s">
        <v>562</v>
      </c>
      <c r="F606" s="654" t="s">
        <v>2553</v>
      </c>
      <c r="G606" s="653" t="s">
        <v>570</v>
      </c>
      <c r="H606" s="653" t="s">
        <v>2007</v>
      </c>
      <c r="I606" s="653" t="s">
        <v>2008</v>
      </c>
      <c r="J606" s="653" t="s">
        <v>2009</v>
      </c>
      <c r="K606" s="653" t="s">
        <v>2010</v>
      </c>
      <c r="L606" s="655">
        <v>28.520053277987994</v>
      </c>
      <c r="M606" s="655">
        <v>2</v>
      </c>
      <c r="N606" s="656">
        <v>57.040106555975989</v>
      </c>
    </row>
    <row r="607" spans="1:14" ht="14.4" customHeight="1" x14ac:dyDescent="0.3">
      <c r="A607" s="651" t="s">
        <v>540</v>
      </c>
      <c r="B607" s="652" t="s">
        <v>541</v>
      </c>
      <c r="C607" s="653" t="s">
        <v>556</v>
      </c>
      <c r="D607" s="654" t="s">
        <v>2551</v>
      </c>
      <c r="E607" s="653" t="s">
        <v>562</v>
      </c>
      <c r="F607" s="654" t="s">
        <v>2553</v>
      </c>
      <c r="G607" s="653" t="s">
        <v>570</v>
      </c>
      <c r="H607" s="653" t="s">
        <v>849</v>
      </c>
      <c r="I607" s="653" t="s">
        <v>850</v>
      </c>
      <c r="J607" s="653" t="s">
        <v>614</v>
      </c>
      <c r="K607" s="653" t="s">
        <v>851</v>
      </c>
      <c r="L607" s="655">
        <v>92.310041091499926</v>
      </c>
      <c r="M607" s="655">
        <v>9</v>
      </c>
      <c r="N607" s="656">
        <v>830.7903698234993</v>
      </c>
    </row>
    <row r="608" spans="1:14" ht="14.4" customHeight="1" x14ac:dyDescent="0.3">
      <c r="A608" s="651" t="s">
        <v>540</v>
      </c>
      <c r="B608" s="652" t="s">
        <v>541</v>
      </c>
      <c r="C608" s="653" t="s">
        <v>556</v>
      </c>
      <c r="D608" s="654" t="s">
        <v>2551</v>
      </c>
      <c r="E608" s="653" t="s">
        <v>562</v>
      </c>
      <c r="F608" s="654" t="s">
        <v>2553</v>
      </c>
      <c r="G608" s="653" t="s">
        <v>570</v>
      </c>
      <c r="H608" s="653" t="s">
        <v>852</v>
      </c>
      <c r="I608" s="653" t="s">
        <v>853</v>
      </c>
      <c r="J608" s="653" t="s">
        <v>854</v>
      </c>
      <c r="K608" s="653" t="s">
        <v>855</v>
      </c>
      <c r="L608" s="655">
        <v>129.08833453949325</v>
      </c>
      <c r="M608" s="655">
        <v>18</v>
      </c>
      <c r="N608" s="656">
        <v>2323.5900217108783</v>
      </c>
    </row>
    <row r="609" spans="1:14" ht="14.4" customHeight="1" x14ac:dyDescent="0.3">
      <c r="A609" s="651" t="s">
        <v>540</v>
      </c>
      <c r="B609" s="652" t="s">
        <v>541</v>
      </c>
      <c r="C609" s="653" t="s">
        <v>556</v>
      </c>
      <c r="D609" s="654" t="s">
        <v>2551</v>
      </c>
      <c r="E609" s="653" t="s">
        <v>562</v>
      </c>
      <c r="F609" s="654" t="s">
        <v>2553</v>
      </c>
      <c r="G609" s="653" t="s">
        <v>570</v>
      </c>
      <c r="H609" s="653" t="s">
        <v>2011</v>
      </c>
      <c r="I609" s="653" t="s">
        <v>2012</v>
      </c>
      <c r="J609" s="653" t="s">
        <v>2013</v>
      </c>
      <c r="K609" s="653" t="s">
        <v>2014</v>
      </c>
      <c r="L609" s="655">
        <v>3569.2800000000011</v>
      </c>
      <c r="M609" s="655">
        <v>2</v>
      </c>
      <c r="N609" s="656">
        <v>7138.5600000000022</v>
      </c>
    </row>
    <row r="610" spans="1:14" ht="14.4" customHeight="1" x14ac:dyDescent="0.3">
      <c r="A610" s="651" t="s">
        <v>540</v>
      </c>
      <c r="B610" s="652" t="s">
        <v>541</v>
      </c>
      <c r="C610" s="653" t="s">
        <v>556</v>
      </c>
      <c r="D610" s="654" t="s">
        <v>2551</v>
      </c>
      <c r="E610" s="653" t="s">
        <v>562</v>
      </c>
      <c r="F610" s="654" t="s">
        <v>2553</v>
      </c>
      <c r="G610" s="653" t="s">
        <v>570</v>
      </c>
      <c r="H610" s="653" t="s">
        <v>856</v>
      </c>
      <c r="I610" s="653" t="s">
        <v>857</v>
      </c>
      <c r="J610" s="653" t="s">
        <v>858</v>
      </c>
      <c r="K610" s="653" t="s">
        <v>859</v>
      </c>
      <c r="L610" s="655">
        <v>290.49986955545035</v>
      </c>
      <c r="M610" s="655">
        <v>11</v>
      </c>
      <c r="N610" s="656">
        <v>3195.4985651099537</v>
      </c>
    </row>
    <row r="611" spans="1:14" ht="14.4" customHeight="1" x14ac:dyDescent="0.3">
      <c r="A611" s="651" t="s">
        <v>540</v>
      </c>
      <c r="B611" s="652" t="s">
        <v>541</v>
      </c>
      <c r="C611" s="653" t="s">
        <v>556</v>
      </c>
      <c r="D611" s="654" t="s">
        <v>2551</v>
      </c>
      <c r="E611" s="653" t="s">
        <v>562</v>
      </c>
      <c r="F611" s="654" t="s">
        <v>2553</v>
      </c>
      <c r="G611" s="653" t="s">
        <v>570</v>
      </c>
      <c r="H611" s="653" t="s">
        <v>864</v>
      </c>
      <c r="I611" s="653" t="s">
        <v>865</v>
      </c>
      <c r="J611" s="653" t="s">
        <v>866</v>
      </c>
      <c r="K611" s="653" t="s">
        <v>867</v>
      </c>
      <c r="L611" s="655">
        <v>48.909523968514371</v>
      </c>
      <c r="M611" s="655">
        <v>21</v>
      </c>
      <c r="N611" s="656">
        <v>1027.1000033388018</v>
      </c>
    </row>
    <row r="612" spans="1:14" ht="14.4" customHeight="1" x14ac:dyDescent="0.3">
      <c r="A612" s="651" t="s">
        <v>540</v>
      </c>
      <c r="B612" s="652" t="s">
        <v>541</v>
      </c>
      <c r="C612" s="653" t="s">
        <v>556</v>
      </c>
      <c r="D612" s="654" t="s">
        <v>2551</v>
      </c>
      <c r="E612" s="653" t="s">
        <v>562</v>
      </c>
      <c r="F612" s="654" t="s">
        <v>2553</v>
      </c>
      <c r="G612" s="653" t="s">
        <v>570</v>
      </c>
      <c r="H612" s="653" t="s">
        <v>868</v>
      </c>
      <c r="I612" s="653" t="s">
        <v>869</v>
      </c>
      <c r="J612" s="653" t="s">
        <v>870</v>
      </c>
      <c r="K612" s="653" t="s">
        <v>619</v>
      </c>
      <c r="L612" s="655">
        <v>107.08999999999999</v>
      </c>
      <c r="M612" s="655">
        <v>6</v>
      </c>
      <c r="N612" s="656">
        <v>642.54</v>
      </c>
    </row>
    <row r="613" spans="1:14" ht="14.4" customHeight="1" x14ac:dyDescent="0.3">
      <c r="A613" s="651" t="s">
        <v>540</v>
      </c>
      <c r="B613" s="652" t="s">
        <v>541</v>
      </c>
      <c r="C613" s="653" t="s">
        <v>556</v>
      </c>
      <c r="D613" s="654" t="s">
        <v>2551</v>
      </c>
      <c r="E613" s="653" t="s">
        <v>562</v>
      </c>
      <c r="F613" s="654" t="s">
        <v>2553</v>
      </c>
      <c r="G613" s="653" t="s">
        <v>570</v>
      </c>
      <c r="H613" s="653" t="s">
        <v>2015</v>
      </c>
      <c r="I613" s="653" t="s">
        <v>2016</v>
      </c>
      <c r="J613" s="653" t="s">
        <v>2017</v>
      </c>
      <c r="K613" s="653" t="s">
        <v>2018</v>
      </c>
      <c r="L613" s="655">
        <v>40.579715344092385</v>
      </c>
      <c r="M613" s="655">
        <v>7</v>
      </c>
      <c r="N613" s="656">
        <v>284.05800740864669</v>
      </c>
    </row>
    <row r="614" spans="1:14" ht="14.4" customHeight="1" x14ac:dyDescent="0.3">
      <c r="A614" s="651" t="s">
        <v>540</v>
      </c>
      <c r="B614" s="652" t="s">
        <v>541</v>
      </c>
      <c r="C614" s="653" t="s">
        <v>556</v>
      </c>
      <c r="D614" s="654" t="s">
        <v>2551</v>
      </c>
      <c r="E614" s="653" t="s">
        <v>562</v>
      </c>
      <c r="F614" s="654" t="s">
        <v>2553</v>
      </c>
      <c r="G614" s="653" t="s">
        <v>570</v>
      </c>
      <c r="H614" s="653" t="s">
        <v>871</v>
      </c>
      <c r="I614" s="653" t="s">
        <v>730</v>
      </c>
      <c r="J614" s="653" t="s">
        <v>872</v>
      </c>
      <c r="K614" s="653"/>
      <c r="L614" s="655">
        <v>53.870000000000012</v>
      </c>
      <c r="M614" s="655">
        <v>2</v>
      </c>
      <c r="N614" s="656">
        <v>107.74000000000002</v>
      </c>
    </row>
    <row r="615" spans="1:14" ht="14.4" customHeight="1" x14ac:dyDescent="0.3">
      <c r="A615" s="651" t="s">
        <v>540</v>
      </c>
      <c r="B615" s="652" t="s">
        <v>541</v>
      </c>
      <c r="C615" s="653" t="s">
        <v>556</v>
      </c>
      <c r="D615" s="654" t="s">
        <v>2551</v>
      </c>
      <c r="E615" s="653" t="s">
        <v>562</v>
      </c>
      <c r="F615" s="654" t="s">
        <v>2553</v>
      </c>
      <c r="G615" s="653" t="s">
        <v>570</v>
      </c>
      <c r="H615" s="653" t="s">
        <v>873</v>
      </c>
      <c r="I615" s="653" t="s">
        <v>730</v>
      </c>
      <c r="J615" s="653" t="s">
        <v>874</v>
      </c>
      <c r="K615" s="653"/>
      <c r="L615" s="655">
        <v>83.49</v>
      </c>
      <c r="M615" s="655">
        <v>3</v>
      </c>
      <c r="N615" s="656">
        <v>250.46999999999997</v>
      </c>
    </row>
    <row r="616" spans="1:14" ht="14.4" customHeight="1" x14ac:dyDescent="0.3">
      <c r="A616" s="651" t="s">
        <v>540</v>
      </c>
      <c r="B616" s="652" t="s">
        <v>541</v>
      </c>
      <c r="C616" s="653" t="s">
        <v>556</v>
      </c>
      <c r="D616" s="654" t="s">
        <v>2551</v>
      </c>
      <c r="E616" s="653" t="s">
        <v>562</v>
      </c>
      <c r="F616" s="654" t="s">
        <v>2553</v>
      </c>
      <c r="G616" s="653" t="s">
        <v>570</v>
      </c>
      <c r="H616" s="653" t="s">
        <v>2019</v>
      </c>
      <c r="I616" s="653" t="s">
        <v>730</v>
      </c>
      <c r="J616" s="653" t="s">
        <v>2020</v>
      </c>
      <c r="K616" s="653"/>
      <c r="L616" s="655">
        <v>64.13000000000001</v>
      </c>
      <c r="M616" s="655">
        <v>2</v>
      </c>
      <c r="N616" s="656">
        <v>128.26000000000002</v>
      </c>
    </row>
    <row r="617" spans="1:14" ht="14.4" customHeight="1" x14ac:dyDescent="0.3">
      <c r="A617" s="651" t="s">
        <v>540</v>
      </c>
      <c r="B617" s="652" t="s">
        <v>541</v>
      </c>
      <c r="C617" s="653" t="s">
        <v>556</v>
      </c>
      <c r="D617" s="654" t="s">
        <v>2551</v>
      </c>
      <c r="E617" s="653" t="s">
        <v>562</v>
      </c>
      <c r="F617" s="654" t="s">
        <v>2553</v>
      </c>
      <c r="G617" s="653" t="s">
        <v>570</v>
      </c>
      <c r="H617" s="653" t="s">
        <v>2021</v>
      </c>
      <c r="I617" s="653" t="s">
        <v>2022</v>
      </c>
      <c r="J617" s="653" t="s">
        <v>2023</v>
      </c>
      <c r="K617" s="653" t="s">
        <v>2024</v>
      </c>
      <c r="L617" s="655">
        <v>33.719999999999992</v>
      </c>
      <c r="M617" s="655">
        <v>1</v>
      </c>
      <c r="N617" s="656">
        <v>33.719999999999992</v>
      </c>
    </row>
    <row r="618" spans="1:14" ht="14.4" customHeight="1" x14ac:dyDescent="0.3">
      <c r="A618" s="651" t="s">
        <v>540</v>
      </c>
      <c r="B618" s="652" t="s">
        <v>541</v>
      </c>
      <c r="C618" s="653" t="s">
        <v>556</v>
      </c>
      <c r="D618" s="654" t="s">
        <v>2551</v>
      </c>
      <c r="E618" s="653" t="s">
        <v>562</v>
      </c>
      <c r="F618" s="654" t="s">
        <v>2553</v>
      </c>
      <c r="G618" s="653" t="s">
        <v>570</v>
      </c>
      <c r="H618" s="653" t="s">
        <v>882</v>
      </c>
      <c r="I618" s="653" t="s">
        <v>883</v>
      </c>
      <c r="J618" s="653" t="s">
        <v>884</v>
      </c>
      <c r="K618" s="653" t="s">
        <v>885</v>
      </c>
      <c r="L618" s="655">
        <v>112.47265704794286</v>
      </c>
      <c r="M618" s="655">
        <v>162</v>
      </c>
      <c r="N618" s="656">
        <v>18220.570441766744</v>
      </c>
    </row>
    <row r="619" spans="1:14" ht="14.4" customHeight="1" x14ac:dyDescent="0.3">
      <c r="A619" s="651" t="s">
        <v>540</v>
      </c>
      <c r="B619" s="652" t="s">
        <v>541</v>
      </c>
      <c r="C619" s="653" t="s">
        <v>556</v>
      </c>
      <c r="D619" s="654" t="s">
        <v>2551</v>
      </c>
      <c r="E619" s="653" t="s">
        <v>562</v>
      </c>
      <c r="F619" s="654" t="s">
        <v>2553</v>
      </c>
      <c r="G619" s="653" t="s">
        <v>570</v>
      </c>
      <c r="H619" s="653" t="s">
        <v>886</v>
      </c>
      <c r="I619" s="653" t="s">
        <v>887</v>
      </c>
      <c r="J619" s="653" t="s">
        <v>888</v>
      </c>
      <c r="K619" s="653" t="s">
        <v>889</v>
      </c>
      <c r="L619" s="655">
        <v>105.02793103448276</v>
      </c>
      <c r="M619" s="655">
        <v>9</v>
      </c>
      <c r="N619" s="656">
        <v>945.25137931034487</v>
      </c>
    </row>
    <row r="620" spans="1:14" ht="14.4" customHeight="1" x14ac:dyDescent="0.3">
      <c r="A620" s="651" t="s">
        <v>540</v>
      </c>
      <c r="B620" s="652" t="s">
        <v>541</v>
      </c>
      <c r="C620" s="653" t="s">
        <v>556</v>
      </c>
      <c r="D620" s="654" t="s">
        <v>2551</v>
      </c>
      <c r="E620" s="653" t="s">
        <v>562</v>
      </c>
      <c r="F620" s="654" t="s">
        <v>2553</v>
      </c>
      <c r="G620" s="653" t="s">
        <v>570</v>
      </c>
      <c r="H620" s="653" t="s">
        <v>2025</v>
      </c>
      <c r="I620" s="653" t="s">
        <v>2026</v>
      </c>
      <c r="J620" s="653" t="s">
        <v>2027</v>
      </c>
      <c r="K620" s="653" t="s">
        <v>2028</v>
      </c>
      <c r="L620" s="655">
        <v>117.44999999999997</v>
      </c>
      <c r="M620" s="655">
        <v>1</v>
      </c>
      <c r="N620" s="656">
        <v>117.44999999999997</v>
      </c>
    </row>
    <row r="621" spans="1:14" ht="14.4" customHeight="1" x14ac:dyDescent="0.3">
      <c r="A621" s="651" t="s">
        <v>540</v>
      </c>
      <c r="B621" s="652" t="s">
        <v>541</v>
      </c>
      <c r="C621" s="653" t="s">
        <v>556</v>
      </c>
      <c r="D621" s="654" t="s">
        <v>2551</v>
      </c>
      <c r="E621" s="653" t="s">
        <v>562</v>
      </c>
      <c r="F621" s="654" t="s">
        <v>2553</v>
      </c>
      <c r="G621" s="653" t="s">
        <v>570</v>
      </c>
      <c r="H621" s="653" t="s">
        <v>1450</v>
      </c>
      <c r="I621" s="653" t="s">
        <v>1451</v>
      </c>
      <c r="J621" s="653" t="s">
        <v>1452</v>
      </c>
      <c r="K621" s="653" t="s">
        <v>1102</v>
      </c>
      <c r="L621" s="655">
        <v>92.63</v>
      </c>
      <c r="M621" s="655">
        <v>2</v>
      </c>
      <c r="N621" s="656">
        <v>185.26</v>
      </c>
    </row>
    <row r="622" spans="1:14" ht="14.4" customHeight="1" x14ac:dyDescent="0.3">
      <c r="A622" s="651" t="s">
        <v>540</v>
      </c>
      <c r="B622" s="652" t="s">
        <v>541</v>
      </c>
      <c r="C622" s="653" t="s">
        <v>556</v>
      </c>
      <c r="D622" s="654" t="s">
        <v>2551</v>
      </c>
      <c r="E622" s="653" t="s">
        <v>562</v>
      </c>
      <c r="F622" s="654" t="s">
        <v>2553</v>
      </c>
      <c r="G622" s="653" t="s">
        <v>570</v>
      </c>
      <c r="H622" s="653" t="s">
        <v>2029</v>
      </c>
      <c r="I622" s="653" t="s">
        <v>2029</v>
      </c>
      <c r="J622" s="653" t="s">
        <v>2030</v>
      </c>
      <c r="K622" s="653" t="s">
        <v>2031</v>
      </c>
      <c r="L622" s="655">
        <v>91.732500000000016</v>
      </c>
      <c r="M622" s="655">
        <v>4</v>
      </c>
      <c r="N622" s="656">
        <v>366.93000000000006</v>
      </c>
    </row>
    <row r="623" spans="1:14" ht="14.4" customHeight="1" x14ac:dyDescent="0.3">
      <c r="A623" s="651" t="s">
        <v>540</v>
      </c>
      <c r="B623" s="652" t="s">
        <v>541</v>
      </c>
      <c r="C623" s="653" t="s">
        <v>556</v>
      </c>
      <c r="D623" s="654" t="s">
        <v>2551</v>
      </c>
      <c r="E623" s="653" t="s">
        <v>562</v>
      </c>
      <c r="F623" s="654" t="s">
        <v>2553</v>
      </c>
      <c r="G623" s="653" t="s">
        <v>570</v>
      </c>
      <c r="H623" s="653" t="s">
        <v>2032</v>
      </c>
      <c r="I623" s="653" t="s">
        <v>2033</v>
      </c>
      <c r="J623" s="653" t="s">
        <v>2034</v>
      </c>
      <c r="K623" s="653" t="s">
        <v>2035</v>
      </c>
      <c r="L623" s="655">
        <v>4503.16</v>
      </c>
      <c r="M623" s="655">
        <v>1</v>
      </c>
      <c r="N623" s="656">
        <v>4503.16</v>
      </c>
    </row>
    <row r="624" spans="1:14" ht="14.4" customHeight="1" x14ac:dyDescent="0.3">
      <c r="A624" s="651" t="s">
        <v>540</v>
      </c>
      <c r="B624" s="652" t="s">
        <v>541</v>
      </c>
      <c r="C624" s="653" t="s">
        <v>556</v>
      </c>
      <c r="D624" s="654" t="s">
        <v>2551</v>
      </c>
      <c r="E624" s="653" t="s">
        <v>562</v>
      </c>
      <c r="F624" s="654" t="s">
        <v>2553</v>
      </c>
      <c r="G624" s="653" t="s">
        <v>570</v>
      </c>
      <c r="H624" s="653" t="s">
        <v>2036</v>
      </c>
      <c r="I624" s="653" t="s">
        <v>2037</v>
      </c>
      <c r="J624" s="653" t="s">
        <v>1553</v>
      </c>
      <c r="K624" s="653" t="s">
        <v>2038</v>
      </c>
      <c r="L624" s="655">
        <v>382.11000000000007</v>
      </c>
      <c r="M624" s="655">
        <v>11</v>
      </c>
      <c r="N624" s="656">
        <v>4203.2100000000009</v>
      </c>
    </row>
    <row r="625" spans="1:14" ht="14.4" customHeight="1" x14ac:dyDescent="0.3">
      <c r="A625" s="651" t="s">
        <v>540</v>
      </c>
      <c r="B625" s="652" t="s">
        <v>541</v>
      </c>
      <c r="C625" s="653" t="s">
        <v>556</v>
      </c>
      <c r="D625" s="654" t="s">
        <v>2551</v>
      </c>
      <c r="E625" s="653" t="s">
        <v>562</v>
      </c>
      <c r="F625" s="654" t="s">
        <v>2553</v>
      </c>
      <c r="G625" s="653" t="s">
        <v>570</v>
      </c>
      <c r="H625" s="653" t="s">
        <v>2039</v>
      </c>
      <c r="I625" s="653" t="s">
        <v>730</v>
      </c>
      <c r="J625" s="653" t="s">
        <v>2040</v>
      </c>
      <c r="K625" s="653"/>
      <c r="L625" s="655">
        <v>52.875113493453831</v>
      </c>
      <c r="M625" s="655">
        <v>3</v>
      </c>
      <c r="N625" s="656">
        <v>158.6253404803615</v>
      </c>
    </row>
    <row r="626" spans="1:14" ht="14.4" customHeight="1" x14ac:dyDescent="0.3">
      <c r="A626" s="651" t="s">
        <v>540</v>
      </c>
      <c r="B626" s="652" t="s">
        <v>541</v>
      </c>
      <c r="C626" s="653" t="s">
        <v>556</v>
      </c>
      <c r="D626" s="654" t="s">
        <v>2551</v>
      </c>
      <c r="E626" s="653" t="s">
        <v>562</v>
      </c>
      <c r="F626" s="654" t="s">
        <v>2553</v>
      </c>
      <c r="G626" s="653" t="s">
        <v>570</v>
      </c>
      <c r="H626" s="653" t="s">
        <v>903</v>
      </c>
      <c r="I626" s="653" t="s">
        <v>730</v>
      </c>
      <c r="J626" s="653" t="s">
        <v>904</v>
      </c>
      <c r="K626" s="653"/>
      <c r="L626" s="655">
        <v>305.07185082391476</v>
      </c>
      <c r="M626" s="655">
        <v>16</v>
      </c>
      <c r="N626" s="656">
        <v>4881.1496131826361</v>
      </c>
    </row>
    <row r="627" spans="1:14" ht="14.4" customHeight="1" x14ac:dyDescent="0.3">
      <c r="A627" s="651" t="s">
        <v>540</v>
      </c>
      <c r="B627" s="652" t="s">
        <v>541</v>
      </c>
      <c r="C627" s="653" t="s">
        <v>556</v>
      </c>
      <c r="D627" s="654" t="s">
        <v>2551</v>
      </c>
      <c r="E627" s="653" t="s">
        <v>562</v>
      </c>
      <c r="F627" s="654" t="s">
        <v>2553</v>
      </c>
      <c r="G627" s="653" t="s">
        <v>570</v>
      </c>
      <c r="H627" s="653" t="s">
        <v>1457</v>
      </c>
      <c r="I627" s="653" t="s">
        <v>1458</v>
      </c>
      <c r="J627" s="653" t="s">
        <v>787</v>
      </c>
      <c r="K627" s="653" t="s">
        <v>1459</v>
      </c>
      <c r="L627" s="655">
        <v>45.100150310206622</v>
      </c>
      <c r="M627" s="655">
        <v>52</v>
      </c>
      <c r="N627" s="656">
        <v>2345.2078161307445</v>
      </c>
    </row>
    <row r="628" spans="1:14" ht="14.4" customHeight="1" x14ac:dyDescent="0.3">
      <c r="A628" s="651" t="s">
        <v>540</v>
      </c>
      <c r="B628" s="652" t="s">
        <v>541</v>
      </c>
      <c r="C628" s="653" t="s">
        <v>556</v>
      </c>
      <c r="D628" s="654" t="s">
        <v>2551</v>
      </c>
      <c r="E628" s="653" t="s">
        <v>562</v>
      </c>
      <c r="F628" s="654" t="s">
        <v>2553</v>
      </c>
      <c r="G628" s="653" t="s">
        <v>570</v>
      </c>
      <c r="H628" s="653" t="s">
        <v>1464</v>
      </c>
      <c r="I628" s="653" t="s">
        <v>1465</v>
      </c>
      <c r="J628" s="653" t="s">
        <v>1466</v>
      </c>
      <c r="K628" s="653" t="s">
        <v>1467</v>
      </c>
      <c r="L628" s="655">
        <v>96.36</v>
      </c>
      <c r="M628" s="655">
        <v>1</v>
      </c>
      <c r="N628" s="656">
        <v>96.36</v>
      </c>
    </row>
    <row r="629" spans="1:14" ht="14.4" customHeight="1" x14ac:dyDescent="0.3">
      <c r="A629" s="651" t="s">
        <v>540</v>
      </c>
      <c r="B629" s="652" t="s">
        <v>541</v>
      </c>
      <c r="C629" s="653" t="s">
        <v>556</v>
      </c>
      <c r="D629" s="654" t="s">
        <v>2551</v>
      </c>
      <c r="E629" s="653" t="s">
        <v>562</v>
      </c>
      <c r="F629" s="654" t="s">
        <v>2553</v>
      </c>
      <c r="G629" s="653" t="s">
        <v>570</v>
      </c>
      <c r="H629" s="653" t="s">
        <v>2041</v>
      </c>
      <c r="I629" s="653" t="s">
        <v>2042</v>
      </c>
      <c r="J629" s="653" t="s">
        <v>2043</v>
      </c>
      <c r="K629" s="653" t="s">
        <v>2044</v>
      </c>
      <c r="L629" s="655">
        <v>133.30999999999997</v>
      </c>
      <c r="M629" s="655">
        <v>1</v>
      </c>
      <c r="N629" s="656">
        <v>133.30999999999997</v>
      </c>
    </row>
    <row r="630" spans="1:14" ht="14.4" customHeight="1" x14ac:dyDescent="0.3">
      <c r="A630" s="651" t="s">
        <v>540</v>
      </c>
      <c r="B630" s="652" t="s">
        <v>541</v>
      </c>
      <c r="C630" s="653" t="s">
        <v>556</v>
      </c>
      <c r="D630" s="654" t="s">
        <v>2551</v>
      </c>
      <c r="E630" s="653" t="s">
        <v>562</v>
      </c>
      <c r="F630" s="654" t="s">
        <v>2553</v>
      </c>
      <c r="G630" s="653" t="s">
        <v>570</v>
      </c>
      <c r="H630" s="653" t="s">
        <v>2045</v>
      </c>
      <c r="I630" s="653" t="s">
        <v>2046</v>
      </c>
      <c r="J630" s="653" t="s">
        <v>711</v>
      </c>
      <c r="K630" s="653" t="s">
        <v>2047</v>
      </c>
      <c r="L630" s="655">
        <v>451.31000000000012</v>
      </c>
      <c r="M630" s="655">
        <v>1</v>
      </c>
      <c r="N630" s="656">
        <v>451.31000000000012</v>
      </c>
    </row>
    <row r="631" spans="1:14" ht="14.4" customHeight="1" x14ac:dyDescent="0.3">
      <c r="A631" s="651" t="s">
        <v>540</v>
      </c>
      <c r="B631" s="652" t="s">
        <v>541</v>
      </c>
      <c r="C631" s="653" t="s">
        <v>556</v>
      </c>
      <c r="D631" s="654" t="s">
        <v>2551</v>
      </c>
      <c r="E631" s="653" t="s">
        <v>562</v>
      </c>
      <c r="F631" s="654" t="s">
        <v>2553</v>
      </c>
      <c r="G631" s="653" t="s">
        <v>570</v>
      </c>
      <c r="H631" s="653" t="s">
        <v>2048</v>
      </c>
      <c r="I631" s="653" t="s">
        <v>730</v>
      </c>
      <c r="J631" s="653" t="s">
        <v>2049</v>
      </c>
      <c r="K631" s="653"/>
      <c r="L631" s="655">
        <v>126.41601159384511</v>
      </c>
      <c r="M631" s="655">
        <v>21</v>
      </c>
      <c r="N631" s="656">
        <v>2654.7362434707475</v>
      </c>
    </row>
    <row r="632" spans="1:14" ht="14.4" customHeight="1" x14ac:dyDescent="0.3">
      <c r="A632" s="651" t="s">
        <v>540</v>
      </c>
      <c r="B632" s="652" t="s">
        <v>541</v>
      </c>
      <c r="C632" s="653" t="s">
        <v>556</v>
      </c>
      <c r="D632" s="654" t="s">
        <v>2551</v>
      </c>
      <c r="E632" s="653" t="s">
        <v>562</v>
      </c>
      <c r="F632" s="654" t="s">
        <v>2553</v>
      </c>
      <c r="G632" s="653" t="s">
        <v>570</v>
      </c>
      <c r="H632" s="653" t="s">
        <v>909</v>
      </c>
      <c r="I632" s="653" t="s">
        <v>730</v>
      </c>
      <c r="J632" s="653" t="s">
        <v>910</v>
      </c>
      <c r="K632" s="653"/>
      <c r="L632" s="655">
        <v>70.419863273970009</v>
      </c>
      <c r="M632" s="655">
        <v>6</v>
      </c>
      <c r="N632" s="656">
        <v>422.51917964382005</v>
      </c>
    </row>
    <row r="633" spans="1:14" ht="14.4" customHeight="1" x14ac:dyDescent="0.3">
      <c r="A633" s="651" t="s">
        <v>540</v>
      </c>
      <c r="B633" s="652" t="s">
        <v>541</v>
      </c>
      <c r="C633" s="653" t="s">
        <v>556</v>
      </c>
      <c r="D633" s="654" t="s">
        <v>2551</v>
      </c>
      <c r="E633" s="653" t="s">
        <v>562</v>
      </c>
      <c r="F633" s="654" t="s">
        <v>2553</v>
      </c>
      <c r="G633" s="653" t="s">
        <v>570</v>
      </c>
      <c r="H633" s="653" t="s">
        <v>2050</v>
      </c>
      <c r="I633" s="653" t="s">
        <v>730</v>
      </c>
      <c r="J633" s="653" t="s">
        <v>2051</v>
      </c>
      <c r="K633" s="653"/>
      <c r="L633" s="655">
        <v>408.74</v>
      </c>
      <c r="M633" s="655">
        <v>5</v>
      </c>
      <c r="N633" s="656">
        <v>2043.7</v>
      </c>
    </row>
    <row r="634" spans="1:14" ht="14.4" customHeight="1" x14ac:dyDescent="0.3">
      <c r="A634" s="651" t="s">
        <v>540</v>
      </c>
      <c r="B634" s="652" t="s">
        <v>541</v>
      </c>
      <c r="C634" s="653" t="s">
        <v>556</v>
      </c>
      <c r="D634" s="654" t="s">
        <v>2551</v>
      </c>
      <c r="E634" s="653" t="s">
        <v>562</v>
      </c>
      <c r="F634" s="654" t="s">
        <v>2553</v>
      </c>
      <c r="G634" s="653" t="s">
        <v>570</v>
      </c>
      <c r="H634" s="653" t="s">
        <v>2052</v>
      </c>
      <c r="I634" s="653" t="s">
        <v>2053</v>
      </c>
      <c r="J634" s="653" t="s">
        <v>2054</v>
      </c>
      <c r="K634" s="653" t="s">
        <v>2055</v>
      </c>
      <c r="L634" s="655">
        <v>52.39</v>
      </c>
      <c r="M634" s="655">
        <v>2</v>
      </c>
      <c r="N634" s="656">
        <v>104.78</v>
      </c>
    </row>
    <row r="635" spans="1:14" ht="14.4" customHeight="1" x14ac:dyDescent="0.3">
      <c r="A635" s="651" t="s">
        <v>540</v>
      </c>
      <c r="B635" s="652" t="s">
        <v>541</v>
      </c>
      <c r="C635" s="653" t="s">
        <v>556</v>
      </c>
      <c r="D635" s="654" t="s">
        <v>2551</v>
      </c>
      <c r="E635" s="653" t="s">
        <v>562</v>
      </c>
      <c r="F635" s="654" t="s">
        <v>2553</v>
      </c>
      <c r="G635" s="653" t="s">
        <v>570</v>
      </c>
      <c r="H635" s="653" t="s">
        <v>2056</v>
      </c>
      <c r="I635" s="653" t="s">
        <v>730</v>
      </c>
      <c r="J635" s="653" t="s">
        <v>2057</v>
      </c>
      <c r="K635" s="653"/>
      <c r="L635" s="655">
        <v>35.647190189244796</v>
      </c>
      <c r="M635" s="655">
        <v>1</v>
      </c>
      <c r="N635" s="656">
        <v>35.647190189244796</v>
      </c>
    </row>
    <row r="636" spans="1:14" ht="14.4" customHeight="1" x14ac:dyDescent="0.3">
      <c r="A636" s="651" t="s">
        <v>540</v>
      </c>
      <c r="B636" s="652" t="s">
        <v>541</v>
      </c>
      <c r="C636" s="653" t="s">
        <v>556</v>
      </c>
      <c r="D636" s="654" t="s">
        <v>2551</v>
      </c>
      <c r="E636" s="653" t="s">
        <v>562</v>
      </c>
      <c r="F636" s="654" t="s">
        <v>2553</v>
      </c>
      <c r="G636" s="653" t="s">
        <v>570</v>
      </c>
      <c r="H636" s="653" t="s">
        <v>2058</v>
      </c>
      <c r="I636" s="653" t="s">
        <v>2059</v>
      </c>
      <c r="J636" s="653" t="s">
        <v>2060</v>
      </c>
      <c r="K636" s="653" t="s">
        <v>1700</v>
      </c>
      <c r="L636" s="655">
        <v>90.38000000000001</v>
      </c>
      <c r="M636" s="655">
        <v>1</v>
      </c>
      <c r="N636" s="656">
        <v>90.38000000000001</v>
      </c>
    </row>
    <row r="637" spans="1:14" ht="14.4" customHeight="1" x14ac:dyDescent="0.3">
      <c r="A637" s="651" t="s">
        <v>540</v>
      </c>
      <c r="B637" s="652" t="s">
        <v>541</v>
      </c>
      <c r="C637" s="653" t="s">
        <v>556</v>
      </c>
      <c r="D637" s="654" t="s">
        <v>2551</v>
      </c>
      <c r="E637" s="653" t="s">
        <v>562</v>
      </c>
      <c r="F637" s="654" t="s">
        <v>2553</v>
      </c>
      <c r="G637" s="653" t="s">
        <v>570</v>
      </c>
      <c r="H637" s="653" t="s">
        <v>1486</v>
      </c>
      <c r="I637" s="653" t="s">
        <v>1487</v>
      </c>
      <c r="J637" s="653" t="s">
        <v>1488</v>
      </c>
      <c r="K637" s="653" t="s">
        <v>1489</v>
      </c>
      <c r="L637" s="655">
        <v>491.5800000000001</v>
      </c>
      <c r="M637" s="655">
        <v>3</v>
      </c>
      <c r="N637" s="656">
        <v>1474.7400000000002</v>
      </c>
    </row>
    <row r="638" spans="1:14" ht="14.4" customHeight="1" x14ac:dyDescent="0.3">
      <c r="A638" s="651" t="s">
        <v>540</v>
      </c>
      <c r="B638" s="652" t="s">
        <v>541</v>
      </c>
      <c r="C638" s="653" t="s">
        <v>556</v>
      </c>
      <c r="D638" s="654" t="s">
        <v>2551</v>
      </c>
      <c r="E638" s="653" t="s">
        <v>562</v>
      </c>
      <c r="F638" s="654" t="s">
        <v>2553</v>
      </c>
      <c r="G638" s="653" t="s">
        <v>570</v>
      </c>
      <c r="H638" s="653" t="s">
        <v>2061</v>
      </c>
      <c r="I638" s="653" t="s">
        <v>730</v>
      </c>
      <c r="J638" s="653" t="s">
        <v>2062</v>
      </c>
      <c r="K638" s="653"/>
      <c r="L638" s="655">
        <v>125.82</v>
      </c>
      <c r="M638" s="655">
        <v>3</v>
      </c>
      <c r="N638" s="656">
        <v>377.46</v>
      </c>
    </row>
    <row r="639" spans="1:14" ht="14.4" customHeight="1" x14ac:dyDescent="0.3">
      <c r="A639" s="651" t="s">
        <v>540</v>
      </c>
      <c r="B639" s="652" t="s">
        <v>541</v>
      </c>
      <c r="C639" s="653" t="s">
        <v>556</v>
      </c>
      <c r="D639" s="654" t="s">
        <v>2551</v>
      </c>
      <c r="E639" s="653" t="s">
        <v>562</v>
      </c>
      <c r="F639" s="654" t="s">
        <v>2553</v>
      </c>
      <c r="G639" s="653" t="s">
        <v>570</v>
      </c>
      <c r="H639" s="653" t="s">
        <v>917</v>
      </c>
      <c r="I639" s="653" t="s">
        <v>918</v>
      </c>
      <c r="J639" s="653" t="s">
        <v>919</v>
      </c>
      <c r="K639" s="653" t="s">
        <v>920</v>
      </c>
      <c r="L639" s="655">
        <v>164.03</v>
      </c>
      <c r="M639" s="655">
        <v>2</v>
      </c>
      <c r="N639" s="656">
        <v>328.06</v>
      </c>
    </row>
    <row r="640" spans="1:14" ht="14.4" customHeight="1" x14ac:dyDescent="0.3">
      <c r="A640" s="651" t="s">
        <v>540</v>
      </c>
      <c r="B640" s="652" t="s">
        <v>541</v>
      </c>
      <c r="C640" s="653" t="s">
        <v>556</v>
      </c>
      <c r="D640" s="654" t="s">
        <v>2551</v>
      </c>
      <c r="E640" s="653" t="s">
        <v>562</v>
      </c>
      <c r="F640" s="654" t="s">
        <v>2553</v>
      </c>
      <c r="G640" s="653" t="s">
        <v>570</v>
      </c>
      <c r="H640" s="653" t="s">
        <v>2063</v>
      </c>
      <c r="I640" s="653" t="s">
        <v>2064</v>
      </c>
      <c r="J640" s="653" t="s">
        <v>2065</v>
      </c>
      <c r="K640" s="653" t="s">
        <v>2066</v>
      </c>
      <c r="L640" s="655">
        <v>681.44333333333361</v>
      </c>
      <c r="M640" s="655">
        <v>9</v>
      </c>
      <c r="N640" s="656">
        <v>6132.9900000000025</v>
      </c>
    </row>
    <row r="641" spans="1:14" ht="14.4" customHeight="1" x14ac:dyDescent="0.3">
      <c r="A641" s="651" t="s">
        <v>540</v>
      </c>
      <c r="B641" s="652" t="s">
        <v>541</v>
      </c>
      <c r="C641" s="653" t="s">
        <v>556</v>
      </c>
      <c r="D641" s="654" t="s">
        <v>2551</v>
      </c>
      <c r="E641" s="653" t="s">
        <v>562</v>
      </c>
      <c r="F641" s="654" t="s">
        <v>2553</v>
      </c>
      <c r="G641" s="653" t="s">
        <v>570</v>
      </c>
      <c r="H641" s="653" t="s">
        <v>2067</v>
      </c>
      <c r="I641" s="653" t="s">
        <v>730</v>
      </c>
      <c r="J641" s="653" t="s">
        <v>2068</v>
      </c>
      <c r="K641" s="653" t="s">
        <v>2069</v>
      </c>
      <c r="L641" s="655">
        <v>75.020024909183206</v>
      </c>
      <c r="M641" s="655">
        <v>1</v>
      </c>
      <c r="N641" s="656">
        <v>75.020024909183206</v>
      </c>
    </row>
    <row r="642" spans="1:14" ht="14.4" customHeight="1" x14ac:dyDescent="0.3">
      <c r="A642" s="651" t="s">
        <v>540</v>
      </c>
      <c r="B642" s="652" t="s">
        <v>541</v>
      </c>
      <c r="C642" s="653" t="s">
        <v>556</v>
      </c>
      <c r="D642" s="654" t="s">
        <v>2551</v>
      </c>
      <c r="E642" s="653" t="s">
        <v>562</v>
      </c>
      <c r="F642" s="654" t="s">
        <v>2553</v>
      </c>
      <c r="G642" s="653" t="s">
        <v>570</v>
      </c>
      <c r="H642" s="653" t="s">
        <v>1490</v>
      </c>
      <c r="I642" s="653" t="s">
        <v>1491</v>
      </c>
      <c r="J642" s="653" t="s">
        <v>1466</v>
      </c>
      <c r="K642" s="653" t="s">
        <v>1492</v>
      </c>
      <c r="L642" s="655">
        <v>52.13</v>
      </c>
      <c r="M642" s="655">
        <v>1</v>
      </c>
      <c r="N642" s="656">
        <v>52.13</v>
      </c>
    </row>
    <row r="643" spans="1:14" ht="14.4" customHeight="1" x14ac:dyDescent="0.3">
      <c r="A643" s="651" t="s">
        <v>540</v>
      </c>
      <c r="B643" s="652" t="s">
        <v>541</v>
      </c>
      <c r="C643" s="653" t="s">
        <v>556</v>
      </c>
      <c r="D643" s="654" t="s">
        <v>2551</v>
      </c>
      <c r="E643" s="653" t="s">
        <v>562</v>
      </c>
      <c r="F643" s="654" t="s">
        <v>2553</v>
      </c>
      <c r="G643" s="653" t="s">
        <v>570</v>
      </c>
      <c r="H643" s="653" t="s">
        <v>2070</v>
      </c>
      <c r="I643" s="653" t="s">
        <v>2071</v>
      </c>
      <c r="J643" s="653" t="s">
        <v>2072</v>
      </c>
      <c r="K643" s="653" t="s">
        <v>2073</v>
      </c>
      <c r="L643" s="655">
        <v>67.400003958657308</v>
      </c>
      <c r="M643" s="655">
        <v>5</v>
      </c>
      <c r="N643" s="656">
        <v>337.00001979328653</v>
      </c>
    </row>
    <row r="644" spans="1:14" ht="14.4" customHeight="1" x14ac:dyDescent="0.3">
      <c r="A644" s="651" t="s">
        <v>540</v>
      </c>
      <c r="B644" s="652" t="s">
        <v>541</v>
      </c>
      <c r="C644" s="653" t="s">
        <v>556</v>
      </c>
      <c r="D644" s="654" t="s">
        <v>2551</v>
      </c>
      <c r="E644" s="653" t="s">
        <v>562</v>
      </c>
      <c r="F644" s="654" t="s">
        <v>2553</v>
      </c>
      <c r="G644" s="653" t="s">
        <v>570</v>
      </c>
      <c r="H644" s="653" t="s">
        <v>2074</v>
      </c>
      <c r="I644" s="653" t="s">
        <v>2075</v>
      </c>
      <c r="J644" s="653" t="s">
        <v>2076</v>
      </c>
      <c r="K644" s="653" t="s">
        <v>2077</v>
      </c>
      <c r="L644" s="655">
        <v>325.15999999999991</v>
      </c>
      <c r="M644" s="655">
        <v>28</v>
      </c>
      <c r="N644" s="656">
        <v>9104.4799999999977</v>
      </c>
    </row>
    <row r="645" spans="1:14" ht="14.4" customHeight="1" x14ac:dyDescent="0.3">
      <c r="A645" s="651" t="s">
        <v>540</v>
      </c>
      <c r="B645" s="652" t="s">
        <v>541</v>
      </c>
      <c r="C645" s="653" t="s">
        <v>556</v>
      </c>
      <c r="D645" s="654" t="s">
        <v>2551</v>
      </c>
      <c r="E645" s="653" t="s">
        <v>562</v>
      </c>
      <c r="F645" s="654" t="s">
        <v>2553</v>
      </c>
      <c r="G645" s="653" t="s">
        <v>570</v>
      </c>
      <c r="H645" s="653" t="s">
        <v>1779</v>
      </c>
      <c r="I645" s="653" t="s">
        <v>1780</v>
      </c>
      <c r="J645" s="653" t="s">
        <v>1781</v>
      </c>
      <c r="K645" s="653" t="s">
        <v>1782</v>
      </c>
      <c r="L645" s="655">
        <v>34.592656500160103</v>
      </c>
      <c r="M645" s="655">
        <v>17</v>
      </c>
      <c r="N645" s="656">
        <v>588.0751605027217</v>
      </c>
    </row>
    <row r="646" spans="1:14" ht="14.4" customHeight="1" x14ac:dyDescent="0.3">
      <c r="A646" s="651" t="s">
        <v>540</v>
      </c>
      <c r="B646" s="652" t="s">
        <v>541</v>
      </c>
      <c r="C646" s="653" t="s">
        <v>556</v>
      </c>
      <c r="D646" s="654" t="s">
        <v>2551</v>
      </c>
      <c r="E646" s="653" t="s">
        <v>562</v>
      </c>
      <c r="F646" s="654" t="s">
        <v>2553</v>
      </c>
      <c r="G646" s="653" t="s">
        <v>570</v>
      </c>
      <c r="H646" s="653" t="s">
        <v>941</v>
      </c>
      <c r="I646" s="653" t="s">
        <v>730</v>
      </c>
      <c r="J646" s="653" t="s">
        <v>942</v>
      </c>
      <c r="K646" s="653"/>
      <c r="L646" s="655">
        <v>70.669375000000002</v>
      </c>
      <c r="M646" s="655">
        <v>16</v>
      </c>
      <c r="N646" s="656">
        <v>1130.71</v>
      </c>
    </row>
    <row r="647" spans="1:14" ht="14.4" customHeight="1" x14ac:dyDescent="0.3">
      <c r="A647" s="651" t="s">
        <v>540</v>
      </c>
      <c r="B647" s="652" t="s">
        <v>541</v>
      </c>
      <c r="C647" s="653" t="s">
        <v>556</v>
      </c>
      <c r="D647" s="654" t="s">
        <v>2551</v>
      </c>
      <c r="E647" s="653" t="s">
        <v>562</v>
      </c>
      <c r="F647" s="654" t="s">
        <v>2553</v>
      </c>
      <c r="G647" s="653" t="s">
        <v>570</v>
      </c>
      <c r="H647" s="653" t="s">
        <v>1499</v>
      </c>
      <c r="I647" s="653" t="s">
        <v>730</v>
      </c>
      <c r="J647" s="653" t="s">
        <v>1500</v>
      </c>
      <c r="K647" s="653"/>
      <c r="L647" s="655">
        <v>169.93914796206457</v>
      </c>
      <c r="M647" s="655">
        <v>24</v>
      </c>
      <c r="N647" s="656">
        <v>4078.5395510895496</v>
      </c>
    </row>
    <row r="648" spans="1:14" ht="14.4" customHeight="1" x14ac:dyDescent="0.3">
      <c r="A648" s="651" t="s">
        <v>540</v>
      </c>
      <c r="B648" s="652" t="s">
        <v>541</v>
      </c>
      <c r="C648" s="653" t="s">
        <v>556</v>
      </c>
      <c r="D648" s="654" t="s">
        <v>2551</v>
      </c>
      <c r="E648" s="653" t="s">
        <v>562</v>
      </c>
      <c r="F648" s="654" t="s">
        <v>2553</v>
      </c>
      <c r="G648" s="653" t="s">
        <v>570</v>
      </c>
      <c r="H648" s="653" t="s">
        <v>945</v>
      </c>
      <c r="I648" s="653" t="s">
        <v>730</v>
      </c>
      <c r="J648" s="653" t="s">
        <v>946</v>
      </c>
      <c r="K648" s="653"/>
      <c r="L648" s="655">
        <v>31.871411824130554</v>
      </c>
      <c r="M648" s="655">
        <v>5</v>
      </c>
      <c r="N648" s="656">
        <v>159.35705912065276</v>
      </c>
    </row>
    <row r="649" spans="1:14" ht="14.4" customHeight="1" x14ac:dyDescent="0.3">
      <c r="A649" s="651" t="s">
        <v>540</v>
      </c>
      <c r="B649" s="652" t="s">
        <v>541</v>
      </c>
      <c r="C649" s="653" t="s">
        <v>556</v>
      </c>
      <c r="D649" s="654" t="s">
        <v>2551</v>
      </c>
      <c r="E649" s="653" t="s">
        <v>562</v>
      </c>
      <c r="F649" s="654" t="s">
        <v>2553</v>
      </c>
      <c r="G649" s="653" t="s">
        <v>570</v>
      </c>
      <c r="H649" s="653" t="s">
        <v>2078</v>
      </c>
      <c r="I649" s="653" t="s">
        <v>605</v>
      </c>
      <c r="J649" s="653" t="s">
        <v>2079</v>
      </c>
      <c r="K649" s="653"/>
      <c r="L649" s="655">
        <v>101.82117360827095</v>
      </c>
      <c r="M649" s="655">
        <v>2</v>
      </c>
      <c r="N649" s="656">
        <v>203.64234721654191</v>
      </c>
    </row>
    <row r="650" spans="1:14" ht="14.4" customHeight="1" x14ac:dyDescent="0.3">
      <c r="A650" s="651" t="s">
        <v>540</v>
      </c>
      <c r="B650" s="652" t="s">
        <v>541</v>
      </c>
      <c r="C650" s="653" t="s">
        <v>556</v>
      </c>
      <c r="D650" s="654" t="s">
        <v>2551</v>
      </c>
      <c r="E650" s="653" t="s">
        <v>562</v>
      </c>
      <c r="F650" s="654" t="s">
        <v>2553</v>
      </c>
      <c r="G650" s="653" t="s">
        <v>570</v>
      </c>
      <c r="H650" s="653" t="s">
        <v>2080</v>
      </c>
      <c r="I650" s="653" t="s">
        <v>730</v>
      </c>
      <c r="J650" s="653" t="s">
        <v>2081</v>
      </c>
      <c r="K650" s="653"/>
      <c r="L650" s="655">
        <v>104.78411512074923</v>
      </c>
      <c r="M650" s="655">
        <v>1</v>
      </c>
      <c r="N650" s="656">
        <v>104.78411512074923</v>
      </c>
    </row>
    <row r="651" spans="1:14" ht="14.4" customHeight="1" x14ac:dyDescent="0.3">
      <c r="A651" s="651" t="s">
        <v>540</v>
      </c>
      <c r="B651" s="652" t="s">
        <v>541</v>
      </c>
      <c r="C651" s="653" t="s">
        <v>556</v>
      </c>
      <c r="D651" s="654" t="s">
        <v>2551</v>
      </c>
      <c r="E651" s="653" t="s">
        <v>562</v>
      </c>
      <c r="F651" s="654" t="s">
        <v>2553</v>
      </c>
      <c r="G651" s="653" t="s">
        <v>570</v>
      </c>
      <c r="H651" s="653" t="s">
        <v>2082</v>
      </c>
      <c r="I651" s="653" t="s">
        <v>2083</v>
      </c>
      <c r="J651" s="653" t="s">
        <v>2084</v>
      </c>
      <c r="K651" s="653" t="s">
        <v>2035</v>
      </c>
      <c r="L651" s="655">
        <v>2800</v>
      </c>
      <c r="M651" s="655">
        <v>19.5</v>
      </c>
      <c r="N651" s="656">
        <v>54600</v>
      </c>
    </row>
    <row r="652" spans="1:14" ht="14.4" customHeight="1" x14ac:dyDescent="0.3">
      <c r="A652" s="651" t="s">
        <v>540</v>
      </c>
      <c r="B652" s="652" t="s">
        <v>541</v>
      </c>
      <c r="C652" s="653" t="s">
        <v>556</v>
      </c>
      <c r="D652" s="654" t="s">
        <v>2551</v>
      </c>
      <c r="E652" s="653" t="s">
        <v>562</v>
      </c>
      <c r="F652" s="654" t="s">
        <v>2553</v>
      </c>
      <c r="G652" s="653" t="s">
        <v>570</v>
      </c>
      <c r="H652" s="653" t="s">
        <v>2085</v>
      </c>
      <c r="I652" s="653" t="s">
        <v>2086</v>
      </c>
      <c r="J652" s="653" t="s">
        <v>2087</v>
      </c>
      <c r="K652" s="653" t="s">
        <v>2088</v>
      </c>
      <c r="L652" s="655">
        <v>142.34999999999997</v>
      </c>
      <c r="M652" s="655">
        <v>2</v>
      </c>
      <c r="N652" s="656">
        <v>284.69999999999993</v>
      </c>
    </row>
    <row r="653" spans="1:14" ht="14.4" customHeight="1" x14ac:dyDescent="0.3">
      <c r="A653" s="651" t="s">
        <v>540</v>
      </c>
      <c r="B653" s="652" t="s">
        <v>541</v>
      </c>
      <c r="C653" s="653" t="s">
        <v>556</v>
      </c>
      <c r="D653" s="654" t="s">
        <v>2551</v>
      </c>
      <c r="E653" s="653" t="s">
        <v>562</v>
      </c>
      <c r="F653" s="654" t="s">
        <v>2553</v>
      </c>
      <c r="G653" s="653" t="s">
        <v>570</v>
      </c>
      <c r="H653" s="653" t="s">
        <v>1507</v>
      </c>
      <c r="I653" s="653" t="s">
        <v>1508</v>
      </c>
      <c r="J653" s="653" t="s">
        <v>1509</v>
      </c>
      <c r="K653" s="653" t="s">
        <v>1510</v>
      </c>
      <c r="L653" s="655">
        <v>32.000239606520921</v>
      </c>
      <c r="M653" s="655">
        <v>1920</v>
      </c>
      <c r="N653" s="656">
        <v>61440.460044520172</v>
      </c>
    </row>
    <row r="654" spans="1:14" ht="14.4" customHeight="1" x14ac:dyDescent="0.3">
      <c r="A654" s="651" t="s">
        <v>540</v>
      </c>
      <c r="B654" s="652" t="s">
        <v>541</v>
      </c>
      <c r="C654" s="653" t="s">
        <v>556</v>
      </c>
      <c r="D654" s="654" t="s">
        <v>2551</v>
      </c>
      <c r="E654" s="653" t="s">
        <v>562</v>
      </c>
      <c r="F654" s="654" t="s">
        <v>2553</v>
      </c>
      <c r="G654" s="653" t="s">
        <v>570</v>
      </c>
      <c r="H654" s="653" t="s">
        <v>2089</v>
      </c>
      <c r="I654" s="653" t="s">
        <v>2090</v>
      </c>
      <c r="J654" s="653" t="s">
        <v>2091</v>
      </c>
      <c r="K654" s="653" t="s">
        <v>2092</v>
      </c>
      <c r="L654" s="655">
        <v>155.17677923419365</v>
      </c>
      <c r="M654" s="655">
        <v>666</v>
      </c>
      <c r="N654" s="656">
        <v>103347.73496997297</v>
      </c>
    </row>
    <row r="655" spans="1:14" ht="14.4" customHeight="1" x14ac:dyDescent="0.3">
      <c r="A655" s="651" t="s">
        <v>540</v>
      </c>
      <c r="B655" s="652" t="s">
        <v>541</v>
      </c>
      <c r="C655" s="653" t="s">
        <v>556</v>
      </c>
      <c r="D655" s="654" t="s">
        <v>2551</v>
      </c>
      <c r="E655" s="653" t="s">
        <v>562</v>
      </c>
      <c r="F655" s="654" t="s">
        <v>2553</v>
      </c>
      <c r="G655" s="653" t="s">
        <v>570</v>
      </c>
      <c r="H655" s="653" t="s">
        <v>967</v>
      </c>
      <c r="I655" s="653" t="s">
        <v>968</v>
      </c>
      <c r="J655" s="653" t="s">
        <v>969</v>
      </c>
      <c r="K655" s="653" t="s">
        <v>970</v>
      </c>
      <c r="L655" s="655">
        <v>46.539999999999992</v>
      </c>
      <c r="M655" s="655">
        <v>12</v>
      </c>
      <c r="N655" s="656">
        <v>558.4799999999999</v>
      </c>
    </row>
    <row r="656" spans="1:14" ht="14.4" customHeight="1" x14ac:dyDescent="0.3">
      <c r="A656" s="651" t="s">
        <v>540</v>
      </c>
      <c r="B656" s="652" t="s">
        <v>541</v>
      </c>
      <c r="C656" s="653" t="s">
        <v>556</v>
      </c>
      <c r="D656" s="654" t="s">
        <v>2551</v>
      </c>
      <c r="E656" s="653" t="s">
        <v>562</v>
      </c>
      <c r="F656" s="654" t="s">
        <v>2553</v>
      </c>
      <c r="G656" s="653" t="s">
        <v>570</v>
      </c>
      <c r="H656" s="653" t="s">
        <v>1511</v>
      </c>
      <c r="I656" s="653" t="s">
        <v>1512</v>
      </c>
      <c r="J656" s="653" t="s">
        <v>1513</v>
      </c>
      <c r="K656" s="653" t="s">
        <v>1514</v>
      </c>
      <c r="L656" s="655">
        <v>782.62333333333333</v>
      </c>
      <c r="M656" s="655">
        <v>3</v>
      </c>
      <c r="N656" s="656">
        <v>2347.87</v>
      </c>
    </row>
    <row r="657" spans="1:14" ht="14.4" customHeight="1" x14ac:dyDescent="0.3">
      <c r="A657" s="651" t="s">
        <v>540</v>
      </c>
      <c r="B657" s="652" t="s">
        <v>541</v>
      </c>
      <c r="C657" s="653" t="s">
        <v>556</v>
      </c>
      <c r="D657" s="654" t="s">
        <v>2551</v>
      </c>
      <c r="E657" s="653" t="s">
        <v>562</v>
      </c>
      <c r="F657" s="654" t="s">
        <v>2553</v>
      </c>
      <c r="G657" s="653" t="s">
        <v>570</v>
      </c>
      <c r="H657" s="653" t="s">
        <v>975</v>
      </c>
      <c r="I657" s="653" t="s">
        <v>730</v>
      </c>
      <c r="J657" s="653" t="s">
        <v>976</v>
      </c>
      <c r="K657" s="653"/>
      <c r="L657" s="655">
        <v>357.35647450985891</v>
      </c>
      <c r="M657" s="655">
        <v>5</v>
      </c>
      <c r="N657" s="656">
        <v>1786.7823725492945</v>
      </c>
    </row>
    <row r="658" spans="1:14" ht="14.4" customHeight="1" x14ac:dyDescent="0.3">
      <c r="A658" s="651" t="s">
        <v>540</v>
      </c>
      <c r="B658" s="652" t="s">
        <v>541</v>
      </c>
      <c r="C658" s="653" t="s">
        <v>556</v>
      </c>
      <c r="D658" s="654" t="s">
        <v>2551</v>
      </c>
      <c r="E658" s="653" t="s">
        <v>562</v>
      </c>
      <c r="F658" s="654" t="s">
        <v>2553</v>
      </c>
      <c r="G658" s="653" t="s">
        <v>570</v>
      </c>
      <c r="H658" s="653" t="s">
        <v>1515</v>
      </c>
      <c r="I658" s="653" t="s">
        <v>1516</v>
      </c>
      <c r="J658" s="653" t="s">
        <v>783</v>
      </c>
      <c r="K658" s="653" t="s">
        <v>1517</v>
      </c>
      <c r="L658" s="655">
        <v>59.899999999999956</v>
      </c>
      <c r="M658" s="655">
        <v>2</v>
      </c>
      <c r="N658" s="656">
        <v>119.79999999999991</v>
      </c>
    </row>
    <row r="659" spans="1:14" ht="14.4" customHeight="1" x14ac:dyDescent="0.3">
      <c r="A659" s="651" t="s">
        <v>540</v>
      </c>
      <c r="B659" s="652" t="s">
        <v>541</v>
      </c>
      <c r="C659" s="653" t="s">
        <v>556</v>
      </c>
      <c r="D659" s="654" t="s">
        <v>2551</v>
      </c>
      <c r="E659" s="653" t="s">
        <v>562</v>
      </c>
      <c r="F659" s="654" t="s">
        <v>2553</v>
      </c>
      <c r="G659" s="653" t="s">
        <v>570</v>
      </c>
      <c r="H659" s="653" t="s">
        <v>2093</v>
      </c>
      <c r="I659" s="653" t="s">
        <v>2094</v>
      </c>
      <c r="J659" s="653" t="s">
        <v>2095</v>
      </c>
      <c r="K659" s="653" t="s">
        <v>2096</v>
      </c>
      <c r="L659" s="655">
        <v>95.480000000000018</v>
      </c>
      <c r="M659" s="655">
        <v>4</v>
      </c>
      <c r="N659" s="656">
        <v>381.92000000000007</v>
      </c>
    </row>
    <row r="660" spans="1:14" ht="14.4" customHeight="1" x14ac:dyDescent="0.3">
      <c r="A660" s="651" t="s">
        <v>540</v>
      </c>
      <c r="B660" s="652" t="s">
        <v>541</v>
      </c>
      <c r="C660" s="653" t="s">
        <v>556</v>
      </c>
      <c r="D660" s="654" t="s">
        <v>2551</v>
      </c>
      <c r="E660" s="653" t="s">
        <v>562</v>
      </c>
      <c r="F660" s="654" t="s">
        <v>2553</v>
      </c>
      <c r="G660" s="653" t="s">
        <v>570</v>
      </c>
      <c r="H660" s="653" t="s">
        <v>2097</v>
      </c>
      <c r="I660" s="653" t="s">
        <v>2097</v>
      </c>
      <c r="J660" s="653" t="s">
        <v>2098</v>
      </c>
      <c r="K660" s="653" t="s">
        <v>2099</v>
      </c>
      <c r="L660" s="655">
        <v>478.64267990482875</v>
      </c>
      <c r="M660" s="655">
        <v>150</v>
      </c>
      <c r="N660" s="656">
        <v>71796.401985724311</v>
      </c>
    </row>
    <row r="661" spans="1:14" ht="14.4" customHeight="1" x14ac:dyDescent="0.3">
      <c r="A661" s="651" t="s">
        <v>540</v>
      </c>
      <c r="B661" s="652" t="s">
        <v>541</v>
      </c>
      <c r="C661" s="653" t="s">
        <v>556</v>
      </c>
      <c r="D661" s="654" t="s">
        <v>2551</v>
      </c>
      <c r="E661" s="653" t="s">
        <v>562</v>
      </c>
      <c r="F661" s="654" t="s">
        <v>2553</v>
      </c>
      <c r="G661" s="653" t="s">
        <v>570</v>
      </c>
      <c r="H661" s="653" t="s">
        <v>981</v>
      </c>
      <c r="I661" s="653" t="s">
        <v>982</v>
      </c>
      <c r="J661" s="653" t="s">
        <v>983</v>
      </c>
      <c r="K661" s="653" t="s">
        <v>984</v>
      </c>
      <c r="L661" s="655">
        <v>111.86</v>
      </c>
      <c r="M661" s="655">
        <v>4</v>
      </c>
      <c r="N661" s="656">
        <v>447.44</v>
      </c>
    </row>
    <row r="662" spans="1:14" ht="14.4" customHeight="1" x14ac:dyDescent="0.3">
      <c r="A662" s="651" t="s">
        <v>540</v>
      </c>
      <c r="B662" s="652" t="s">
        <v>541</v>
      </c>
      <c r="C662" s="653" t="s">
        <v>556</v>
      </c>
      <c r="D662" s="654" t="s">
        <v>2551</v>
      </c>
      <c r="E662" s="653" t="s">
        <v>562</v>
      </c>
      <c r="F662" s="654" t="s">
        <v>2553</v>
      </c>
      <c r="G662" s="653" t="s">
        <v>570</v>
      </c>
      <c r="H662" s="653" t="s">
        <v>2100</v>
      </c>
      <c r="I662" s="653" t="s">
        <v>2101</v>
      </c>
      <c r="J662" s="653" t="s">
        <v>2102</v>
      </c>
      <c r="K662" s="653" t="s">
        <v>2103</v>
      </c>
      <c r="L662" s="655">
        <v>172.93571214334025</v>
      </c>
      <c r="M662" s="655">
        <v>28</v>
      </c>
      <c r="N662" s="656">
        <v>4842.1999400135273</v>
      </c>
    </row>
    <row r="663" spans="1:14" ht="14.4" customHeight="1" x14ac:dyDescent="0.3">
      <c r="A663" s="651" t="s">
        <v>540</v>
      </c>
      <c r="B663" s="652" t="s">
        <v>541</v>
      </c>
      <c r="C663" s="653" t="s">
        <v>556</v>
      </c>
      <c r="D663" s="654" t="s">
        <v>2551</v>
      </c>
      <c r="E663" s="653" t="s">
        <v>562</v>
      </c>
      <c r="F663" s="654" t="s">
        <v>2553</v>
      </c>
      <c r="G663" s="653" t="s">
        <v>570</v>
      </c>
      <c r="H663" s="653" t="s">
        <v>2104</v>
      </c>
      <c r="I663" s="653" t="s">
        <v>2105</v>
      </c>
      <c r="J663" s="653" t="s">
        <v>2106</v>
      </c>
      <c r="K663" s="653" t="s">
        <v>1184</v>
      </c>
      <c r="L663" s="655">
        <v>68.150000000000006</v>
      </c>
      <c r="M663" s="655">
        <v>66</v>
      </c>
      <c r="N663" s="656">
        <v>4497.9000000000005</v>
      </c>
    </row>
    <row r="664" spans="1:14" ht="14.4" customHeight="1" x14ac:dyDescent="0.3">
      <c r="A664" s="651" t="s">
        <v>540</v>
      </c>
      <c r="B664" s="652" t="s">
        <v>541</v>
      </c>
      <c r="C664" s="653" t="s">
        <v>556</v>
      </c>
      <c r="D664" s="654" t="s">
        <v>2551</v>
      </c>
      <c r="E664" s="653" t="s">
        <v>562</v>
      </c>
      <c r="F664" s="654" t="s">
        <v>2553</v>
      </c>
      <c r="G664" s="653" t="s">
        <v>570</v>
      </c>
      <c r="H664" s="653" t="s">
        <v>2107</v>
      </c>
      <c r="I664" s="653" t="s">
        <v>730</v>
      </c>
      <c r="J664" s="653" t="s">
        <v>2108</v>
      </c>
      <c r="K664" s="653"/>
      <c r="L664" s="655">
        <v>667.4811460982321</v>
      </c>
      <c r="M664" s="655">
        <v>7</v>
      </c>
      <c r="N664" s="656">
        <v>4672.3680226876249</v>
      </c>
    </row>
    <row r="665" spans="1:14" ht="14.4" customHeight="1" x14ac:dyDescent="0.3">
      <c r="A665" s="651" t="s">
        <v>540</v>
      </c>
      <c r="B665" s="652" t="s">
        <v>541</v>
      </c>
      <c r="C665" s="653" t="s">
        <v>556</v>
      </c>
      <c r="D665" s="654" t="s">
        <v>2551</v>
      </c>
      <c r="E665" s="653" t="s">
        <v>562</v>
      </c>
      <c r="F665" s="654" t="s">
        <v>2553</v>
      </c>
      <c r="G665" s="653" t="s">
        <v>570</v>
      </c>
      <c r="H665" s="653" t="s">
        <v>2109</v>
      </c>
      <c r="I665" s="653" t="s">
        <v>730</v>
      </c>
      <c r="J665" s="653" t="s">
        <v>2110</v>
      </c>
      <c r="K665" s="653" t="s">
        <v>2111</v>
      </c>
      <c r="L665" s="655">
        <v>64.625</v>
      </c>
      <c r="M665" s="655">
        <v>2</v>
      </c>
      <c r="N665" s="656">
        <v>129.25</v>
      </c>
    </row>
    <row r="666" spans="1:14" ht="14.4" customHeight="1" x14ac:dyDescent="0.3">
      <c r="A666" s="651" t="s">
        <v>540</v>
      </c>
      <c r="B666" s="652" t="s">
        <v>541</v>
      </c>
      <c r="C666" s="653" t="s">
        <v>556</v>
      </c>
      <c r="D666" s="654" t="s">
        <v>2551</v>
      </c>
      <c r="E666" s="653" t="s">
        <v>562</v>
      </c>
      <c r="F666" s="654" t="s">
        <v>2553</v>
      </c>
      <c r="G666" s="653" t="s">
        <v>570</v>
      </c>
      <c r="H666" s="653" t="s">
        <v>2112</v>
      </c>
      <c r="I666" s="653" t="s">
        <v>730</v>
      </c>
      <c r="J666" s="653" t="s">
        <v>2113</v>
      </c>
      <c r="K666" s="653"/>
      <c r="L666" s="655">
        <v>296.46999999999997</v>
      </c>
      <c r="M666" s="655">
        <v>2</v>
      </c>
      <c r="N666" s="656">
        <v>592.93999999999994</v>
      </c>
    </row>
    <row r="667" spans="1:14" ht="14.4" customHeight="1" x14ac:dyDescent="0.3">
      <c r="A667" s="651" t="s">
        <v>540</v>
      </c>
      <c r="B667" s="652" t="s">
        <v>541</v>
      </c>
      <c r="C667" s="653" t="s">
        <v>556</v>
      </c>
      <c r="D667" s="654" t="s">
        <v>2551</v>
      </c>
      <c r="E667" s="653" t="s">
        <v>562</v>
      </c>
      <c r="F667" s="654" t="s">
        <v>2553</v>
      </c>
      <c r="G667" s="653" t="s">
        <v>570</v>
      </c>
      <c r="H667" s="653" t="s">
        <v>2114</v>
      </c>
      <c r="I667" s="653" t="s">
        <v>2114</v>
      </c>
      <c r="J667" s="653" t="s">
        <v>2115</v>
      </c>
      <c r="K667" s="653" t="s">
        <v>2116</v>
      </c>
      <c r="L667" s="655">
        <v>958.90250646353229</v>
      </c>
      <c r="M667" s="655">
        <v>51</v>
      </c>
      <c r="N667" s="656">
        <v>48904.027829640145</v>
      </c>
    </row>
    <row r="668" spans="1:14" ht="14.4" customHeight="1" x14ac:dyDescent="0.3">
      <c r="A668" s="651" t="s">
        <v>540</v>
      </c>
      <c r="B668" s="652" t="s">
        <v>541</v>
      </c>
      <c r="C668" s="653" t="s">
        <v>556</v>
      </c>
      <c r="D668" s="654" t="s">
        <v>2551</v>
      </c>
      <c r="E668" s="653" t="s">
        <v>562</v>
      </c>
      <c r="F668" s="654" t="s">
        <v>2553</v>
      </c>
      <c r="G668" s="653" t="s">
        <v>570</v>
      </c>
      <c r="H668" s="653" t="s">
        <v>2117</v>
      </c>
      <c r="I668" s="653" t="s">
        <v>730</v>
      </c>
      <c r="J668" s="653" t="s">
        <v>2118</v>
      </c>
      <c r="K668" s="653"/>
      <c r="L668" s="655">
        <v>141.90819723003679</v>
      </c>
      <c r="M668" s="655">
        <v>1</v>
      </c>
      <c r="N668" s="656">
        <v>141.90819723003679</v>
      </c>
    </row>
    <row r="669" spans="1:14" ht="14.4" customHeight="1" x14ac:dyDescent="0.3">
      <c r="A669" s="651" t="s">
        <v>540</v>
      </c>
      <c r="B669" s="652" t="s">
        <v>541</v>
      </c>
      <c r="C669" s="653" t="s">
        <v>556</v>
      </c>
      <c r="D669" s="654" t="s">
        <v>2551</v>
      </c>
      <c r="E669" s="653" t="s">
        <v>562</v>
      </c>
      <c r="F669" s="654" t="s">
        <v>2553</v>
      </c>
      <c r="G669" s="653" t="s">
        <v>570</v>
      </c>
      <c r="H669" s="653" t="s">
        <v>2119</v>
      </c>
      <c r="I669" s="653" t="s">
        <v>730</v>
      </c>
      <c r="J669" s="653" t="s">
        <v>2120</v>
      </c>
      <c r="K669" s="653" t="s">
        <v>2121</v>
      </c>
      <c r="L669" s="655">
        <v>75.020093022402236</v>
      </c>
      <c r="M669" s="655">
        <v>3</v>
      </c>
      <c r="N669" s="656">
        <v>225.06027906720669</v>
      </c>
    </row>
    <row r="670" spans="1:14" ht="14.4" customHeight="1" x14ac:dyDescent="0.3">
      <c r="A670" s="651" t="s">
        <v>540</v>
      </c>
      <c r="B670" s="652" t="s">
        <v>541</v>
      </c>
      <c r="C670" s="653" t="s">
        <v>556</v>
      </c>
      <c r="D670" s="654" t="s">
        <v>2551</v>
      </c>
      <c r="E670" s="653" t="s">
        <v>562</v>
      </c>
      <c r="F670" s="654" t="s">
        <v>2553</v>
      </c>
      <c r="G670" s="653" t="s">
        <v>570</v>
      </c>
      <c r="H670" s="653" t="s">
        <v>2122</v>
      </c>
      <c r="I670" s="653" t="s">
        <v>2123</v>
      </c>
      <c r="J670" s="653" t="s">
        <v>2124</v>
      </c>
      <c r="K670" s="653" t="s">
        <v>2125</v>
      </c>
      <c r="L670" s="655">
        <v>18.670000000000002</v>
      </c>
      <c r="M670" s="655">
        <v>4</v>
      </c>
      <c r="N670" s="656">
        <v>74.680000000000007</v>
      </c>
    </row>
    <row r="671" spans="1:14" ht="14.4" customHeight="1" x14ac:dyDescent="0.3">
      <c r="A671" s="651" t="s">
        <v>540</v>
      </c>
      <c r="B671" s="652" t="s">
        <v>541</v>
      </c>
      <c r="C671" s="653" t="s">
        <v>556</v>
      </c>
      <c r="D671" s="654" t="s">
        <v>2551</v>
      </c>
      <c r="E671" s="653" t="s">
        <v>562</v>
      </c>
      <c r="F671" s="654" t="s">
        <v>2553</v>
      </c>
      <c r="G671" s="653" t="s">
        <v>570</v>
      </c>
      <c r="H671" s="653" t="s">
        <v>2126</v>
      </c>
      <c r="I671" s="653" t="s">
        <v>730</v>
      </c>
      <c r="J671" s="653" t="s">
        <v>2127</v>
      </c>
      <c r="K671" s="653"/>
      <c r="L671" s="655">
        <v>99.613190008141373</v>
      </c>
      <c r="M671" s="655">
        <v>1</v>
      </c>
      <c r="N671" s="656">
        <v>99.613190008141373</v>
      </c>
    </row>
    <row r="672" spans="1:14" ht="14.4" customHeight="1" x14ac:dyDescent="0.3">
      <c r="A672" s="651" t="s">
        <v>540</v>
      </c>
      <c r="B672" s="652" t="s">
        <v>541</v>
      </c>
      <c r="C672" s="653" t="s">
        <v>556</v>
      </c>
      <c r="D672" s="654" t="s">
        <v>2551</v>
      </c>
      <c r="E672" s="653" t="s">
        <v>562</v>
      </c>
      <c r="F672" s="654" t="s">
        <v>2553</v>
      </c>
      <c r="G672" s="653" t="s">
        <v>570</v>
      </c>
      <c r="H672" s="653" t="s">
        <v>2128</v>
      </c>
      <c r="I672" s="653" t="s">
        <v>730</v>
      </c>
      <c r="J672" s="653" t="s">
        <v>2129</v>
      </c>
      <c r="K672" s="653"/>
      <c r="L672" s="655">
        <v>88.210000000000036</v>
      </c>
      <c r="M672" s="655">
        <v>4</v>
      </c>
      <c r="N672" s="656">
        <v>352.84000000000015</v>
      </c>
    </row>
    <row r="673" spans="1:14" ht="14.4" customHeight="1" x14ac:dyDescent="0.3">
      <c r="A673" s="651" t="s">
        <v>540</v>
      </c>
      <c r="B673" s="652" t="s">
        <v>541</v>
      </c>
      <c r="C673" s="653" t="s">
        <v>556</v>
      </c>
      <c r="D673" s="654" t="s">
        <v>2551</v>
      </c>
      <c r="E673" s="653" t="s">
        <v>562</v>
      </c>
      <c r="F673" s="654" t="s">
        <v>2553</v>
      </c>
      <c r="G673" s="653" t="s">
        <v>570</v>
      </c>
      <c r="H673" s="653" t="s">
        <v>2130</v>
      </c>
      <c r="I673" s="653" t="s">
        <v>2131</v>
      </c>
      <c r="J673" s="653" t="s">
        <v>2132</v>
      </c>
      <c r="K673" s="653" t="s">
        <v>2133</v>
      </c>
      <c r="L673" s="655">
        <v>134.86000000000007</v>
      </c>
      <c r="M673" s="655">
        <v>1</v>
      </c>
      <c r="N673" s="656">
        <v>134.86000000000007</v>
      </c>
    </row>
    <row r="674" spans="1:14" ht="14.4" customHeight="1" x14ac:dyDescent="0.3">
      <c r="A674" s="651" t="s">
        <v>540</v>
      </c>
      <c r="B674" s="652" t="s">
        <v>541</v>
      </c>
      <c r="C674" s="653" t="s">
        <v>556</v>
      </c>
      <c r="D674" s="654" t="s">
        <v>2551</v>
      </c>
      <c r="E674" s="653" t="s">
        <v>562</v>
      </c>
      <c r="F674" s="654" t="s">
        <v>2553</v>
      </c>
      <c r="G674" s="653" t="s">
        <v>570</v>
      </c>
      <c r="H674" s="653" t="s">
        <v>2134</v>
      </c>
      <c r="I674" s="653" t="s">
        <v>2135</v>
      </c>
      <c r="J674" s="653" t="s">
        <v>2136</v>
      </c>
      <c r="K674" s="653" t="s">
        <v>2137</v>
      </c>
      <c r="L674" s="655">
        <v>306.76891154820896</v>
      </c>
      <c r="M674" s="655">
        <v>10</v>
      </c>
      <c r="N674" s="656">
        <v>3067.6891154820896</v>
      </c>
    </row>
    <row r="675" spans="1:14" ht="14.4" customHeight="1" x14ac:dyDescent="0.3">
      <c r="A675" s="651" t="s">
        <v>540</v>
      </c>
      <c r="B675" s="652" t="s">
        <v>541</v>
      </c>
      <c r="C675" s="653" t="s">
        <v>556</v>
      </c>
      <c r="D675" s="654" t="s">
        <v>2551</v>
      </c>
      <c r="E675" s="653" t="s">
        <v>562</v>
      </c>
      <c r="F675" s="654" t="s">
        <v>2553</v>
      </c>
      <c r="G675" s="653" t="s">
        <v>570</v>
      </c>
      <c r="H675" s="653" t="s">
        <v>2138</v>
      </c>
      <c r="I675" s="653" t="s">
        <v>2139</v>
      </c>
      <c r="J675" s="653" t="s">
        <v>2140</v>
      </c>
      <c r="K675" s="653" t="s">
        <v>2141</v>
      </c>
      <c r="L675" s="655">
        <v>64.59</v>
      </c>
      <c r="M675" s="655">
        <v>1</v>
      </c>
      <c r="N675" s="656">
        <v>64.59</v>
      </c>
    </row>
    <row r="676" spans="1:14" ht="14.4" customHeight="1" x14ac:dyDescent="0.3">
      <c r="A676" s="651" t="s">
        <v>540</v>
      </c>
      <c r="B676" s="652" t="s">
        <v>541</v>
      </c>
      <c r="C676" s="653" t="s">
        <v>556</v>
      </c>
      <c r="D676" s="654" t="s">
        <v>2551</v>
      </c>
      <c r="E676" s="653" t="s">
        <v>562</v>
      </c>
      <c r="F676" s="654" t="s">
        <v>2553</v>
      </c>
      <c r="G676" s="653" t="s">
        <v>570</v>
      </c>
      <c r="H676" s="653" t="s">
        <v>2142</v>
      </c>
      <c r="I676" s="653" t="s">
        <v>2143</v>
      </c>
      <c r="J676" s="653" t="s">
        <v>2144</v>
      </c>
      <c r="K676" s="653" t="s">
        <v>1561</v>
      </c>
      <c r="L676" s="655">
        <v>89.820000000000022</v>
      </c>
      <c r="M676" s="655">
        <v>2</v>
      </c>
      <c r="N676" s="656">
        <v>179.64000000000004</v>
      </c>
    </row>
    <row r="677" spans="1:14" ht="14.4" customHeight="1" x14ac:dyDescent="0.3">
      <c r="A677" s="651" t="s">
        <v>540</v>
      </c>
      <c r="B677" s="652" t="s">
        <v>541</v>
      </c>
      <c r="C677" s="653" t="s">
        <v>556</v>
      </c>
      <c r="D677" s="654" t="s">
        <v>2551</v>
      </c>
      <c r="E677" s="653" t="s">
        <v>562</v>
      </c>
      <c r="F677" s="654" t="s">
        <v>2553</v>
      </c>
      <c r="G677" s="653" t="s">
        <v>570</v>
      </c>
      <c r="H677" s="653" t="s">
        <v>2145</v>
      </c>
      <c r="I677" s="653" t="s">
        <v>730</v>
      </c>
      <c r="J677" s="653" t="s">
        <v>2146</v>
      </c>
      <c r="K677" s="653"/>
      <c r="L677" s="655">
        <v>281.58999999999997</v>
      </c>
      <c r="M677" s="655">
        <v>1</v>
      </c>
      <c r="N677" s="656">
        <v>281.58999999999997</v>
      </c>
    </row>
    <row r="678" spans="1:14" ht="14.4" customHeight="1" x14ac:dyDescent="0.3">
      <c r="A678" s="651" t="s">
        <v>540</v>
      </c>
      <c r="B678" s="652" t="s">
        <v>541</v>
      </c>
      <c r="C678" s="653" t="s">
        <v>556</v>
      </c>
      <c r="D678" s="654" t="s">
        <v>2551</v>
      </c>
      <c r="E678" s="653" t="s">
        <v>562</v>
      </c>
      <c r="F678" s="654" t="s">
        <v>2553</v>
      </c>
      <c r="G678" s="653" t="s">
        <v>570</v>
      </c>
      <c r="H678" s="653" t="s">
        <v>2147</v>
      </c>
      <c r="I678" s="653" t="s">
        <v>2147</v>
      </c>
      <c r="J678" s="653" t="s">
        <v>2148</v>
      </c>
      <c r="K678" s="653" t="s">
        <v>2149</v>
      </c>
      <c r="L678" s="655">
        <v>1520.41</v>
      </c>
      <c r="M678" s="655">
        <v>1</v>
      </c>
      <c r="N678" s="656">
        <v>1520.41</v>
      </c>
    </row>
    <row r="679" spans="1:14" ht="14.4" customHeight="1" x14ac:dyDescent="0.3">
      <c r="A679" s="651" t="s">
        <v>540</v>
      </c>
      <c r="B679" s="652" t="s">
        <v>541</v>
      </c>
      <c r="C679" s="653" t="s">
        <v>556</v>
      </c>
      <c r="D679" s="654" t="s">
        <v>2551</v>
      </c>
      <c r="E679" s="653" t="s">
        <v>562</v>
      </c>
      <c r="F679" s="654" t="s">
        <v>2553</v>
      </c>
      <c r="G679" s="653" t="s">
        <v>570</v>
      </c>
      <c r="H679" s="653" t="s">
        <v>2150</v>
      </c>
      <c r="I679" s="653" t="s">
        <v>2151</v>
      </c>
      <c r="J679" s="653" t="s">
        <v>2152</v>
      </c>
      <c r="K679" s="653" t="s">
        <v>2153</v>
      </c>
      <c r="L679" s="655">
        <v>160.72999999999999</v>
      </c>
      <c r="M679" s="655">
        <v>1</v>
      </c>
      <c r="N679" s="656">
        <v>160.72999999999999</v>
      </c>
    </row>
    <row r="680" spans="1:14" ht="14.4" customHeight="1" x14ac:dyDescent="0.3">
      <c r="A680" s="651" t="s">
        <v>540</v>
      </c>
      <c r="B680" s="652" t="s">
        <v>541</v>
      </c>
      <c r="C680" s="653" t="s">
        <v>556</v>
      </c>
      <c r="D680" s="654" t="s">
        <v>2551</v>
      </c>
      <c r="E680" s="653" t="s">
        <v>562</v>
      </c>
      <c r="F680" s="654" t="s">
        <v>2553</v>
      </c>
      <c r="G680" s="653" t="s">
        <v>570</v>
      </c>
      <c r="H680" s="653" t="s">
        <v>2154</v>
      </c>
      <c r="I680" s="653" t="s">
        <v>2155</v>
      </c>
      <c r="J680" s="653" t="s">
        <v>2156</v>
      </c>
      <c r="K680" s="653" t="s">
        <v>2157</v>
      </c>
      <c r="L680" s="655">
        <v>534.99</v>
      </c>
      <c r="M680" s="655">
        <v>5</v>
      </c>
      <c r="N680" s="656">
        <v>2674.95</v>
      </c>
    </row>
    <row r="681" spans="1:14" ht="14.4" customHeight="1" x14ac:dyDescent="0.3">
      <c r="A681" s="651" t="s">
        <v>540</v>
      </c>
      <c r="B681" s="652" t="s">
        <v>541</v>
      </c>
      <c r="C681" s="653" t="s">
        <v>556</v>
      </c>
      <c r="D681" s="654" t="s">
        <v>2551</v>
      </c>
      <c r="E681" s="653" t="s">
        <v>562</v>
      </c>
      <c r="F681" s="654" t="s">
        <v>2553</v>
      </c>
      <c r="G681" s="653" t="s">
        <v>570</v>
      </c>
      <c r="H681" s="653" t="s">
        <v>2158</v>
      </c>
      <c r="I681" s="653" t="s">
        <v>2159</v>
      </c>
      <c r="J681" s="653" t="s">
        <v>2160</v>
      </c>
      <c r="K681" s="653" t="s">
        <v>2161</v>
      </c>
      <c r="L681" s="655">
        <v>141.78000000000006</v>
      </c>
      <c r="M681" s="655">
        <v>2</v>
      </c>
      <c r="N681" s="656">
        <v>283.56000000000012</v>
      </c>
    </row>
    <row r="682" spans="1:14" ht="14.4" customHeight="1" x14ac:dyDescent="0.3">
      <c r="A682" s="651" t="s">
        <v>540</v>
      </c>
      <c r="B682" s="652" t="s">
        <v>541</v>
      </c>
      <c r="C682" s="653" t="s">
        <v>556</v>
      </c>
      <c r="D682" s="654" t="s">
        <v>2551</v>
      </c>
      <c r="E682" s="653" t="s">
        <v>562</v>
      </c>
      <c r="F682" s="654" t="s">
        <v>2553</v>
      </c>
      <c r="G682" s="653" t="s">
        <v>570</v>
      </c>
      <c r="H682" s="653" t="s">
        <v>2162</v>
      </c>
      <c r="I682" s="653" t="s">
        <v>2163</v>
      </c>
      <c r="J682" s="653" t="s">
        <v>2164</v>
      </c>
      <c r="K682" s="653" t="s">
        <v>1506</v>
      </c>
      <c r="L682" s="655">
        <v>76.34000000000006</v>
      </c>
      <c r="M682" s="655">
        <v>2</v>
      </c>
      <c r="N682" s="656">
        <v>152.68000000000012</v>
      </c>
    </row>
    <row r="683" spans="1:14" ht="14.4" customHeight="1" x14ac:dyDescent="0.3">
      <c r="A683" s="651" t="s">
        <v>540</v>
      </c>
      <c r="B683" s="652" t="s">
        <v>541</v>
      </c>
      <c r="C683" s="653" t="s">
        <v>556</v>
      </c>
      <c r="D683" s="654" t="s">
        <v>2551</v>
      </c>
      <c r="E683" s="653" t="s">
        <v>562</v>
      </c>
      <c r="F683" s="654" t="s">
        <v>2553</v>
      </c>
      <c r="G683" s="653" t="s">
        <v>570</v>
      </c>
      <c r="H683" s="653" t="s">
        <v>2165</v>
      </c>
      <c r="I683" s="653" t="s">
        <v>730</v>
      </c>
      <c r="J683" s="653" t="s">
        <v>2166</v>
      </c>
      <c r="K683" s="653"/>
      <c r="L683" s="655">
        <v>116.9</v>
      </c>
      <c r="M683" s="655">
        <v>1</v>
      </c>
      <c r="N683" s="656">
        <v>116.9</v>
      </c>
    </row>
    <row r="684" spans="1:14" ht="14.4" customHeight="1" x14ac:dyDescent="0.3">
      <c r="A684" s="651" t="s">
        <v>540</v>
      </c>
      <c r="B684" s="652" t="s">
        <v>541</v>
      </c>
      <c r="C684" s="653" t="s">
        <v>556</v>
      </c>
      <c r="D684" s="654" t="s">
        <v>2551</v>
      </c>
      <c r="E684" s="653" t="s">
        <v>562</v>
      </c>
      <c r="F684" s="654" t="s">
        <v>2553</v>
      </c>
      <c r="G684" s="653" t="s">
        <v>570</v>
      </c>
      <c r="H684" s="653" t="s">
        <v>995</v>
      </c>
      <c r="I684" s="653" t="s">
        <v>730</v>
      </c>
      <c r="J684" s="653" t="s">
        <v>996</v>
      </c>
      <c r="K684" s="653"/>
      <c r="L684" s="655">
        <v>121.765</v>
      </c>
      <c r="M684" s="655">
        <v>4</v>
      </c>
      <c r="N684" s="656">
        <v>487.06</v>
      </c>
    </row>
    <row r="685" spans="1:14" ht="14.4" customHeight="1" x14ac:dyDescent="0.3">
      <c r="A685" s="651" t="s">
        <v>540</v>
      </c>
      <c r="B685" s="652" t="s">
        <v>541</v>
      </c>
      <c r="C685" s="653" t="s">
        <v>556</v>
      </c>
      <c r="D685" s="654" t="s">
        <v>2551</v>
      </c>
      <c r="E685" s="653" t="s">
        <v>562</v>
      </c>
      <c r="F685" s="654" t="s">
        <v>2553</v>
      </c>
      <c r="G685" s="653" t="s">
        <v>570</v>
      </c>
      <c r="H685" s="653" t="s">
        <v>2167</v>
      </c>
      <c r="I685" s="653" t="s">
        <v>2168</v>
      </c>
      <c r="J685" s="653" t="s">
        <v>2169</v>
      </c>
      <c r="K685" s="653" t="s">
        <v>2170</v>
      </c>
      <c r="L685" s="655">
        <v>61.119999999999983</v>
      </c>
      <c r="M685" s="655">
        <v>1</v>
      </c>
      <c r="N685" s="656">
        <v>61.119999999999983</v>
      </c>
    </row>
    <row r="686" spans="1:14" ht="14.4" customHeight="1" x14ac:dyDescent="0.3">
      <c r="A686" s="651" t="s">
        <v>540</v>
      </c>
      <c r="B686" s="652" t="s">
        <v>541</v>
      </c>
      <c r="C686" s="653" t="s">
        <v>556</v>
      </c>
      <c r="D686" s="654" t="s">
        <v>2551</v>
      </c>
      <c r="E686" s="653" t="s">
        <v>562</v>
      </c>
      <c r="F686" s="654" t="s">
        <v>2553</v>
      </c>
      <c r="G686" s="653" t="s">
        <v>570</v>
      </c>
      <c r="H686" s="653" t="s">
        <v>2171</v>
      </c>
      <c r="I686" s="653" t="s">
        <v>2172</v>
      </c>
      <c r="J686" s="653" t="s">
        <v>2173</v>
      </c>
      <c r="K686" s="653" t="s">
        <v>2174</v>
      </c>
      <c r="L686" s="655">
        <v>68.31</v>
      </c>
      <c r="M686" s="655">
        <v>2</v>
      </c>
      <c r="N686" s="656">
        <v>136.62</v>
      </c>
    </row>
    <row r="687" spans="1:14" ht="14.4" customHeight="1" x14ac:dyDescent="0.3">
      <c r="A687" s="651" t="s">
        <v>540</v>
      </c>
      <c r="B687" s="652" t="s">
        <v>541</v>
      </c>
      <c r="C687" s="653" t="s">
        <v>556</v>
      </c>
      <c r="D687" s="654" t="s">
        <v>2551</v>
      </c>
      <c r="E687" s="653" t="s">
        <v>562</v>
      </c>
      <c r="F687" s="654" t="s">
        <v>2553</v>
      </c>
      <c r="G687" s="653" t="s">
        <v>570</v>
      </c>
      <c r="H687" s="653" t="s">
        <v>1559</v>
      </c>
      <c r="I687" s="653" t="s">
        <v>1559</v>
      </c>
      <c r="J687" s="653" t="s">
        <v>1560</v>
      </c>
      <c r="K687" s="653" t="s">
        <v>1561</v>
      </c>
      <c r="L687" s="655">
        <v>95.974000000000004</v>
      </c>
      <c r="M687" s="655">
        <v>10</v>
      </c>
      <c r="N687" s="656">
        <v>959.74</v>
      </c>
    </row>
    <row r="688" spans="1:14" ht="14.4" customHeight="1" x14ac:dyDescent="0.3">
      <c r="A688" s="651" t="s">
        <v>540</v>
      </c>
      <c r="B688" s="652" t="s">
        <v>541</v>
      </c>
      <c r="C688" s="653" t="s">
        <v>556</v>
      </c>
      <c r="D688" s="654" t="s">
        <v>2551</v>
      </c>
      <c r="E688" s="653" t="s">
        <v>562</v>
      </c>
      <c r="F688" s="654" t="s">
        <v>2553</v>
      </c>
      <c r="G688" s="653" t="s">
        <v>570</v>
      </c>
      <c r="H688" s="653" t="s">
        <v>2175</v>
      </c>
      <c r="I688" s="653" t="s">
        <v>730</v>
      </c>
      <c r="J688" s="653" t="s">
        <v>2176</v>
      </c>
      <c r="K688" s="653"/>
      <c r="L688" s="655">
        <v>70.419999999999973</v>
      </c>
      <c r="M688" s="655">
        <v>1</v>
      </c>
      <c r="N688" s="656">
        <v>70.419999999999973</v>
      </c>
    </row>
    <row r="689" spans="1:14" ht="14.4" customHeight="1" x14ac:dyDescent="0.3">
      <c r="A689" s="651" t="s">
        <v>540</v>
      </c>
      <c r="B689" s="652" t="s">
        <v>541</v>
      </c>
      <c r="C689" s="653" t="s">
        <v>556</v>
      </c>
      <c r="D689" s="654" t="s">
        <v>2551</v>
      </c>
      <c r="E689" s="653" t="s">
        <v>562</v>
      </c>
      <c r="F689" s="654" t="s">
        <v>2553</v>
      </c>
      <c r="G689" s="653" t="s">
        <v>570</v>
      </c>
      <c r="H689" s="653" t="s">
        <v>2177</v>
      </c>
      <c r="I689" s="653" t="s">
        <v>2177</v>
      </c>
      <c r="J689" s="653" t="s">
        <v>610</v>
      </c>
      <c r="K689" s="653" t="s">
        <v>2178</v>
      </c>
      <c r="L689" s="655">
        <v>63.77</v>
      </c>
      <c r="M689" s="655">
        <v>2</v>
      </c>
      <c r="N689" s="656">
        <v>127.54</v>
      </c>
    </row>
    <row r="690" spans="1:14" ht="14.4" customHeight="1" x14ac:dyDescent="0.3">
      <c r="A690" s="651" t="s">
        <v>540</v>
      </c>
      <c r="B690" s="652" t="s">
        <v>541</v>
      </c>
      <c r="C690" s="653" t="s">
        <v>556</v>
      </c>
      <c r="D690" s="654" t="s">
        <v>2551</v>
      </c>
      <c r="E690" s="653" t="s">
        <v>562</v>
      </c>
      <c r="F690" s="654" t="s">
        <v>2553</v>
      </c>
      <c r="G690" s="653" t="s">
        <v>570</v>
      </c>
      <c r="H690" s="653" t="s">
        <v>997</v>
      </c>
      <c r="I690" s="653" t="s">
        <v>730</v>
      </c>
      <c r="J690" s="653" t="s">
        <v>998</v>
      </c>
      <c r="K690" s="653"/>
      <c r="L690" s="655">
        <v>29.959382665709541</v>
      </c>
      <c r="M690" s="655">
        <v>17</v>
      </c>
      <c r="N690" s="656">
        <v>509.30950531706219</v>
      </c>
    </row>
    <row r="691" spans="1:14" ht="14.4" customHeight="1" x14ac:dyDescent="0.3">
      <c r="A691" s="651" t="s">
        <v>540</v>
      </c>
      <c r="B691" s="652" t="s">
        <v>541</v>
      </c>
      <c r="C691" s="653" t="s">
        <v>556</v>
      </c>
      <c r="D691" s="654" t="s">
        <v>2551</v>
      </c>
      <c r="E691" s="653" t="s">
        <v>562</v>
      </c>
      <c r="F691" s="654" t="s">
        <v>2553</v>
      </c>
      <c r="G691" s="653" t="s">
        <v>570</v>
      </c>
      <c r="H691" s="653" t="s">
        <v>2179</v>
      </c>
      <c r="I691" s="653" t="s">
        <v>730</v>
      </c>
      <c r="J691" s="653" t="s">
        <v>2180</v>
      </c>
      <c r="K691" s="653" t="s">
        <v>2181</v>
      </c>
      <c r="L691" s="655">
        <v>11.471354895555201</v>
      </c>
      <c r="M691" s="655">
        <v>2730</v>
      </c>
      <c r="N691" s="656">
        <v>31316.798864865701</v>
      </c>
    </row>
    <row r="692" spans="1:14" ht="14.4" customHeight="1" x14ac:dyDescent="0.3">
      <c r="A692" s="651" t="s">
        <v>540</v>
      </c>
      <c r="B692" s="652" t="s">
        <v>541</v>
      </c>
      <c r="C692" s="653" t="s">
        <v>556</v>
      </c>
      <c r="D692" s="654" t="s">
        <v>2551</v>
      </c>
      <c r="E692" s="653" t="s">
        <v>562</v>
      </c>
      <c r="F692" s="654" t="s">
        <v>2553</v>
      </c>
      <c r="G692" s="653" t="s">
        <v>570</v>
      </c>
      <c r="H692" s="653" t="s">
        <v>999</v>
      </c>
      <c r="I692" s="653" t="s">
        <v>999</v>
      </c>
      <c r="J692" s="653" t="s">
        <v>742</v>
      </c>
      <c r="K692" s="653" t="s">
        <v>1000</v>
      </c>
      <c r="L692" s="655">
        <v>131.10999999999993</v>
      </c>
      <c r="M692" s="655">
        <v>1</v>
      </c>
      <c r="N692" s="656">
        <v>131.10999999999993</v>
      </c>
    </row>
    <row r="693" spans="1:14" ht="14.4" customHeight="1" x14ac:dyDescent="0.3">
      <c r="A693" s="651" t="s">
        <v>540</v>
      </c>
      <c r="B693" s="652" t="s">
        <v>541</v>
      </c>
      <c r="C693" s="653" t="s">
        <v>556</v>
      </c>
      <c r="D693" s="654" t="s">
        <v>2551</v>
      </c>
      <c r="E693" s="653" t="s">
        <v>562</v>
      </c>
      <c r="F693" s="654" t="s">
        <v>2553</v>
      </c>
      <c r="G693" s="653" t="s">
        <v>570</v>
      </c>
      <c r="H693" s="653" t="s">
        <v>1001</v>
      </c>
      <c r="I693" s="653" t="s">
        <v>1001</v>
      </c>
      <c r="J693" s="653" t="s">
        <v>1002</v>
      </c>
      <c r="K693" s="653" t="s">
        <v>1003</v>
      </c>
      <c r="L693" s="655">
        <v>44</v>
      </c>
      <c r="M693" s="655">
        <v>6</v>
      </c>
      <c r="N693" s="656">
        <v>264</v>
      </c>
    </row>
    <row r="694" spans="1:14" ht="14.4" customHeight="1" x14ac:dyDescent="0.3">
      <c r="A694" s="651" t="s">
        <v>540</v>
      </c>
      <c r="B694" s="652" t="s">
        <v>541</v>
      </c>
      <c r="C694" s="653" t="s">
        <v>556</v>
      </c>
      <c r="D694" s="654" t="s">
        <v>2551</v>
      </c>
      <c r="E694" s="653" t="s">
        <v>562</v>
      </c>
      <c r="F694" s="654" t="s">
        <v>2553</v>
      </c>
      <c r="G694" s="653" t="s">
        <v>570</v>
      </c>
      <c r="H694" s="653" t="s">
        <v>2182</v>
      </c>
      <c r="I694" s="653" t="s">
        <v>2182</v>
      </c>
      <c r="J694" s="653" t="s">
        <v>2183</v>
      </c>
      <c r="K694" s="653" t="s">
        <v>2184</v>
      </c>
      <c r="L694" s="655">
        <v>114.09974338161855</v>
      </c>
      <c r="M694" s="655">
        <v>2</v>
      </c>
      <c r="N694" s="656">
        <v>228.1994867632371</v>
      </c>
    </row>
    <row r="695" spans="1:14" ht="14.4" customHeight="1" x14ac:dyDescent="0.3">
      <c r="A695" s="651" t="s">
        <v>540</v>
      </c>
      <c r="B695" s="652" t="s">
        <v>541</v>
      </c>
      <c r="C695" s="653" t="s">
        <v>556</v>
      </c>
      <c r="D695" s="654" t="s">
        <v>2551</v>
      </c>
      <c r="E695" s="653" t="s">
        <v>562</v>
      </c>
      <c r="F695" s="654" t="s">
        <v>2553</v>
      </c>
      <c r="G695" s="653" t="s">
        <v>570</v>
      </c>
      <c r="H695" s="653" t="s">
        <v>2185</v>
      </c>
      <c r="I695" s="653" t="s">
        <v>2186</v>
      </c>
      <c r="J695" s="653" t="s">
        <v>2187</v>
      </c>
      <c r="K695" s="653"/>
      <c r="L695" s="655">
        <v>163.56997381403531</v>
      </c>
      <c r="M695" s="655">
        <v>2</v>
      </c>
      <c r="N695" s="656">
        <v>327.13994762807062</v>
      </c>
    </row>
    <row r="696" spans="1:14" ht="14.4" customHeight="1" x14ac:dyDescent="0.3">
      <c r="A696" s="651" t="s">
        <v>540</v>
      </c>
      <c r="B696" s="652" t="s">
        <v>541</v>
      </c>
      <c r="C696" s="653" t="s">
        <v>556</v>
      </c>
      <c r="D696" s="654" t="s">
        <v>2551</v>
      </c>
      <c r="E696" s="653" t="s">
        <v>562</v>
      </c>
      <c r="F696" s="654" t="s">
        <v>2553</v>
      </c>
      <c r="G696" s="653" t="s">
        <v>570</v>
      </c>
      <c r="H696" s="653" t="s">
        <v>2188</v>
      </c>
      <c r="I696" s="653" t="s">
        <v>2188</v>
      </c>
      <c r="J696" s="653" t="s">
        <v>2189</v>
      </c>
      <c r="K696" s="653" t="s">
        <v>1066</v>
      </c>
      <c r="L696" s="655">
        <v>264.99</v>
      </c>
      <c r="M696" s="655">
        <v>2</v>
      </c>
      <c r="N696" s="656">
        <v>529.98</v>
      </c>
    </row>
    <row r="697" spans="1:14" ht="14.4" customHeight="1" x14ac:dyDescent="0.3">
      <c r="A697" s="651" t="s">
        <v>540</v>
      </c>
      <c r="B697" s="652" t="s">
        <v>541</v>
      </c>
      <c r="C697" s="653" t="s">
        <v>556</v>
      </c>
      <c r="D697" s="654" t="s">
        <v>2551</v>
      </c>
      <c r="E697" s="653" t="s">
        <v>562</v>
      </c>
      <c r="F697" s="654" t="s">
        <v>2553</v>
      </c>
      <c r="G697" s="653" t="s">
        <v>570</v>
      </c>
      <c r="H697" s="653" t="s">
        <v>1570</v>
      </c>
      <c r="I697" s="653" t="s">
        <v>730</v>
      </c>
      <c r="J697" s="653" t="s">
        <v>1571</v>
      </c>
      <c r="K697" s="653"/>
      <c r="L697" s="655">
        <v>71.830000000000027</v>
      </c>
      <c r="M697" s="655">
        <v>1</v>
      </c>
      <c r="N697" s="656">
        <v>71.830000000000027</v>
      </c>
    </row>
    <row r="698" spans="1:14" ht="14.4" customHeight="1" x14ac:dyDescent="0.3">
      <c r="A698" s="651" t="s">
        <v>540</v>
      </c>
      <c r="B698" s="652" t="s">
        <v>541</v>
      </c>
      <c r="C698" s="653" t="s">
        <v>556</v>
      </c>
      <c r="D698" s="654" t="s">
        <v>2551</v>
      </c>
      <c r="E698" s="653" t="s">
        <v>562</v>
      </c>
      <c r="F698" s="654" t="s">
        <v>2553</v>
      </c>
      <c r="G698" s="653" t="s">
        <v>570</v>
      </c>
      <c r="H698" s="653" t="s">
        <v>2190</v>
      </c>
      <c r="I698" s="653" t="s">
        <v>2190</v>
      </c>
      <c r="J698" s="653" t="s">
        <v>2191</v>
      </c>
      <c r="K698" s="653" t="s">
        <v>2192</v>
      </c>
      <c r="L698" s="655">
        <v>1063.2368940402048</v>
      </c>
      <c r="M698" s="655">
        <v>1</v>
      </c>
      <c r="N698" s="656">
        <v>1063.2368940402048</v>
      </c>
    </row>
    <row r="699" spans="1:14" ht="14.4" customHeight="1" x14ac:dyDescent="0.3">
      <c r="A699" s="651" t="s">
        <v>540</v>
      </c>
      <c r="B699" s="652" t="s">
        <v>541</v>
      </c>
      <c r="C699" s="653" t="s">
        <v>556</v>
      </c>
      <c r="D699" s="654" t="s">
        <v>2551</v>
      </c>
      <c r="E699" s="653" t="s">
        <v>562</v>
      </c>
      <c r="F699" s="654" t="s">
        <v>2553</v>
      </c>
      <c r="G699" s="653" t="s">
        <v>570</v>
      </c>
      <c r="H699" s="653" t="s">
        <v>1018</v>
      </c>
      <c r="I699" s="653" t="s">
        <v>730</v>
      </c>
      <c r="J699" s="653" t="s">
        <v>1019</v>
      </c>
      <c r="K699" s="653"/>
      <c r="L699" s="655">
        <v>30.779999999999998</v>
      </c>
      <c r="M699" s="655">
        <v>14</v>
      </c>
      <c r="N699" s="656">
        <v>430.91999999999996</v>
      </c>
    </row>
    <row r="700" spans="1:14" ht="14.4" customHeight="1" x14ac:dyDescent="0.3">
      <c r="A700" s="651" t="s">
        <v>540</v>
      </c>
      <c r="B700" s="652" t="s">
        <v>541</v>
      </c>
      <c r="C700" s="653" t="s">
        <v>556</v>
      </c>
      <c r="D700" s="654" t="s">
        <v>2551</v>
      </c>
      <c r="E700" s="653" t="s">
        <v>562</v>
      </c>
      <c r="F700" s="654" t="s">
        <v>2553</v>
      </c>
      <c r="G700" s="653" t="s">
        <v>570</v>
      </c>
      <c r="H700" s="653" t="s">
        <v>2193</v>
      </c>
      <c r="I700" s="653" t="s">
        <v>2193</v>
      </c>
      <c r="J700" s="653" t="s">
        <v>2194</v>
      </c>
      <c r="K700" s="653" t="s">
        <v>2195</v>
      </c>
      <c r="L700" s="655">
        <v>793.32000000000028</v>
      </c>
      <c r="M700" s="655">
        <v>26</v>
      </c>
      <c r="N700" s="656">
        <v>20626.320000000007</v>
      </c>
    </row>
    <row r="701" spans="1:14" ht="14.4" customHeight="1" x14ac:dyDescent="0.3">
      <c r="A701" s="651" t="s">
        <v>540</v>
      </c>
      <c r="B701" s="652" t="s">
        <v>541</v>
      </c>
      <c r="C701" s="653" t="s">
        <v>556</v>
      </c>
      <c r="D701" s="654" t="s">
        <v>2551</v>
      </c>
      <c r="E701" s="653" t="s">
        <v>562</v>
      </c>
      <c r="F701" s="654" t="s">
        <v>2553</v>
      </c>
      <c r="G701" s="653" t="s">
        <v>570</v>
      </c>
      <c r="H701" s="653" t="s">
        <v>2196</v>
      </c>
      <c r="I701" s="653" t="s">
        <v>730</v>
      </c>
      <c r="J701" s="653" t="s">
        <v>2197</v>
      </c>
      <c r="K701" s="653"/>
      <c r="L701" s="655">
        <v>58.676667795997595</v>
      </c>
      <c r="M701" s="655">
        <v>9</v>
      </c>
      <c r="N701" s="656">
        <v>528.09001016397838</v>
      </c>
    </row>
    <row r="702" spans="1:14" ht="14.4" customHeight="1" x14ac:dyDescent="0.3">
      <c r="A702" s="651" t="s">
        <v>540</v>
      </c>
      <c r="B702" s="652" t="s">
        <v>541</v>
      </c>
      <c r="C702" s="653" t="s">
        <v>556</v>
      </c>
      <c r="D702" s="654" t="s">
        <v>2551</v>
      </c>
      <c r="E702" s="653" t="s">
        <v>562</v>
      </c>
      <c r="F702" s="654" t="s">
        <v>2553</v>
      </c>
      <c r="G702" s="653" t="s">
        <v>570</v>
      </c>
      <c r="H702" s="653" t="s">
        <v>2198</v>
      </c>
      <c r="I702" s="653" t="s">
        <v>2198</v>
      </c>
      <c r="J702" s="653" t="s">
        <v>2199</v>
      </c>
      <c r="K702" s="653" t="s">
        <v>2200</v>
      </c>
      <c r="L702" s="655">
        <v>284.87</v>
      </c>
      <c r="M702" s="655">
        <v>2</v>
      </c>
      <c r="N702" s="656">
        <v>569.74</v>
      </c>
    </row>
    <row r="703" spans="1:14" ht="14.4" customHeight="1" x14ac:dyDescent="0.3">
      <c r="A703" s="651" t="s">
        <v>540</v>
      </c>
      <c r="B703" s="652" t="s">
        <v>541</v>
      </c>
      <c r="C703" s="653" t="s">
        <v>556</v>
      </c>
      <c r="D703" s="654" t="s">
        <v>2551</v>
      </c>
      <c r="E703" s="653" t="s">
        <v>562</v>
      </c>
      <c r="F703" s="654" t="s">
        <v>2553</v>
      </c>
      <c r="G703" s="653" t="s">
        <v>570</v>
      </c>
      <c r="H703" s="653" t="s">
        <v>2201</v>
      </c>
      <c r="I703" s="653" t="s">
        <v>2201</v>
      </c>
      <c r="J703" s="653" t="s">
        <v>2202</v>
      </c>
      <c r="K703" s="653" t="s">
        <v>654</v>
      </c>
      <c r="L703" s="655">
        <v>62.209868572222767</v>
      </c>
      <c r="M703" s="655">
        <v>30</v>
      </c>
      <c r="N703" s="656">
        <v>1866.2960571666831</v>
      </c>
    </row>
    <row r="704" spans="1:14" ht="14.4" customHeight="1" x14ac:dyDescent="0.3">
      <c r="A704" s="651" t="s">
        <v>540</v>
      </c>
      <c r="B704" s="652" t="s">
        <v>541</v>
      </c>
      <c r="C704" s="653" t="s">
        <v>556</v>
      </c>
      <c r="D704" s="654" t="s">
        <v>2551</v>
      </c>
      <c r="E704" s="653" t="s">
        <v>562</v>
      </c>
      <c r="F704" s="654" t="s">
        <v>2553</v>
      </c>
      <c r="G704" s="653" t="s">
        <v>570</v>
      </c>
      <c r="H704" s="653" t="s">
        <v>1578</v>
      </c>
      <c r="I704" s="653" t="s">
        <v>1578</v>
      </c>
      <c r="J704" s="653" t="s">
        <v>1579</v>
      </c>
      <c r="K704" s="653" t="s">
        <v>1580</v>
      </c>
      <c r="L704" s="655">
        <v>124.07861111111113</v>
      </c>
      <c r="M704" s="655">
        <v>9</v>
      </c>
      <c r="N704" s="656">
        <v>1116.7075000000002</v>
      </c>
    </row>
    <row r="705" spans="1:14" ht="14.4" customHeight="1" x14ac:dyDescent="0.3">
      <c r="A705" s="651" t="s">
        <v>540</v>
      </c>
      <c r="B705" s="652" t="s">
        <v>541</v>
      </c>
      <c r="C705" s="653" t="s">
        <v>556</v>
      </c>
      <c r="D705" s="654" t="s">
        <v>2551</v>
      </c>
      <c r="E705" s="653" t="s">
        <v>562</v>
      </c>
      <c r="F705" s="654" t="s">
        <v>2553</v>
      </c>
      <c r="G705" s="653" t="s">
        <v>570</v>
      </c>
      <c r="H705" s="653" t="s">
        <v>2203</v>
      </c>
      <c r="I705" s="653" t="s">
        <v>730</v>
      </c>
      <c r="J705" s="653" t="s">
        <v>2204</v>
      </c>
      <c r="K705" s="653"/>
      <c r="L705" s="655">
        <v>45.83</v>
      </c>
      <c r="M705" s="655">
        <v>5</v>
      </c>
      <c r="N705" s="656">
        <v>229.15</v>
      </c>
    </row>
    <row r="706" spans="1:14" ht="14.4" customHeight="1" x14ac:dyDescent="0.3">
      <c r="A706" s="651" t="s">
        <v>540</v>
      </c>
      <c r="B706" s="652" t="s">
        <v>541</v>
      </c>
      <c r="C706" s="653" t="s">
        <v>556</v>
      </c>
      <c r="D706" s="654" t="s">
        <v>2551</v>
      </c>
      <c r="E706" s="653" t="s">
        <v>562</v>
      </c>
      <c r="F706" s="654" t="s">
        <v>2553</v>
      </c>
      <c r="G706" s="653" t="s">
        <v>570</v>
      </c>
      <c r="H706" s="653" t="s">
        <v>1581</v>
      </c>
      <c r="I706" s="653" t="s">
        <v>730</v>
      </c>
      <c r="J706" s="653" t="s">
        <v>1582</v>
      </c>
      <c r="K706" s="653"/>
      <c r="L706" s="655">
        <v>45.82999205793454</v>
      </c>
      <c r="M706" s="655">
        <v>24</v>
      </c>
      <c r="N706" s="656">
        <v>1099.919809390429</v>
      </c>
    </row>
    <row r="707" spans="1:14" ht="14.4" customHeight="1" x14ac:dyDescent="0.3">
      <c r="A707" s="651" t="s">
        <v>540</v>
      </c>
      <c r="B707" s="652" t="s">
        <v>541</v>
      </c>
      <c r="C707" s="653" t="s">
        <v>556</v>
      </c>
      <c r="D707" s="654" t="s">
        <v>2551</v>
      </c>
      <c r="E707" s="653" t="s">
        <v>562</v>
      </c>
      <c r="F707" s="654" t="s">
        <v>2553</v>
      </c>
      <c r="G707" s="653" t="s">
        <v>570</v>
      </c>
      <c r="H707" s="653" t="s">
        <v>1583</v>
      </c>
      <c r="I707" s="653" t="s">
        <v>730</v>
      </c>
      <c r="J707" s="653" t="s">
        <v>1584</v>
      </c>
      <c r="K707" s="653"/>
      <c r="L707" s="655">
        <v>45.829941767414837</v>
      </c>
      <c r="M707" s="655">
        <v>44</v>
      </c>
      <c r="N707" s="656">
        <v>2016.5174377662529</v>
      </c>
    </row>
    <row r="708" spans="1:14" ht="14.4" customHeight="1" x14ac:dyDescent="0.3">
      <c r="A708" s="651" t="s">
        <v>540</v>
      </c>
      <c r="B708" s="652" t="s">
        <v>541</v>
      </c>
      <c r="C708" s="653" t="s">
        <v>556</v>
      </c>
      <c r="D708" s="654" t="s">
        <v>2551</v>
      </c>
      <c r="E708" s="653" t="s">
        <v>562</v>
      </c>
      <c r="F708" s="654" t="s">
        <v>2553</v>
      </c>
      <c r="G708" s="653" t="s">
        <v>570</v>
      </c>
      <c r="H708" s="653" t="s">
        <v>2205</v>
      </c>
      <c r="I708" s="653" t="s">
        <v>730</v>
      </c>
      <c r="J708" s="653" t="s">
        <v>2206</v>
      </c>
      <c r="K708" s="653"/>
      <c r="L708" s="655">
        <v>45.830000063395175</v>
      </c>
      <c r="M708" s="655">
        <v>54</v>
      </c>
      <c r="N708" s="656">
        <v>2474.8200034233396</v>
      </c>
    </row>
    <row r="709" spans="1:14" ht="14.4" customHeight="1" x14ac:dyDescent="0.3">
      <c r="A709" s="651" t="s">
        <v>540</v>
      </c>
      <c r="B709" s="652" t="s">
        <v>541</v>
      </c>
      <c r="C709" s="653" t="s">
        <v>556</v>
      </c>
      <c r="D709" s="654" t="s">
        <v>2551</v>
      </c>
      <c r="E709" s="653" t="s">
        <v>562</v>
      </c>
      <c r="F709" s="654" t="s">
        <v>2553</v>
      </c>
      <c r="G709" s="653" t="s">
        <v>570</v>
      </c>
      <c r="H709" s="653" t="s">
        <v>1028</v>
      </c>
      <c r="I709" s="653" t="s">
        <v>1028</v>
      </c>
      <c r="J709" s="653" t="s">
        <v>1029</v>
      </c>
      <c r="K709" s="653" t="s">
        <v>1030</v>
      </c>
      <c r="L709" s="655">
        <v>72.88095238095238</v>
      </c>
      <c r="M709" s="655">
        <v>21</v>
      </c>
      <c r="N709" s="656">
        <v>1530.5</v>
      </c>
    </row>
    <row r="710" spans="1:14" ht="14.4" customHeight="1" x14ac:dyDescent="0.3">
      <c r="A710" s="651" t="s">
        <v>540</v>
      </c>
      <c r="B710" s="652" t="s">
        <v>541</v>
      </c>
      <c r="C710" s="653" t="s">
        <v>556</v>
      </c>
      <c r="D710" s="654" t="s">
        <v>2551</v>
      </c>
      <c r="E710" s="653" t="s">
        <v>562</v>
      </c>
      <c r="F710" s="654" t="s">
        <v>2553</v>
      </c>
      <c r="G710" s="653" t="s">
        <v>570</v>
      </c>
      <c r="H710" s="653" t="s">
        <v>1031</v>
      </c>
      <c r="I710" s="653" t="s">
        <v>1031</v>
      </c>
      <c r="J710" s="653" t="s">
        <v>1032</v>
      </c>
      <c r="K710" s="653" t="s">
        <v>1033</v>
      </c>
      <c r="L710" s="655">
        <v>47.60999961129442</v>
      </c>
      <c r="M710" s="655">
        <v>3</v>
      </c>
      <c r="N710" s="656">
        <v>142.82999883388325</v>
      </c>
    </row>
    <row r="711" spans="1:14" ht="14.4" customHeight="1" x14ac:dyDescent="0.3">
      <c r="A711" s="651" t="s">
        <v>540</v>
      </c>
      <c r="B711" s="652" t="s">
        <v>541</v>
      </c>
      <c r="C711" s="653" t="s">
        <v>556</v>
      </c>
      <c r="D711" s="654" t="s">
        <v>2551</v>
      </c>
      <c r="E711" s="653" t="s">
        <v>562</v>
      </c>
      <c r="F711" s="654" t="s">
        <v>2553</v>
      </c>
      <c r="G711" s="653" t="s">
        <v>570</v>
      </c>
      <c r="H711" s="653" t="s">
        <v>2207</v>
      </c>
      <c r="I711" s="653" t="s">
        <v>730</v>
      </c>
      <c r="J711" s="653" t="s">
        <v>2208</v>
      </c>
      <c r="K711" s="653"/>
      <c r="L711" s="655">
        <v>0</v>
      </c>
      <c r="M711" s="655">
        <v>0</v>
      </c>
      <c r="N711" s="656">
        <v>0</v>
      </c>
    </row>
    <row r="712" spans="1:14" ht="14.4" customHeight="1" x14ac:dyDescent="0.3">
      <c r="A712" s="651" t="s">
        <v>540</v>
      </c>
      <c r="B712" s="652" t="s">
        <v>541</v>
      </c>
      <c r="C712" s="653" t="s">
        <v>556</v>
      </c>
      <c r="D712" s="654" t="s">
        <v>2551</v>
      </c>
      <c r="E712" s="653" t="s">
        <v>562</v>
      </c>
      <c r="F712" s="654" t="s">
        <v>2553</v>
      </c>
      <c r="G712" s="653" t="s">
        <v>570</v>
      </c>
      <c r="H712" s="653" t="s">
        <v>1591</v>
      </c>
      <c r="I712" s="653" t="s">
        <v>1591</v>
      </c>
      <c r="J712" s="653" t="s">
        <v>657</v>
      </c>
      <c r="K712" s="653" t="s">
        <v>1592</v>
      </c>
      <c r="L712" s="655">
        <v>72.879999999999981</v>
      </c>
      <c r="M712" s="655">
        <v>4</v>
      </c>
      <c r="N712" s="656">
        <v>291.51999999999992</v>
      </c>
    </row>
    <row r="713" spans="1:14" ht="14.4" customHeight="1" x14ac:dyDescent="0.3">
      <c r="A713" s="651" t="s">
        <v>540</v>
      </c>
      <c r="B713" s="652" t="s">
        <v>541</v>
      </c>
      <c r="C713" s="653" t="s">
        <v>556</v>
      </c>
      <c r="D713" s="654" t="s">
        <v>2551</v>
      </c>
      <c r="E713" s="653" t="s">
        <v>562</v>
      </c>
      <c r="F713" s="654" t="s">
        <v>2553</v>
      </c>
      <c r="G713" s="653" t="s">
        <v>570</v>
      </c>
      <c r="H713" s="653" t="s">
        <v>2209</v>
      </c>
      <c r="I713" s="653" t="s">
        <v>730</v>
      </c>
      <c r="J713" s="653" t="s">
        <v>2210</v>
      </c>
      <c r="K713" s="653"/>
      <c r="L713" s="655">
        <v>718.25399999999991</v>
      </c>
      <c r="M713" s="655">
        <v>5</v>
      </c>
      <c r="N713" s="656">
        <v>3591.2699999999995</v>
      </c>
    </row>
    <row r="714" spans="1:14" ht="14.4" customHeight="1" x14ac:dyDescent="0.3">
      <c r="A714" s="651" t="s">
        <v>540</v>
      </c>
      <c r="B714" s="652" t="s">
        <v>541</v>
      </c>
      <c r="C714" s="653" t="s">
        <v>556</v>
      </c>
      <c r="D714" s="654" t="s">
        <v>2551</v>
      </c>
      <c r="E714" s="653" t="s">
        <v>562</v>
      </c>
      <c r="F714" s="654" t="s">
        <v>2553</v>
      </c>
      <c r="G714" s="653" t="s">
        <v>570</v>
      </c>
      <c r="H714" s="653" t="s">
        <v>1039</v>
      </c>
      <c r="I714" s="653" t="s">
        <v>605</v>
      </c>
      <c r="J714" s="653" t="s">
        <v>1040</v>
      </c>
      <c r="K714" s="653" t="s">
        <v>1041</v>
      </c>
      <c r="L714" s="655">
        <v>236.90463683789056</v>
      </c>
      <c r="M714" s="655">
        <v>17</v>
      </c>
      <c r="N714" s="656">
        <v>4027.3788262441394</v>
      </c>
    </row>
    <row r="715" spans="1:14" ht="14.4" customHeight="1" x14ac:dyDescent="0.3">
      <c r="A715" s="651" t="s">
        <v>540</v>
      </c>
      <c r="B715" s="652" t="s">
        <v>541</v>
      </c>
      <c r="C715" s="653" t="s">
        <v>556</v>
      </c>
      <c r="D715" s="654" t="s">
        <v>2551</v>
      </c>
      <c r="E715" s="653" t="s">
        <v>562</v>
      </c>
      <c r="F715" s="654" t="s">
        <v>2553</v>
      </c>
      <c r="G715" s="653" t="s">
        <v>570</v>
      </c>
      <c r="H715" s="653" t="s">
        <v>2211</v>
      </c>
      <c r="I715" s="653" t="s">
        <v>730</v>
      </c>
      <c r="J715" s="653" t="s">
        <v>2212</v>
      </c>
      <c r="K715" s="653" t="s">
        <v>2213</v>
      </c>
      <c r="L715" s="655">
        <v>330</v>
      </c>
      <c r="M715" s="655">
        <v>190</v>
      </c>
      <c r="N715" s="656">
        <v>62700</v>
      </c>
    </row>
    <row r="716" spans="1:14" ht="14.4" customHeight="1" x14ac:dyDescent="0.3">
      <c r="A716" s="651" t="s">
        <v>540</v>
      </c>
      <c r="B716" s="652" t="s">
        <v>541</v>
      </c>
      <c r="C716" s="653" t="s">
        <v>556</v>
      </c>
      <c r="D716" s="654" t="s">
        <v>2551</v>
      </c>
      <c r="E716" s="653" t="s">
        <v>562</v>
      </c>
      <c r="F716" s="654" t="s">
        <v>2553</v>
      </c>
      <c r="G716" s="653" t="s">
        <v>570</v>
      </c>
      <c r="H716" s="653" t="s">
        <v>2214</v>
      </c>
      <c r="I716" s="653" t="s">
        <v>2214</v>
      </c>
      <c r="J716" s="653" t="s">
        <v>2215</v>
      </c>
      <c r="K716" s="653" t="s">
        <v>1895</v>
      </c>
      <c r="L716" s="655">
        <v>50.254999999999995</v>
      </c>
      <c r="M716" s="655">
        <v>4</v>
      </c>
      <c r="N716" s="656">
        <v>201.01999999999998</v>
      </c>
    </row>
    <row r="717" spans="1:14" ht="14.4" customHeight="1" x14ac:dyDescent="0.3">
      <c r="A717" s="651" t="s">
        <v>540</v>
      </c>
      <c r="B717" s="652" t="s">
        <v>541</v>
      </c>
      <c r="C717" s="653" t="s">
        <v>556</v>
      </c>
      <c r="D717" s="654" t="s">
        <v>2551</v>
      </c>
      <c r="E717" s="653" t="s">
        <v>562</v>
      </c>
      <c r="F717" s="654" t="s">
        <v>2553</v>
      </c>
      <c r="G717" s="653" t="s">
        <v>570</v>
      </c>
      <c r="H717" s="653" t="s">
        <v>2216</v>
      </c>
      <c r="I717" s="653" t="s">
        <v>2216</v>
      </c>
      <c r="J717" s="653" t="s">
        <v>2217</v>
      </c>
      <c r="K717" s="653" t="s">
        <v>2218</v>
      </c>
      <c r="L717" s="655">
        <v>167.97973317846311</v>
      </c>
      <c r="M717" s="655">
        <v>1</v>
      </c>
      <c r="N717" s="656">
        <v>167.97973317846311</v>
      </c>
    </row>
    <row r="718" spans="1:14" ht="14.4" customHeight="1" x14ac:dyDescent="0.3">
      <c r="A718" s="651" t="s">
        <v>540</v>
      </c>
      <c r="B718" s="652" t="s">
        <v>541</v>
      </c>
      <c r="C718" s="653" t="s">
        <v>556</v>
      </c>
      <c r="D718" s="654" t="s">
        <v>2551</v>
      </c>
      <c r="E718" s="653" t="s">
        <v>562</v>
      </c>
      <c r="F718" s="654" t="s">
        <v>2553</v>
      </c>
      <c r="G718" s="653" t="s">
        <v>570</v>
      </c>
      <c r="H718" s="653" t="s">
        <v>2219</v>
      </c>
      <c r="I718" s="653" t="s">
        <v>730</v>
      </c>
      <c r="J718" s="653" t="s">
        <v>2220</v>
      </c>
      <c r="K718" s="653"/>
      <c r="L718" s="655">
        <v>88.5</v>
      </c>
      <c r="M718" s="655">
        <v>1</v>
      </c>
      <c r="N718" s="656">
        <v>88.5</v>
      </c>
    </row>
    <row r="719" spans="1:14" ht="14.4" customHeight="1" x14ac:dyDescent="0.3">
      <c r="A719" s="651" t="s">
        <v>540</v>
      </c>
      <c r="B719" s="652" t="s">
        <v>541</v>
      </c>
      <c r="C719" s="653" t="s">
        <v>556</v>
      </c>
      <c r="D719" s="654" t="s">
        <v>2551</v>
      </c>
      <c r="E719" s="653" t="s">
        <v>562</v>
      </c>
      <c r="F719" s="654" t="s">
        <v>2553</v>
      </c>
      <c r="G719" s="653" t="s">
        <v>570</v>
      </c>
      <c r="H719" s="653" t="s">
        <v>1607</v>
      </c>
      <c r="I719" s="653" t="s">
        <v>1607</v>
      </c>
      <c r="J719" s="653" t="s">
        <v>657</v>
      </c>
      <c r="K719" s="653" t="s">
        <v>1592</v>
      </c>
      <c r="L719" s="655">
        <v>72.879999651679498</v>
      </c>
      <c r="M719" s="655">
        <v>9</v>
      </c>
      <c r="N719" s="656">
        <v>655.91999686511542</v>
      </c>
    </row>
    <row r="720" spans="1:14" ht="14.4" customHeight="1" x14ac:dyDescent="0.3">
      <c r="A720" s="651" t="s">
        <v>540</v>
      </c>
      <c r="B720" s="652" t="s">
        <v>541</v>
      </c>
      <c r="C720" s="653" t="s">
        <v>556</v>
      </c>
      <c r="D720" s="654" t="s">
        <v>2551</v>
      </c>
      <c r="E720" s="653" t="s">
        <v>562</v>
      </c>
      <c r="F720" s="654" t="s">
        <v>2553</v>
      </c>
      <c r="G720" s="653" t="s">
        <v>570</v>
      </c>
      <c r="H720" s="653" t="s">
        <v>2221</v>
      </c>
      <c r="I720" s="653" t="s">
        <v>730</v>
      </c>
      <c r="J720" s="653" t="s">
        <v>2222</v>
      </c>
      <c r="K720" s="653" t="s">
        <v>2223</v>
      </c>
      <c r="L720" s="655">
        <v>115.43416666666667</v>
      </c>
      <c r="M720" s="655">
        <v>2</v>
      </c>
      <c r="N720" s="656">
        <v>230.86833333333334</v>
      </c>
    </row>
    <row r="721" spans="1:14" ht="14.4" customHeight="1" x14ac:dyDescent="0.3">
      <c r="A721" s="651" t="s">
        <v>540</v>
      </c>
      <c r="B721" s="652" t="s">
        <v>541</v>
      </c>
      <c r="C721" s="653" t="s">
        <v>556</v>
      </c>
      <c r="D721" s="654" t="s">
        <v>2551</v>
      </c>
      <c r="E721" s="653" t="s">
        <v>562</v>
      </c>
      <c r="F721" s="654" t="s">
        <v>2553</v>
      </c>
      <c r="G721" s="653" t="s">
        <v>570</v>
      </c>
      <c r="H721" s="653" t="s">
        <v>1608</v>
      </c>
      <c r="I721" s="653" t="s">
        <v>1608</v>
      </c>
      <c r="J721" s="653" t="s">
        <v>1609</v>
      </c>
      <c r="K721" s="653" t="s">
        <v>1610</v>
      </c>
      <c r="L721" s="655">
        <v>292.42000000000013</v>
      </c>
      <c r="M721" s="655">
        <v>2</v>
      </c>
      <c r="N721" s="656">
        <v>584.84000000000026</v>
      </c>
    </row>
    <row r="722" spans="1:14" ht="14.4" customHeight="1" x14ac:dyDescent="0.3">
      <c r="A722" s="651" t="s">
        <v>540</v>
      </c>
      <c r="B722" s="652" t="s">
        <v>541</v>
      </c>
      <c r="C722" s="653" t="s">
        <v>556</v>
      </c>
      <c r="D722" s="654" t="s">
        <v>2551</v>
      </c>
      <c r="E722" s="653" t="s">
        <v>562</v>
      </c>
      <c r="F722" s="654" t="s">
        <v>2553</v>
      </c>
      <c r="G722" s="653" t="s">
        <v>570</v>
      </c>
      <c r="H722" s="653" t="s">
        <v>2224</v>
      </c>
      <c r="I722" s="653" t="s">
        <v>2224</v>
      </c>
      <c r="J722" s="653" t="s">
        <v>756</v>
      </c>
      <c r="K722" s="653" t="s">
        <v>2225</v>
      </c>
      <c r="L722" s="655">
        <v>158.79</v>
      </c>
      <c r="M722" s="655">
        <v>1</v>
      </c>
      <c r="N722" s="656">
        <v>158.79</v>
      </c>
    </row>
    <row r="723" spans="1:14" ht="14.4" customHeight="1" x14ac:dyDescent="0.3">
      <c r="A723" s="651" t="s">
        <v>540</v>
      </c>
      <c r="B723" s="652" t="s">
        <v>541</v>
      </c>
      <c r="C723" s="653" t="s">
        <v>556</v>
      </c>
      <c r="D723" s="654" t="s">
        <v>2551</v>
      </c>
      <c r="E723" s="653" t="s">
        <v>562</v>
      </c>
      <c r="F723" s="654" t="s">
        <v>2553</v>
      </c>
      <c r="G723" s="653" t="s">
        <v>1054</v>
      </c>
      <c r="H723" s="653" t="s">
        <v>2226</v>
      </c>
      <c r="I723" s="653" t="s">
        <v>2226</v>
      </c>
      <c r="J723" s="653" t="s">
        <v>2227</v>
      </c>
      <c r="K723" s="653" t="s">
        <v>2228</v>
      </c>
      <c r="L723" s="655">
        <v>14.88</v>
      </c>
      <c r="M723" s="655">
        <v>2</v>
      </c>
      <c r="N723" s="656">
        <v>29.76</v>
      </c>
    </row>
    <row r="724" spans="1:14" ht="14.4" customHeight="1" x14ac:dyDescent="0.3">
      <c r="A724" s="651" t="s">
        <v>540</v>
      </c>
      <c r="B724" s="652" t="s">
        <v>541</v>
      </c>
      <c r="C724" s="653" t="s">
        <v>556</v>
      </c>
      <c r="D724" s="654" t="s">
        <v>2551</v>
      </c>
      <c r="E724" s="653" t="s">
        <v>562</v>
      </c>
      <c r="F724" s="654" t="s">
        <v>2553</v>
      </c>
      <c r="G724" s="653" t="s">
        <v>1054</v>
      </c>
      <c r="H724" s="653" t="s">
        <v>1611</v>
      </c>
      <c r="I724" s="653" t="s">
        <v>1611</v>
      </c>
      <c r="J724" s="653" t="s">
        <v>1612</v>
      </c>
      <c r="K724" s="653" t="s">
        <v>1613</v>
      </c>
      <c r="L724" s="655">
        <v>12.05998896366274</v>
      </c>
      <c r="M724" s="655">
        <v>6</v>
      </c>
      <c r="N724" s="656">
        <v>72.359933781976437</v>
      </c>
    </row>
    <row r="725" spans="1:14" ht="14.4" customHeight="1" x14ac:dyDescent="0.3">
      <c r="A725" s="651" t="s">
        <v>540</v>
      </c>
      <c r="B725" s="652" t="s">
        <v>541</v>
      </c>
      <c r="C725" s="653" t="s">
        <v>556</v>
      </c>
      <c r="D725" s="654" t="s">
        <v>2551</v>
      </c>
      <c r="E725" s="653" t="s">
        <v>562</v>
      </c>
      <c r="F725" s="654" t="s">
        <v>2553</v>
      </c>
      <c r="G725" s="653" t="s">
        <v>1054</v>
      </c>
      <c r="H725" s="653" t="s">
        <v>1059</v>
      </c>
      <c r="I725" s="653" t="s">
        <v>1060</v>
      </c>
      <c r="J725" s="653" t="s">
        <v>1061</v>
      </c>
      <c r="K725" s="653" t="s">
        <v>1062</v>
      </c>
      <c r="L725" s="655">
        <v>105.05999999999999</v>
      </c>
      <c r="M725" s="655">
        <v>6</v>
      </c>
      <c r="N725" s="656">
        <v>630.3599999999999</v>
      </c>
    </row>
    <row r="726" spans="1:14" ht="14.4" customHeight="1" x14ac:dyDescent="0.3">
      <c r="A726" s="651" t="s">
        <v>540</v>
      </c>
      <c r="B726" s="652" t="s">
        <v>541</v>
      </c>
      <c r="C726" s="653" t="s">
        <v>556</v>
      </c>
      <c r="D726" s="654" t="s">
        <v>2551</v>
      </c>
      <c r="E726" s="653" t="s">
        <v>562</v>
      </c>
      <c r="F726" s="654" t="s">
        <v>2553</v>
      </c>
      <c r="G726" s="653" t="s">
        <v>1054</v>
      </c>
      <c r="H726" s="653" t="s">
        <v>2229</v>
      </c>
      <c r="I726" s="653" t="s">
        <v>2230</v>
      </c>
      <c r="J726" s="653" t="s">
        <v>1139</v>
      </c>
      <c r="K726" s="653" t="s">
        <v>2231</v>
      </c>
      <c r="L726" s="655">
        <v>721.2</v>
      </c>
      <c r="M726" s="655">
        <v>1</v>
      </c>
      <c r="N726" s="656">
        <v>721.2</v>
      </c>
    </row>
    <row r="727" spans="1:14" ht="14.4" customHeight="1" x14ac:dyDescent="0.3">
      <c r="A727" s="651" t="s">
        <v>540</v>
      </c>
      <c r="B727" s="652" t="s">
        <v>541</v>
      </c>
      <c r="C727" s="653" t="s">
        <v>556</v>
      </c>
      <c r="D727" s="654" t="s">
        <v>2551</v>
      </c>
      <c r="E727" s="653" t="s">
        <v>562</v>
      </c>
      <c r="F727" s="654" t="s">
        <v>2553</v>
      </c>
      <c r="G727" s="653" t="s">
        <v>1054</v>
      </c>
      <c r="H727" s="653" t="s">
        <v>1070</v>
      </c>
      <c r="I727" s="653" t="s">
        <v>1071</v>
      </c>
      <c r="J727" s="653" t="s">
        <v>1072</v>
      </c>
      <c r="K727" s="653" t="s">
        <v>1073</v>
      </c>
      <c r="L727" s="655">
        <v>20.13</v>
      </c>
      <c r="M727" s="655">
        <v>2</v>
      </c>
      <c r="N727" s="656">
        <v>40.26</v>
      </c>
    </row>
    <row r="728" spans="1:14" ht="14.4" customHeight="1" x14ac:dyDescent="0.3">
      <c r="A728" s="651" t="s">
        <v>540</v>
      </c>
      <c r="B728" s="652" t="s">
        <v>541</v>
      </c>
      <c r="C728" s="653" t="s">
        <v>556</v>
      </c>
      <c r="D728" s="654" t="s">
        <v>2551</v>
      </c>
      <c r="E728" s="653" t="s">
        <v>562</v>
      </c>
      <c r="F728" s="654" t="s">
        <v>2553</v>
      </c>
      <c r="G728" s="653" t="s">
        <v>1054</v>
      </c>
      <c r="H728" s="653" t="s">
        <v>1074</v>
      </c>
      <c r="I728" s="653" t="s">
        <v>1075</v>
      </c>
      <c r="J728" s="653" t="s">
        <v>1076</v>
      </c>
      <c r="K728" s="653" t="s">
        <v>1077</v>
      </c>
      <c r="L728" s="655">
        <v>32.259904995118703</v>
      </c>
      <c r="M728" s="655">
        <v>2</v>
      </c>
      <c r="N728" s="656">
        <v>64.519809990237405</v>
      </c>
    </row>
    <row r="729" spans="1:14" ht="14.4" customHeight="1" x14ac:dyDescent="0.3">
      <c r="A729" s="651" t="s">
        <v>540</v>
      </c>
      <c r="B729" s="652" t="s">
        <v>541</v>
      </c>
      <c r="C729" s="653" t="s">
        <v>556</v>
      </c>
      <c r="D729" s="654" t="s">
        <v>2551</v>
      </c>
      <c r="E729" s="653" t="s">
        <v>562</v>
      </c>
      <c r="F729" s="654" t="s">
        <v>2553</v>
      </c>
      <c r="G729" s="653" t="s">
        <v>1054</v>
      </c>
      <c r="H729" s="653" t="s">
        <v>1618</v>
      </c>
      <c r="I729" s="653" t="s">
        <v>1619</v>
      </c>
      <c r="J729" s="653" t="s">
        <v>1126</v>
      </c>
      <c r="K729" s="653" t="s">
        <v>1620</v>
      </c>
      <c r="L729" s="655">
        <v>112.96999999999994</v>
      </c>
      <c r="M729" s="655">
        <v>1</v>
      </c>
      <c r="N729" s="656">
        <v>112.96999999999994</v>
      </c>
    </row>
    <row r="730" spans="1:14" ht="14.4" customHeight="1" x14ac:dyDescent="0.3">
      <c r="A730" s="651" t="s">
        <v>540</v>
      </c>
      <c r="B730" s="652" t="s">
        <v>541</v>
      </c>
      <c r="C730" s="653" t="s">
        <v>556</v>
      </c>
      <c r="D730" s="654" t="s">
        <v>2551</v>
      </c>
      <c r="E730" s="653" t="s">
        <v>562</v>
      </c>
      <c r="F730" s="654" t="s">
        <v>2553</v>
      </c>
      <c r="G730" s="653" t="s">
        <v>1054</v>
      </c>
      <c r="H730" s="653" t="s">
        <v>1082</v>
      </c>
      <c r="I730" s="653" t="s">
        <v>1083</v>
      </c>
      <c r="J730" s="653" t="s">
        <v>1084</v>
      </c>
      <c r="K730" s="653" t="s">
        <v>1085</v>
      </c>
      <c r="L730" s="655">
        <v>48.820270011020611</v>
      </c>
      <c r="M730" s="655">
        <v>1</v>
      </c>
      <c r="N730" s="656">
        <v>48.820270011020611</v>
      </c>
    </row>
    <row r="731" spans="1:14" ht="14.4" customHeight="1" x14ac:dyDescent="0.3">
      <c r="A731" s="651" t="s">
        <v>540</v>
      </c>
      <c r="B731" s="652" t="s">
        <v>541</v>
      </c>
      <c r="C731" s="653" t="s">
        <v>556</v>
      </c>
      <c r="D731" s="654" t="s">
        <v>2551</v>
      </c>
      <c r="E731" s="653" t="s">
        <v>562</v>
      </c>
      <c r="F731" s="654" t="s">
        <v>2553</v>
      </c>
      <c r="G731" s="653" t="s">
        <v>1054</v>
      </c>
      <c r="H731" s="653" t="s">
        <v>2232</v>
      </c>
      <c r="I731" s="653" t="s">
        <v>2233</v>
      </c>
      <c r="J731" s="653" t="s">
        <v>2234</v>
      </c>
      <c r="K731" s="653" t="s">
        <v>2149</v>
      </c>
      <c r="L731" s="655">
        <v>42.959999999999994</v>
      </c>
      <c r="M731" s="655">
        <v>1</v>
      </c>
      <c r="N731" s="656">
        <v>42.959999999999994</v>
      </c>
    </row>
    <row r="732" spans="1:14" ht="14.4" customHeight="1" x14ac:dyDescent="0.3">
      <c r="A732" s="651" t="s">
        <v>540</v>
      </c>
      <c r="B732" s="652" t="s">
        <v>541</v>
      </c>
      <c r="C732" s="653" t="s">
        <v>556</v>
      </c>
      <c r="D732" s="654" t="s">
        <v>2551</v>
      </c>
      <c r="E732" s="653" t="s">
        <v>562</v>
      </c>
      <c r="F732" s="654" t="s">
        <v>2553</v>
      </c>
      <c r="G732" s="653" t="s">
        <v>1054</v>
      </c>
      <c r="H732" s="653" t="s">
        <v>1621</v>
      </c>
      <c r="I732" s="653" t="s">
        <v>1622</v>
      </c>
      <c r="J732" s="653" t="s">
        <v>1623</v>
      </c>
      <c r="K732" s="653" t="s">
        <v>1624</v>
      </c>
      <c r="L732" s="655">
        <v>3300</v>
      </c>
      <c r="M732" s="655">
        <v>1</v>
      </c>
      <c r="N732" s="656">
        <v>3300</v>
      </c>
    </row>
    <row r="733" spans="1:14" ht="14.4" customHeight="1" x14ac:dyDescent="0.3">
      <c r="A733" s="651" t="s">
        <v>540</v>
      </c>
      <c r="B733" s="652" t="s">
        <v>541</v>
      </c>
      <c r="C733" s="653" t="s">
        <v>556</v>
      </c>
      <c r="D733" s="654" t="s">
        <v>2551</v>
      </c>
      <c r="E733" s="653" t="s">
        <v>562</v>
      </c>
      <c r="F733" s="654" t="s">
        <v>2553</v>
      </c>
      <c r="G733" s="653" t="s">
        <v>1054</v>
      </c>
      <c r="H733" s="653" t="s">
        <v>2235</v>
      </c>
      <c r="I733" s="653" t="s">
        <v>2236</v>
      </c>
      <c r="J733" s="653" t="s">
        <v>2237</v>
      </c>
      <c r="K733" s="653" t="s">
        <v>2238</v>
      </c>
      <c r="L733" s="655">
        <v>81.649999999999991</v>
      </c>
      <c r="M733" s="655">
        <v>6</v>
      </c>
      <c r="N733" s="656">
        <v>489.89999999999992</v>
      </c>
    </row>
    <row r="734" spans="1:14" ht="14.4" customHeight="1" x14ac:dyDescent="0.3">
      <c r="A734" s="651" t="s">
        <v>540</v>
      </c>
      <c r="B734" s="652" t="s">
        <v>541</v>
      </c>
      <c r="C734" s="653" t="s">
        <v>556</v>
      </c>
      <c r="D734" s="654" t="s">
        <v>2551</v>
      </c>
      <c r="E734" s="653" t="s">
        <v>562</v>
      </c>
      <c r="F734" s="654" t="s">
        <v>2553</v>
      </c>
      <c r="G734" s="653" t="s">
        <v>1054</v>
      </c>
      <c r="H734" s="653" t="s">
        <v>2239</v>
      </c>
      <c r="I734" s="653" t="s">
        <v>2240</v>
      </c>
      <c r="J734" s="653" t="s">
        <v>2241</v>
      </c>
      <c r="K734" s="653" t="s">
        <v>2242</v>
      </c>
      <c r="L734" s="655">
        <v>36.180000434441183</v>
      </c>
      <c r="M734" s="655">
        <v>5</v>
      </c>
      <c r="N734" s="656">
        <v>180.90000217220592</v>
      </c>
    </row>
    <row r="735" spans="1:14" ht="14.4" customHeight="1" x14ac:dyDescent="0.3">
      <c r="A735" s="651" t="s">
        <v>540</v>
      </c>
      <c r="B735" s="652" t="s">
        <v>541</v>
      </c>
      <c r="C735" s="653" t="s">
        <v>556</v>
      </c>
      <c r="D735" s="654" t="s">
        <v>2551</v>
      </c>
      <c r="E735" s="653" t="s">
        <v>562</v>
      </c>
      <c r="F735" s="654" t="s">
        <v>2553</v>
      </c>
      <c r="G735" s="653" t="s">
        <v>1054</v>
      </c>
      <c r="H735" s="653" t="s">
        <v>1625</v>
      </c>
      <c r="I735" s="653" t="s">
        <v>1626</v>
      </c>
      <c r="J735" s="653" t="s">
        <v>1627</v>
      </c>
      <c r="K735" s="653" t="s">
        <v>1628</v>
      </c>
      <c r="L735" s="655">
        <v>79.939931163061146</v>
      </c>
      <c r="M735" s="655">
        <v>16</v>
      </c>
      <c r="N735" s="656">
        <v>1279.0388986089783</v>
      </c>
    </row>
    <row r="736" spans="1:14" ht="14.4" customHeight="1" x14ac:dyDescent="0.3">
      <c r="A736" s="651" t="s">
        <v>540</v>
      </c>
      <c r="B736" s="652" t="s">
        <v>541</v>
      </c>
      <c r="C736" s="653" t="s">
        <v>556</v>
      </c>
      <c r="D736" s="654" t="s">
        <v>2551</v>
      </c>
      <c r="E736" s="653" t="s">
        <v>562</v>
      </c>
      <c r="F736" s="654" t="s">
        <v>2553</v>
      </c>
      <c r="G736" s="653" t="s">
        <v>1054</v>
      </c>
      <c r="H736" s="653" t="s">
        <v>1090</v>
      </c>
      <c r="I736" s="653" t="s">
        <v>1091</v>
      </c>
      <c r="J736" s="653" t="s">
        <v>1088</v>
      </c>
      <c r="K736" s="653" t="s">
        <v>1092</v>
      </c>
      <c r="L736" s="655">
        <v>58.929374993086633</v>
      </c>
      <c r="M736" s="655">
        <v>4</v>
      </c>
      <c r="N736" s="656">
        <v>235.71749997234653</v>
      </c>
    </row>
    <row r="737" spans="1:14" ht="14.4" customHeight="1" x14ac:dyDescent="0.3">
      <c r="A737" s="651" t="s">
        <v>540</v>
      </c>
      <c r="B737" s="652" t="s">
        <v>541</v>
      </c>
      <c r="C737" s="653" t="s">
        <v>556</v>
      </c>
      <c r="D737" s="654" t="s">
        <v>2551</v>
      </c>
      <c r="E737" s="653" t="s">
        <v>562</v>
      </c>
      <c r="F737" s="654" t="s">
        <v>2553</v>
      </c>
      <c r="G737" s="653" t="s">
        <v>1054</v>
      </c>
      <c r="H737" s="653" t="s">
        <v>1100</v>
      </c>
      <c r="I737" s="653" t="s">
        <v>1101</v>
      </c>
      <c r="J737" s="653" t="s">
        <v>1098</v>
      </c>
      <c r="K737" s="653" t="s">
        <v>1102</v>
      </c>
      <c r="L737" s="655">
        <v>30.189999999999998</v>
      </c>
      <c r="M737" s="655">
        <v>2</v>
      </c>
      <c r="N737" s="656">
        <v>60.379999999999995</v>
      </c>
    </row>
    <row r="738" spans="1:14" ht="14.4" customHeight="1" x14ac:dyDescent="0.3">
      <c r="A738" s="651" t="s">
        <v>540</v>
      </c>
      <c r="B738" s="652" t="s">
        <v>541</v>
      </c>
      <c r="C738" s="653" t="s">
        <v>556</v>
      </c>
      <c r="D738" s="654" t="s">
        <v>2551</v>
      </c>
      <c r="E738" s="653" t="s">
        <v>562</v>
      </c>
      <c r="F738" s="654" t="s">
        <v>2553</v>
      </c>
      <c r="G738" s="653" t="s">
        <v>1054</v>
      </c>
      <c r="H738" s="653" t="s">
        <v>2243</v>
      </c>
      <c r="I738" s="653" t="s">
        <v>2243</v>
      </c>
      <c r="J738" s="653" t="s">
        <v>2244</v>
      </c>
      <c r="K738" s="653" t="s">
        <v>2245</v>
      </c>
      <c r="L738" s="655">
        <v>63.399999999999984</v>
      </c>
      <c r="M738" s="655">
        <v>1</v>
      </c>
      <c r="N738" s="656">
        <v>63.399999999999984</v>
      </c>
    </row>
    <row r="739" spans="1:14" ht="14.4" customHeight="1" x14ac:dyDescent="0.3">
      <c r="A739" s="651" t="s">
        <v>540</v>
      </c>
      <c r="B739" s="652" t="s">
        <v>541</v>
      </c>
      <c r="C739" s="653" t="s">
        <v>556</v>
      </c>
      <c r="D739" s="654" t="s">
        <v>2551</v>
      </c>
      <c r="E739" s="653" t="s">
        <v>562</v>
      </c>
      <c r="F739" s="654" t="s">
        <v>2553</v>
      </c>
      <c r="G739" s="653" t="s">
        <v>1054</v>
      </c>
      <c r="H739" s="653" t="s">
        <v>1636</v>
      </c>
      <c r="I739" s="653" t="s">
        <v>1637</v>
      </c>
      <c r="J739" s="653" t="s">
        <v>1638</v>
      </c>
      <c r="K739" s="653" t="s">
        <v>1639</v>
      </c>
      <c r="L739" s="655">
        <v>322.49000000000007</v>
      </c>
      <c r="M739" s="655">
        <v>2</v>
      </c>
      <c r="N739" s="656">
        <v>644.98000000000013</v>
      </c>
    </row>
    <row r="740" spans="1:14" ht="14.4" customHeight="1" x14ac:dyDescent="0.3">
      <c r="A740" s="651" t="s">
        <v>540</v>
      </c>
      <c r="B740" s="652" t="s">
        <v>541</v>
      </c>
      <c r="C740" s="653" t="s">
        <v>556</v>
      </c>
      <c r="D740" s="654" t="s">
        <v>2551</v>
      </c>
      <c r="E740" s="653" t="s">
        <v>562</v>
      </c>
      <c r="F740" s="654" t="s">
        <v>2553</v>
      </c>
      <c r="G740" s="653" t="s">
        <v>1054</v>
      </c>
      <c r="H740" s="653" t="s">
        <v>2246</v>
      </c>
      <c r="I740" s="653" t="s">
        <v>2247</v>
      </c>
      <c r="J740" s="653" t="s">
        <v>1687</v>
      </c>
      <c r="K740" s="653" t="s">
        <v>1262</v>
      </c>
      <c r="L740" s="655">
        <v>46.990000000000009</v>
      </c>
      <c r="M740" s="655">
        <v>1</v>
      </c>
      <c r="N740" s="656">
        <v>46.990000000000009</v>
      </c>
    </row>
    <row r="741" spans="1:14" ht="14.4" customHeight="1" x14ac:dyDescent="0.3">
      <c r="A741" s="651" t="s">
        <v>540</v>
      </c>
      <c r="B741" s="652" t="s">
        <v>541</v>
      </c>
      <c r="C741" s="653" t="s">
        <v>556</v>
      </c>
      <c r="D741" s="654" t="s">
        <v>2551</v>
      </c>
      <c r="E741" s="653" t="s">
        <v>562</v>
      </c>
      <c r="F741" s="654" t="s">
        <v>2553</v>
      </c>
      <c r="G741" s="653" t="s">
        <v>1054</v>
      </c>
      <c r="H741" s="653" t="s">
        <v>2248</v>
      </c>
      <c r="I741" s="653" t="s">
        <v>2249</v>
      </c>
      <c r="J741" s="653" t="s">
        <v>1687</v>
      </c>
      <c r="K741" s="653" t="s">
        <v>1326</v>
      </c>
      <c r="L741" s="655">
        <v>106.53999999999995</v>
      </c>
      <c r="M741" s="655">
        <v>1</v>
      </c>
      <c r="N741" s="656">
        <v>106.53999999999995</v>
      </c>
    </row>
    <row r="742" spans="1:14" ht="14.4" customHeight="1" x14ac:dyDescent="0.3">
      <c r="A742" s="651" t="s">
        <v>540</v>
      </c>
      <c r="B742" s="652" t="s">
        <v>541</v>
      </c>
      <c r="C742" s="653" t="s">
        <v>556</v>
      </c>
      <c r="D742" s="654" t="s">
        <v>2551</v>
      </c>
      <c r="E742" s="653" t="s">
        <v>562</v>
      </c>
      <c r="F742" s="654" t="s">
        <v>2553</v>
      </c>
      <c r="G742" s="653" t="s">
        <v>1054</v>
      </c>
      <c r="H742" s="653" t="s">
        <v>1644</v>
      </c>
      <c r="I742" s="653" t="s">
        <v>1645</v>
      </c>
      <c r="J742" s="653" t="s">
        <v>1646</v>
      </c>
      <c r="K742" s="653" t="s">
        <v>1085</v>
      </c>
      <c r="L742" s="655">
        <v>86.430000000000021</v>
      </c>
      <c r="M742" s="655">
        <v>1</v>
      </c>
      <c r="N742" s="656">
        <v>86.430000000000021</v>
      </c>
    </row>
    <row r="743" spans="1:14" ht="14.4" customHeight="1" x14ac:dyDescent="0.3">
      <c r="A743" s="651" t="s">
        <v>540</v>
      </c>
      <c r="B743" s="652" t="s">
        <v>541</v>
      </c>
      <c r="C743" s="653" t="s">
        <v>556</v>
      </c>
      <c r="D743" s="654" t="s">
        <v>2551</v>
      </c>
      <c r="E743" s="653" t="s">
        <v>562</v>
      </c>
      <c r="F743" s="654" t="s">
        <v>2553</v>
      </c>
      <c r="G743" s="653" t="s">
        <v>1054</v>
      </c>
      <c r="H743" s="653" t="s">
        <v>1647</v>
      </c>
      <c r="I743" s="653" t="s">
        <v>1648</v>
      </c>
      <c r="J743" s="653" t="s">
        <v>1646</v>
      </c>
      <c r="K743" s="653" t="s">
        <v>1649</v>
      </c>
      <c r="L743" s="655">
        <v>222.43000000000006</v>
      </c>
      <c r="M743" s="655">
        <v>1</v>
      </c>
      <c r="N743" s="656">
        <v>222.43000000000006</v>
      </c>
    </row>
    <row r="744" spans="1:14" ht="14.4" customHeight="1" x14ac:dyDescent="0.3">
      <c r="A744" s="651" t="s">
        <v>540</v>
      </c>
      <c r="B744" s="652" t="s">
        <v>541</v>
      </c>
      <c r="C744" s="653" t="s">
        <v>556</v>
      </c>
      <c r="D744" s="654" t="s">
        <v>2551</v>
      </c>
      <c r="E744" s="653" t="s">
        <v>562</v>
      </c>
      <c r="F744" s="654" t="s">
        <v>2553</v>
      </c>
      <c r="G744" s="653" t="s">
        <v>1054</v>
      </c>
      <c r="H744" s="653" t="s">
        <v>1650</v>
      </c>
      <c r="I744" s="653" t="s">
        <v>1651</v>
      </c>
      <c r="J744" s="653" t="s">
        <v>1652</v>
      </c>
      <c r="K744" s="653" t="s">
        <v>1085</v>
      </c>
      <c r="L744" s="655">
        <v>51.34999999999998</v>
      </c>
      <c r="M744" s="655">
        <v>4</v>
      </c>
      <c r="N744" s="656">
        <v>205.39999999999992</v>
      </c>
    </row>
    <row r="745" spans="1:14" ht="14.4" customHeight="1" x14ac:dyDescent="0.3">
      <c r="A745" s="651" t="s">
        <v>540</v>
      </c>
      <c r="B745" s="652" t="s">
        <v>541</v>
      </c>
      <c r="C745" s="653" t="s">
        <v>556</v>
      </c>
      <c r="D745" s="654" t="s">
        <v>2551</v>
      </c>
      <c r="E745" s="653" t="s">
        <v>562</v>
      </c>
      <c r="F745" s="654" t="s">
        <v>2553</v>
      </c>
      <c r="G745" s="653" t="s">
        <v>1054</v>
      </c>
      <c r="H745" s="653" t="s">
        <v>2250</v>
      </c>
      <c r="I745" s="653" t="s">
        <v>2251</v>
      </c>
      <c r="J745" s="653" t="s">
        <v>2252</v>
      </c>
      <c r="K745" s="653" t="s">
        <v>2253</v>
      </c>
      <c r="L745" s="655">
        <v>129.33000000000001</v>
      </c>
      <c r="M745" s="655">
        <v>12</v>
      </c>
      <c r="N745" s="656">
        <v>1551.96</v>
      </c>
    </row>
    <row r="746" spans="1:14" ht="14.4" customHeight="1" x14ac:dyDescent="0.3">
      <c r="A746" s="651" t="s">
        <v>540</v>
      </c>
      <c r="B746" s="652" t="s">
        <v>541</v>
      </c>
      <c r="C746" s="653" t="s">
        <v>556</v>
      </c>
      <c r="D746" s="654" t="s">
        <v>2551</v>
      </c>
      <c r="E746" s="653" t="s">
        <v>562</v>
      </c>
      <c r="F746" s="654" t="s">
        <v>2553</v>
      </c>
      <c r="G746" s="653" t="s">
        <v>1054</v>
      </c>
      <c r="H746" s="653" t="s">
        <v>1114</v>
      </c>
      <c r="I746" s="653" t="s">
        <v>1115</v>
      </c>
      <c r="J746" s="653" t="s">
        <v>1116</v>
      </c>
      <c r="K746" s="653" t="s">
        <v>743</v>
      </c>
      <c r="L746" s="655">
        <v>116.80999999999997</v>
      </c>
      <c r="M746" s="655">
        <v>1</v>
      </c>
      <c r="N746" s="656">
        <v>116.80999999999997</v>
      </c>
    </row>
    <row r="747" spans="1:14" ht="14.4" customHeight="1" x14ac:dyDescent="0.3">
      <c r="A747" s="651" t="s">
        <v>540</v>
      </c>
      <c r="B747" s="652" t="s">
        <v>541</v>
      </c>
      <c r="C747" s="653" t="s">
        <v>556</v>
      </c>
      <c r="D747" s="654" t="s">
        <v>2551</v>
      </c>
      <c r="E747" s="653" t="s">
        <v>562</v>
      </c>
      <c r="F747" s="654" t="s">
        <v>2553</v>
      </c>
      <c r="G747" s="653" t="s">
        <v>1054</v>
      </c>
      <c r="H747" s="653" t="s">
        <v>2254</v>
      </c>
      <c r="I747" s="653" t="s">
        <v>2255</v>
      </c>
      <c r="J747" s="653" t="s">
        <v>2256</v>
      </c>
      <c r="K747" s="653" t="s">
        <v>1334</v>
      </c>
      <c r="L747" s="655">
        <v>16.630000000000006</v>
      </c>
      <c r="M747" s="655">
        <v>1</v>
      </c>
      <c r="N747" s="656">
        <v>16.630000000000006</v>
      </c>
    </row>
    <row r="748" spans="1:14" ht="14.4" customHeight="1" x14ac:dyDescent="0.3">
      <c r="A748" s="651" t="s">
        <v>540</v>
      </c>
      <c r="B748" s="652" t="s">
        <v>541</v>
      </c>
      <c r="C748" s="653" t="s">
        <v>556</v>
      </c>
      <c r="D748" s="654" t="s">
        <v>2551</v>
      </c>
      <c r="E748" s="653" t="s">
        <v>562</v>
      </c>
      <c r="F748" s="654" t="s">
        <v>2553</v>
      </c>
      <c r="G748" s="653" t="s">
        <v>1054</v>
      </c>
      <c r="H748" s="653" t="s">
        <v>2257</v>
      </c>
      <c r="I748" s="653" t="s">
        <v>2258</v>
      </c>
      <c r="J748" s="653" t="s">
        <v>2259</v>
      </c>
      <c r="K748" s="653" t="s">
        <v>1066</v>
      </c>
      <c r="L748" s="655">
        <v>182.93</v>
      </c>
      <c r="M748" s="655">
        <v>2</v>
      </c>
      <c r="N748" s="656">
        <v>365.86</v>
      </c>
    </row>
    <row r="749" spans="1:14" ht="14.4" customHeight="1" x14ac:dyDescent="0.3">
      <c r="A749" s="651" t="s">
        <v>540</v>
      </c>
      <c r="B749" s="652" t="s">
        <v>541</v>
      </c>
      <c r="C749" s="653" t="s">
        <v>556</v>
      </c>
      <c r="D749" s="654" t="s">
        <v>2551</v>
      </c>
      <c r="E749" s="653" t="s">
        <v>562</v>
      </c>
      <c r="F749" s="654" t="s">
        <v>2553</v>
      </c>
      <c r="G749" s="653" t="s">
        <v>1054</v>
      </c>
      <c r="H749" s="653" t="s">
        <v>1117</v>
      </c>
      <c r="I749" s="653" t="s">
        <v>1118</v>
      </c>
      <c r="J749" s="653" t="s">
        <v>1061</v>
      </c>
      <c r="K749" s="653" t="s">
        <v>1119</v>
      </c>
      <c r="L749" s="655">
        <v>58.739999999999995</v>
      </c>
      <c r="M749" s="655">
        <v>1</v>
      </c>
      <c r="N749" s="656">
        <v>58.739999999999995</v>
      </c>
    </row>
    <row r="750" spans="1:14" ht="14.4" customHeight="1" x14ac:dyDescent="0.3">
      <c r="A750" s="651" t="s">
        <v>540</v>
      </c>
      <c r="B750" s="652" t="s">
        <v>541</v>
      </c>
      <c r="C750" s="653" t="s">
        <v>556</v>
      </c>
      <c r="D750" s="654" t="s">
        <v>2551</v>
      </c>
      <c r="E750" s="653" t="s">
        <v>562</v>
      </c>
      <c r="F750" s="654" t="s">
        <v>2553</v>
      </c>
      <c r="G750" s="653" t="s">
        <v>1054</v>
      </c>
      <c r="H750" s="653" t="s">
        <v>2260</v>
      </c>
      <c r="I750" s="653" t="s">
        <v>2261</v>
      </c>
      <c r="J750" s="653" t="s">
        <v>2262</v>
      </c>
      <c r="K750" s="653" t="s">
        <v>2263</v>
      </c>
      <c r="L750" s="655">
        <v>79.059999999999988</v>
      </c>
      <c r="M750" s="655">
        <v>3</v>
      </c>
      <c r="N750" s="656">
        <v>237.17999999999995</v>
      </c>
    </row>
    <row r="751" spans="1:14" ht="14.4" customHeight="1" x14ac:dyDescent="0.3">
      <c r="A751" s="651" t="s">
        <v>540</v>
      </c>
      <c r="B751" s="652" t="s">
        <v>541</v>
      </c>
      <c r="C751" s="653" t="s">
        <v>556</v>
      </c>
      <c r="D751" s="654" t="s">
        <v>2551</v>
      </c>
      <c r="E751" s="653" t="s">
        <v>562</v>
      </c>
      <c r="F751" s="654" t="s">
        <v>2553</v>
      </c>
      <c r="G751" s="653" t="s">
        <v>1054</v>
      </c>
      <c r="H751" s="653" t="s">
        <v>1786</v>
      </c>
      <c r="I751" s="653" t="s">
        <v>1787</v>
      </c>
      <c r="J751" s="653" t="s">
        <v>1788</v>
      </c>
      <c r="K751" s="653" t="s">
        <v>1789</v>
      </c>
      <c r="L751" s="655">
        <v>50.169999999999987</v>
      </c>
      <c r="M751" s="655">
        <v>1</v>
      </c>
      <c r="N751" s="656">
        <v>50.169999999999987</v>
      </c>
    </row>
    <row r="752" spans="1:14" ht="14.4" customHeight="1" x14ac:dyDescent="0.3">
      <c r="A752" s="651" t="s">
        <v>540</v>
      </c>
      <c r="B752" s="652" t="s">
        <v>541</v>
      </c>
      <c r="C752" s="653" t="s">
        <v>556</v>
      </c>
      <c r="D752" s="654" t="s">
        <v>2551</v>
      </c>
      <c r="E752" s="653" t="s">
        <v>562</v>
      </c>
      <c r="F752" s="654" t="s">
        <v>2553</v>
      </c>
      <c r="G752" s="653" t="s">
        <v>1054</v>
      </c>
      <c r="H752" s="653" t="s">
        <v>1124</v>
      </c>
      <c r="I752" s="653" t="s">
        <v>1125</v>
      </c>
      <c r="J752" s="653" t="s">
        <v>1126</v>
      </c>
      <c r="K752" s="653" t="s">
        <v>1127</v>
      </c>
      <c r="L752" s="655">
        <v>73.839631906970936</v>
      </c>
      <c r="M752" s="655">
        <v>3</v>
      </c>
      <c r="N752" s="656">
        <v>221.51889572091281</v>
      </c>
    </row>
    <row r="753" spans="1:14" ht="14.4" customHeight="1" x14ac:dyDescent="0.3">
      <c r="A753" s="651" t="s">
        <v>540</v>
      </c>
      <c r="B753" s="652" t="s">
        <v>541</v>
      </c>
      <c r="C753" s="653" t="s">
        <v>556</v>
      </c>
      <c r="D753" s="654" t="s">
        <v>2551</v>
      </c>
      <c r="E753" s="653" t="s">
        <v>562</v>
      </c>
      <c r="F753" s="654" t="s">
        <v>2553</v>
      </c>
      <c r="G753" s="653" t="s">
        <v>1054</v>
      </c>
      <c r="H753" s="653" t="s">
        <v>2264</v>
      </c>
      <c r="I753" s="653" t="s">
        <v>2265</v>
      </c>
      <c r="J753" s="653" t="s">
        <v>2266</v>
      </c>
      <c r="K753" s="653" t="s">
        <v>2267</v>
      </c>
      <c r="L753" s="655">
        <v>61.529999999999994</v>
      </c>
      <c r="M753" s="655">
        <v>1</v>
      </c>
      <c r="N753" s="656">
        <v>61.529999999999994</v>
      </c>
    </row>
    <row r="754" spans="1:14" ht="14.4" customHeight="1" x14ac:dyDescent="0.3">
      <c r="A754" s="651" t="s">
        <v>540</v>
      </c>
      <c r="B754" s="652" t="s">
        <v>541</v>
      </c>
      <c r="C754" s="653" t="s">
        <v>556</v>
      </c>
      <c r="D754" s="654" t="s">
        <v>2551</v>
      </c>
      <c r="E754" s="653" t="s">
        <v>562</v>
      </c>
      <c r="F754" s="654" t="s">
        <v>2553</v>
      </c>
      <c r="G754" s="653" t="s">
        <v>1054</v>
      </c>
      <c r="H754" s="653" t="s">
        <v>1128</v>
      </c>
      <c r="I754" s="653" t="s">
        <v>1129</v>
      </c>
      <c r="J754" s="653" t="s">
        <v>1130</v>
      </c>
      <c r="K754" s="653" t="s">
        <v>1131</v>
      </c>
      <c r="L754" s="655">
        <v>44.03</v>
      </c>
      <c r="M754" s="655">
        <v>2</v>
      </c>
      <c r="N754" s="656">
        <v>88.06</v>
      </c>
    </row>
    <row r="755" spans="1:14" ht="14.4" customHeight="1" x14ac:dyDescent="0.3">
      <c r="A755" s="651" t="s">
        <v>540</v>
      </c>
      <c r="B755" s="652" t="s">
        <v>541</v>
      </c>
      <c r="C755" s="653" t="s">
        <v>556</v>
      </c>
      <c r="D755" s="654" t="s">
        <v>2551</v>
      </c>
      <c r="E755" s="653" t="s">
        <v>562</v>
      </c>
      <c r="F755" s="654" t="s">
        <v>2553</v>
      </c>
      <c r="G755" s="653" t="s">
        <v>1054</v>
      </c>
      <c r="H755" s="653" t="s">
        <v>2268</v>
      </c>
      <c r="I755" s="653" t="s">
        <v>2269</v>
      </c>
      <c r="J755" s="653" t="s">
        <v>2270</v>
      </c>
      <c r="K755" s="653" t="s">
        <v>2271</v>
      </c>
      <c r="L755" s="655">
        <v>313.37</v>
      </c>
      <c r="M755" s="655">
        <v>1</v>
      </c>
      <c r="N755" s="656">
        <v>313.37</v>
      </c>
    </row>
    <row r="756" spans="1:14" ht="14.4" customHeight="1" x14ac:dyDescent="0.3">
      <c r="A756" s="651" t="s">
        <v>540</v>
      </c>
      <c r="B756" s="652" t="s">
        <v>541</v>
      </c>
      <c r="C756" s="653" t="s">
        <v>556</v>
      </c>
      <c r="D756" s="654" t="s">
        <v>2551</v>
      </c>
      <c r="E756" s="653" t="s">
        <v>562</v>
      </c>
      <c r="F756" s="654" t="s">
        <v>2553</v>
      </c>
      <c r="G756" s="653" t="s">
        <v>1054</v>
      </c>
      <c r="H756" s="653" t="s">
        <v>1664</v>
      </c>
      <c r="I756" s="653" t="s">
        <v>1665</v>
      </c>
      <c r="J756" s="653" t="s">
        <v>1666</v>
      </c>
      <c r="K756" s="653" t="s">
        <v>692</v>
      </c>
      <c r="L756" s="655">
        <v>158.97999999999996</v>
      </c>
      <c r="M756" s="655">
        <v>1</v>
      </c>
      <c r="N756" s="656">
        <v>158.97999999999996</v>
      </c>
    </row>
    <row r="757" spans="1:14" ht="14.4" customHeight="1" x14ac:dyDescent="0.3">
      <c r="A757" s="651" t="s">
        <v>540</v>
      </c>
      <c r="B757" s="652" t="s">
        <v>541</v>
      </c>
      <c r="C757" s="653" t="s">
        <v>556</v>
      </c>
      <c r="D757" s="654" t="s">
        <v>2551</v>
      </c>
      <c r="E757" s="653" t="s">
        <v>562</v>
      </c>
      <c r="F757" s="654" t="s">
        <v>2553</v>
      </c>
      <c r="G757" s="653" t="s">
        <v>1054</v>
      </c>
      <c r="H757" s="653" t="s">
        <v>1667</v>
      </c>
      <c r="I757" s="653" t="s">
        <v>1668</v>
      </c>
      <c r="J757" s="653" t="s">
        <v>1669</v>
      </c>
      <c r="K757" s="653" t="s">
        <v>692</v>
      </c>
      <c r="L757" s="655">
        <v>254.24999999999997</v>
      </c>
      <c r="M757" s="655">
        <v>1</v>
      </c>
      <c r="N757" s="656">
        <v>254.24999999999997</v>
      </c>
    </row>
    <row r="758" spans="1:14" ht="14.4" customHeight="1" x14ac:dyDescent="0.3">
      <c r="A758" s="651" t="s">
        <v>540</v>
      </c>
      <c r="B758" s="652" t="s">
        <v>541</v>
      </c>
      <c r="C758" s="653" t="s">
        <v>556</v>
      </c>
      <c r="D758" s="654" t="s">
        <v>2551</v>
      </c>
      <c r="E758" s="653" t="s">
        <v>562</v>
      </c>
      <c r="F758" s="654" t="s">
        <v>2553</v>
      </c>
      <c r="G758" s="653" t="s">
        <v>1054</v>
      </c>
      <c r="H758" s="653" t="s">
        <v>2272</v>
      </c>
      <c r="I758" s="653" t="s">
        <v>2273</v>
      </c>
      <c r="J758" s="653" t="s">
        <v>1057</v>
      </c>
      <c r="K758" s="653" t="s">
        <v>2274</v>
      </c>
      <c r="L758" s="655">
        <v>171.67000000000002</v>
      </c>
      <c r="M758" s="655">
        <v>30</v>
      </c>
      <c r="N758" s="656">
        <v>5150.1000000000004</v>
      </c>
    </row>
    <row r="759" spans="1:14" ht="14.4" customHeight="1" x14ac:dyDescent="0.3">
      <c r="A759" s="651" t="s">
        <v>540</v>
      </c>
      <c r="B759" s="652" t="s">
        <v>541</v>
      </c>
      <c r="C759" s="653" t="s">
        <v>556</v>
      </c>
      <c r="D759" s="654" t="s">
        <v>2551</v>
      </c>
      <c r="E759" s="653" t="s">
        <v>562</v>
      </c>
      <c r="F759" s="654" t="s">
        <v>2553</v>
      </c>
      <c r="G759" s="653" t="s">
        <v>1054</v>
      </c>
      <c r="H759" s="653" t="s">
        <v>2275</v>
      </c>
      <c r="I759" s="653" t="s">
        <v>2276</v>
      </c>
      <c r="J759" s="653" t="s">
        <v>1057</v>
      </c>
      <c r="K759" s="653" t="s">
        <v>2277</v>
      </c>
      <c r="L759" s="655">
        <v>131.2499587766641</v>
      </c>
      <c r="M759" s="655">
        <v>10</v>
      </c>
      <c r="N759" s="656">
        <v>1312.4995877666411</v>
      </c>
    </row>
    <row r="760" spans="1:14" ht="14.4" customHeight="1" x14ac:dyDescent="0.3">
      <c r="A760" s="651" t="s">
        <v>540</v>
      </c>
      <c r="B760" s="652" t="s">
        <v>541</v>
      </c>
      <c r="C760" s="653" t="s">
        <v>556</v>
      </c>
      <c r="D760" s="654" t="s">
        <v>2551</v>
      </c>
      <c r="E760" s="653" t="s">
        <v>562</v>
      </c>
      <c r="F760" s="654" t="s">
        <v>2553</v>
      </c>
      <c r="G760" s="653" t="s">
        <v>1054</v>
      </c>
      <c r="H760" s="653" t="s">
        <v>2278</v>
      </c>
      <c r="I760" s="653" t="s">
        <v>2279</v>
      </c>
      <c r="J760" s="653" t="s">
        <v>2280</v>
      </c>
      <c r="K760" s="653" t="s">
        <v>692</v>
      </c>
      <c r="L760" s="655">
        <v>194.78724955269894</v>
      </c>
      <c r="M760" s="655">
        <v>2</v>
      </c>
      <c r="N760" s="656">
        <v>389.57449910539788</v>
      </c>
    </row>
    <row r="761" spans="1:14" ht="14.4" customHeight="1" x14ac:dyDescent="0.3">
      <c r="A761" s="651" t="s">
        <v>540</v>
      </c>
      <c r="B761" s="652" t="s">
        <v>541</v>
      </c>
      <c r="C761" s="653" t="s">
        <v>556</v>
      </c>
      <c r="D761" s="654" t="s">
        <v>2551</v>
      </c>
      <c r="E761" s="653" t="s">
        <v>562</v>
      </c>
      <c r="F761" s="654" t="s">
        <v>2553</v>
      </c>
      <c r="G761" s="653" t="s">
        <v>1054</v>
      </c>
      <c r="H761" s="653" t="s">
        <v>1681</v>
      </c>
      <c r="I761" s="653" t="s">
        <v>1682</v>
      </c>
      <c r="J761" s="653" t="s">
        <v>1683</v>
      </c>
      <c r="K761" s="653" t="s">
        <v>1684</v>
      </c>
      <c r="L761" s="655">
        <v>73.960000000000022</v>
      </c>
      <c r="M761" s="655">
        <v>1</v>
      </c>
      <c r="N761" s="656">
        <v>73.960000000000022</v>
      </c>
    </row>
    <row r="762" spans="1:14" ht="14.4" customHeight="1" x14ac:dyDescent="0.3">
      <c r="A762" s="651" t="s">
        <v>540</v>
      </c>
      <c r="B762" s="652" t="s">
        <v>541</v>
      </c>
      <c r="C762" s="653" t="s">
        <v>556</v>
      </c>
      <c r="D762" s="654" t="s">
        <v>2551</v>
      </c>
      <c r="E762" s="653" t="s">
        <v>562</v>
      </c>
      <c r="F762" s="654" t="s">
        <v>2553</v>
      </c>
      <c r="G762" s="653" t="s">
        <v>1054</v>
      </c>
      <c r="H762" s="653" t="s">
        <v>1685</v>
      </c>
      <c r="I762" s="653" t="s">
        <v>1686</v>
      </c>
      <c r="J762" s="653" t="s">
        <v>1687</v>
      </c>
      <c r="K762" s="653" t="s">
        <v>1688</v>
      </c>
      <c r="L762" s="655">
        <v>61.659999999999975</v>
      </c>
      <c r="M762" s="655">
        <v>1</v>
      </c>
      <c r="N762" s="656">
        <v>61.659999999999975</v>
      </c>
    </row>
    <row r="763" spans="1:14" ht="14.4" customHeight="1" x14ac:dyDescent="0.3">
      <c r="A763" s="651" t="s">
        <v>540</v>
      </c>
      <c r="B763" s="652" t="s">
        <v>541</v>
      </c>
      <c r="C763" s="653" t="s">
        <v>556</v>
      </c>
      <c r="D763" s="654" t="s">
        <v>2551</v>
      </c>
      <c r="E763" s="653" t="s">
        <v>562</v>
      </c>
      <c r="F763" s="654" t="s">
        <v>2553</v>
      </c>
      <c r="G763" s="653" t="s">
        <v>1054</v>
      </c>
      <c r="H763" s="653" t="s">
        <v>2281</v>
      </c>
      <c r="I763" s="653" t="s">
        <v>2282</v>
      </c>
      <c r="J763" s="653" t="s">
        <v>1057</v>
      </c>
      <c r="K763" s="653" t="s">
        <v>2283</v>
      </c>
      <c r="L763" s="655">
        <v>64.099999999999994</v>
      </c>
      <c r="M763" s="655">
        <v>10</v>
      </c>
      <c r="N763" s="656">
        <v>640.99999999999989</v>
      </c>
    </row>
    <row r="764" spans="1:14" ht="14.4" customHeight="1" x14ac:dyDescent="0.3">
      <c r="A764" s="651" t="s">
        <v>540</v>
      </c>
      <c r="B764" s="652" t="s">
        <v>541</v>
      </c>
      <c r="C764" s="653" t="s">
        <v>556</v>
      </c>
      <c r="D764" s="654" t="s">
        <v>2551</v>
      </c>
      <c r="E764" s="653" t="s">
        <v>562</v>
      </c>
      <c r="F764" s="654" t="s">
        <v>2553</v>
      </c>
      <c r="G764" s="653" t="s">
        <v>1054</v>
      </c>
      <c r="H764" s="653" t="s">
        <v>2284</v>
      </c>
      <c r="I764" s="653" t="s">
        <v>2285</v>
      </c>
      <c r="J764" s="653" t="s">
        <v>1057</v>
      </c>
      <c r="K764" s="653" t="s">
        <v>2286</v>
      </c>
      <c r="L764" s="655">
        <v>233.13707836218873</v>
      </c>
      <c r="M764" s="655">
        <v>130</v>
      </c>
      <c r="N764" s="656">
        <v>30307.820187084537</v>
      </c>
    </row>
    <row r="765" spans="1:14" ht="14.4" customHeight="1" x14ac:dyDescent="0.3">
      <c r="A765" s="651" t="s">
        <v>540</v>
      </c>
      <c r="B765" s="652" t="s">
        <v>541</v>
      </c>
      <c r="C765" s="653" t="s">
        <v>556</v>
      </c>
      <c r="D765" s="654" t="s">
        <v>2551</v>
      </c>
      <c r="E765" s="653" t="s">
        <v>562</v>
      </c>
      <c r="F765" s="654" t="s">
        <v>2553</v>
      </c>
      <c r="G765" s="653" t="s">
        <v>1054</v>
      </c>
      <c r="H765" s="653" t="s">
        <v>2287</v>
      </c>
      <c r="I765" s="653" t="s">
        <v>2288</v>
      </c>
      <c r="J765" s="653" t="s">
        <v>2289</v>
      </c>
      <c r="K765" s="653" t="s">
        <v>2290</v>
      </c>
      <c r="L765" s="655">
        <v>126.89000000000009</v>
      </c>
      <c r="M765" s="655">
        <v>1</v>
      </c>
      <c r="N765" s="656">
        <v>126.89000000000009</v>
      </c>
    </row>
    <row r="766" spans="1:14" ht="14.4" customHeight="1" x14ac:dyDescent="0.3">
      <c r="A766" s="651" t="s">
        <v>540</v>
      </c>
      <c r="B766" s="652" t="s">
        <v>541</v>
      </c>
      <c r="C766" s="653" t="s">
        <v>556</v>
      </c>
      <c r="D766" s="654" t="s">
        <v>2551</v>
      </c>
      <c r="E766" s="653" t="s">
        <v>562</v>
      </c>
      <c r="F766" s="654" t="s">
        <v>2553</v>
      </c>
      <c r="G766" s="653" t="s">
        <v>1054</v>
      </c>
      <c r="H766" s="653" t="s">
        <v>2291</v>
      </c>
      <c r="I766" s="653" t="s">
        <v>2292</v>
      </c>
      <c r="J766" s="653" t="s">
        <v>2293</v>
      </c>
      <c r="K766" s="653" t="s">
        <v>692</v>
      </c>
      <c r="L766" s="655">
        <v>213.24</v>
      </c>
      <c r="M766" s="655">
        <v>1</v>
      </c>
      <c r="N766" s="656">
        <v>213.24</v>
      </c>
    </row>
    <row r="767" spans="1:14" ht="14.4" customHeight="1" x14ac:dyDescent="0.3">
      <c r="A767" s="651" t="s">
        <v>540</v>
      </c>
      <c r="B767" s="652" t="s">
        <v>541</v>
      </c>
      <c r="C767" s="653" t="s">
        <v>556</v>
      </c>
      <c r="D767" s="654" t="s">
        <v>2551</v>
      </c>
      <c r="E767" s="653" t="s">
        <v>562</v>
      </c>
      <c r="F767" s="654" t="s">
        <v>2553</v>
      </c>
      <c r="G767" s="653" t="s">
        <v>1054</v>
      </c>
      <c r="H767" s="653" t="s">
        <v>1697</v>
      </c>
      <c r="I767" s="653" t="s">
        <v>1698</v>
      </c>
      <c r="J767" s="653" t="s">
        <v>1699</v>
      </c>
      <c r="K767" s="653" t="s">
        <v>1700</v>
      </c>
      <c r="L767" s="655">
        <v>102.6509090909091</v>
      </c>
      <c r="M767" s="655">
        <v>11</v>
      </c>
      <c r="N767" s="656">
        <v>1129.1600000000001</v>
      </c>
    </row>
    <row r="768" spans="1:14" ht="14.4" customHeight="1" x14ac:dyDescent="0.3">
      <c r="A768" s="651" t="s">
        <v>540</v>
      </c>
      <c r="B768" s="652" t="s">
        <v>541</v>
      </c>
      <c r="C768" s="653" t="s">
        <v>556</v>
      </c>
      <c r="D768" s="654" t="s">
        <v>2551</v>
      </c>
      <c r="E768" s="653" t="s">
        <v>562</v>
      </c>
      <c r="F768" s="654" t="s">
        <v>2553</v>
      </c>
      <c r="G768" s="653" t="s">
        <v>1054</v>
      </c>
      <c r="H768" s="653" t="s">
        <v>2294</v>
      </c>
      <c r="I768" s="653" t="s">
        <v>2295</v>
      </c>
      <c r="J768" s="653" t="s">
        <v>1669</v>
      </c>
      <c r="K768" s="653" t="s">
        <v>2296</v>
      </c>
      <c r="L768" s="655">
        <v>683.61</v>
      </c>
      <c r="M768" s="655">
        <v>2</v>
      </c>
      <c r="N768" s="656">
        <v>1367.22</v>
      </c>
    </row>
    <row r="769" spans="1:14" ht="14.4" customHeight="1" x14ac:dyDescent="0.3">
      <c r="A769" s="651" t="s">
        <v>540</v>
      </c>
      <c r="B769" s="652" t="s">
        <v>541</v>
      </c>
      <c r="C769" s="653" t="s">
        <v>556</v>
      </c>
      <c r="D769" s="654" t="s">
        <v>2551</v>
      </c>
      <c r="E769" s="653" t="s">
        <v>562</v>
      </c>
      <c r="F769" s="654" t="s">
        <v>2553</v>
      </c>
      <c r="G769" s="653" t="s">
        <v>1054</v>
      </c>
      <c r="H769" s="653" t="s">
        <v>2297</v>
      </c>
      <c r="I769" s="653" t="s">
        <v>2298</v>
      </c>
      <c r="J769" s="653" t="s">
        <v>2299</v>
      </c>
      <c r="K769" s="653" t="s">
        <v>2300</v>
      </c>
      <c r="L769" s="655">
        <v>691.16713184469825</v>
      </c>
      <c r="M769" s="655">
        <v>214</v>
      </c>
      <c r="N769" s="656">
        <v>147909.76621476543</v>
      </c>
    </row>
    <row r="770" spans="1:14" ht="14.4" customHeight="1" x14ac:dyDescent="0.3">
      <c r="A770" s="651" t="s">
        <v>540</v>
      </c>
      <c r="B770" s="652" t="s">
        <v>541</v>
      </c>
      <c r="C770" s="653" t="s">
        <v>556</v>
      </c>
      <c r="D770" s="654" t="s">
        <v>2551</v>
      </c>
      <c r="E770" s="653" t="s">
        <v>562</v>
      </c>
      <c r="F770" s="654" t="s">
        <v>2553</v>
      </c>
      <c r="G770" s="653" t="s">
        <v>1054</v>
      </c>
      <c r="H770" s="653" t="s">
        <v>2301</v>
      </c>
      <c r="I770" s="653" t="s">
        <v>2302</v>
      </c>
      <c r="J770" s="653" t="s">
        <v>2303</v>
      </c>
      <c r="K770" s="653" t="s">
        <v>2304</v>
      </c>
      <c r="L770" s="655">
        <v>960.33890435368846</v>
      </c>
      <c r="M770" s="655">
        <v>188</v>
      </c>
      <c r="N770" s="656">
        <v>180543.71401849343</v>
      </c>
    </row>
    <row r="771" spans="1:14" ht="14.4" customHeight="1" x14ac:dyDescent="0.3">
      <c r="A771" s="651" t="s">
        <v>540</v>
      </c>
      <c r="B771" s="652" t="s">
        <v>541</v>
      </c>
      <c r="C771" s="653" t="s">
        <v>556</v>
      </c>
      <c r="D771" s="654" t="s">
        <v>2551</v>
      </c>
      <c r="E771" s="653" t="s">
        <v>562</v>
      </c>
      <c r="F771" s="654" t="s">
        <v>2553</v>
      </c>
      <c r="G771" s="653" t="s">
        <v>1054</v>
      </c>
      <c r="H771" s="653" t="s">
        <v>2305</v>
      </c>
      <c r="I771" s="653" t="s">
        <v>2306</v>
      </c>
      <c r="J771" s="653" t="s">
        <v>2307</v>
      </c>
      <c r="K771" s="653" t="s">
        <v>2308</v>
      </c>
      <c r="L771" s="655">
        <v>83.889999999999986</v>
      </c>
      <c r="M771" s="655">
        <v>4</v>
      </c>
      <c r="N771" s="656">
        <v>335.55999999999995</v>
      </c>
    </row>
    <row r="772" spans="1:14" ht="14.4" customHeight="1" x14ac:dyDescent="0.3">
      <c r="A772" s="651" t="s">
        <v>540</v>
      </c>
      <c r="B772" s="652" t="s">
        <v>541</v>
      </c>
      <c r="C772" s="653" t="s">
        <v>556</v>
      </c>
      <c r="D772" s="654" t="s">
        <v>2551</v>
      </c>
      <c r="E772" s="653" t="s">
        <v>562</v>
      </c>
      <c r="F772" s="654" t="s">
        <v>2553</v>
      </c>
      <c r="G772" s="653" t="s">
        <v>1054</v>
      </c>
      <c r="H772" s="653" t="s">
        <v>1701</v>
      </c>
      <c r="I772" s="653" t="s">
        <v>1701</v>
      </c>
      <c r="J772" s="653" t="s">
        <v>1702</v>
      </c>
      <c r="K772" s="653" t="s">
        <v>1703</v>
      </c>
      <c r="L772" s="655">
        <v>220.95000000000002</v>
      </c>
      <c r="M772" s="655">
        <v>1</v>
      </c>
      <c r="N772" s="656">
        <v>220.95000000000002</v>
      </c>
    </row>
    <row r="773" spans="1:14" ht="14.4" customHeight="1" x14ac:dyDescent="0.3">
      <c r="A773" s="651" t="s">
        <v>540</v>
      </c>
      <c r="B773" s="652" t="s">
        <v>541</v>
      </c>
      <c r="C773" s="653" t="s">
        <v>556</v>
      </c>
      <c r="D773" s="654" t="s">
        <v>2551</v>
      </c>
      <c r="E773" s="653" t="s">
        <v>562</v>
      </c>
      <c r="F773" s="654" t="s">
        <v>2553</v>
      </c>
      <c r="G773" s="653" t="s">
        <v>1054</v>
      </c>
      <c r="H773" s="653" t="s">
        <v>2309</v>
      </c>
      <c r="I773" s="653" t="s">
        <v>2310</v>
      </c>
      <c r="J773" s="653" t="s">
        <v>1112</v>
      </c>
      <c r="K773" s="653" t="s">
        <v>2311</v>
      </c>
      <c r="L773" s="655">
        <v>55.779999999999966</v>
      </c>
      <c r="M773" s="655">
        <v>1</v>
      </c>
      <c r="N773" s="656">
        <v>55.779999999999966</v>
      </c>
    </row>
    <row r="774" spans="1:14" ht="14.4" customHeight="1" x14ac:dyDescent="0.3">
      <c r="A774" s="651" t="s">
        <v>540</v>
      </c>
      <c r="B774" s="652" t="s">
        <v>541</v>
      </c>
      <c r="C774" s="653" t="s">
        <v>556</v>
      </c>
      <c r="D774" s="654" t="s">
        <v>2551</v>
      </c>
      <c r="E774" s="653" t="s">
        <v>562</v>
      </c>
      <c r="F774" s="654" t="s">
        <v>2553</v>
      </c>
      <c r="G774" s="653" t="s">
        <v>1054</v>
      </c>
      <c r="H774" s="653" t="s">
        <v>1132</v>
      </c>
      <c r="I774" s="653" t="s">
        <v>1132</v>
      </c>
      <c r="J774" s="653" t="s">
        <v>1133</v>
      </c>
      <c r="K774" s="653" t="s">
        <v>1134</v>
      </c>
      <c r="L774" s="655">
        <v>169.04</v>
      </c>
      <c r="M774" s="655">
        <v>3</v>
      </c>
      <c r="N774" s="656">
        <v>507.12</v>
      </c>
    </row>
    <row r="775" spans="1:14" ht="14.4" customHeight="1" x14ac:dyDescent="0.3">
      <c r="A775" s="651" t="s">
        <v>540</v>
      </c>
      <c r="B775" s="652" t="s">
        <v>541</v>
      </c>
      <c r="C775" s="653" t="s">
        <v>556</v>
      </c>
      <c r="D775" s="654" t="s">
        <v>2551</v>
      </c>
      <c r="E775" s="653" t="s">
        <v>562</v>
      </c>
      <c r="F775" s="654" t="s">
        <v>2553</v>
      </c>
      <c r="G775" s="653" t="s">
        <v>1054</v>
      </c>
      <c r="H775" s="653" t="s">
        <v>1135</v>
      </c>
      <c r="I775" s="653" t="s">
        <v>1135</v>
      </c>
      <c r="J775" s="653" t="s">
        <v>1136</v>
      </c>
      <c r="K775" s="653" t="s">
        <v>1137</v>
      </c>
      <c r="L775" s="655">
        <v>57.697910320174074</v>
      </c>
      <c r="M775" s="655">
        <v>10</v>
      </c>
      <c r="N775" s="656">
        <v>576.97910320174071</v>
      </c>
    </row>
    <row r="776" spans="1:14" ht="14.4" customHeight="1" x14ac:dyDescent="0.3">
      <c r="A776" s="651" t="s">
        <v>540</v>
      </c>
      <c r="B776" s="652" t="s">
        <v>541</v>
      </c>
      <c r="C776" s="653" t="s">
        <v>556</v>
      </c>
      <c r="D776" s="654" t="s">
        <v>2551</v>
      </c>
      <c r="E776" s="653" t="s">
        <v>562</v>
      </c>
      <c r="F776" s="654" t="s">
        <v>2553</v>
      </c>
      <c r="G776" s="653" t="s">
        <v>1054</v>
      </c>
      <c r="H776" s="653" t="s">
        <v>2312</v>
      </c>
      <c r="I776" s="653" t="s">
        <v>2312</v>
      </c>
      <c r="J776" s="653" t="s">
        <v>1631</v>
      </c>
      <c r="K776" s="653" t="s">
        <v>2313</v>
      </c>
      <c r="L776" s="655">
        <v>1106.26</v>
      </c>
      <c r="M776" s="655">
        <v>1</v>
      </c>
      <c r="N776" s="656">
        <v>1106.26</v>
      </c>
    </row>
    <row r="777" spans="1:14" ht="14.4" customHeight="1" x14ac:dyDescent="0.3">
      <c r="A777" s="651" t="s">
        <v>540</v>
      </c>
      <c r="B777" s="652" t="s">
        <v>541</v>
      </c>
      <c r="C777" s="653" t="s">
        <v>556</v>
      </c>
      <c r="D777" s="654" t="s">
        <v>2551</v>
      </c>
      <c r="E777" s="653" t="s">
        <v>562</v>
      </c>
      <c r="F777" s="654" t="s">
        <v>2553</v>
      </c>
      <c r="G777" s="653" t="s">
        <v>1054</v>
      </c>
      <c r="H777" s="653" t="s">
        <v>1719</v>
      </c>
      <c r="I777" s="653" t="s">
        <v>1719</v>
      </c>
      <c r="J777" s="653" t="s">
        <v>1623</v>
      </c>
      <c r="K777" s="653" t="s">
        <v>1624</v>
      </c>
      <c r="L777" s="655">
        <v>3300.0003392644567</v>
      </c>
      <c r="M777" s="655">
        <v>21</v>
      </c>
      <c r="N777" s="656">
        <v>69300.007124553595</v>
      </c>
    </row>
    <row r="778" spans="1:14" ht="14.4" customHeight="1" x14ac:dyDescent="0.3">
      <c r="A778" s="651" t="s">
        <v>540</v>
      </c>
      <c r="B778" s="652" t="s">
        <v>541</v>
      </c>
      <c r="C778" s="653" t="s">
        <v>556</v>
      </c>
      <c r="D778" s="654" t="s">
        <v>2551</v>
      </c>
      <c r="E778" s="653" t="s">
        <v>562</v>
      </c>
      <c r="F778" s="654" t="s">
        <v>2553</v>
      </c>
      <c r="G778" s="653" t="s">
        <v>1054</v>
      </c>
      <c r="H778" s="653" t="s">
        <v>1141</v>
      </c>
      <c r="I778" s="653" t="s">
        <v>1141</v>
      </c>
      <c r="J778" s="653" t="s">
        <v>1142</v>
      </c>
      <c r="K778" s="653" t="s">
        <v>1143</v>
      </c>
      <c r="L778" s="655">
        <v>67.826378796197616</v>
      </c>
      <c r="M778" s="655">
        <v>1795</v>
      </c>
      <c r="N778" s="656">
        <v>121748.34993917473</v>
      </c>
    </row>
    <row r="779" spans="1:14" ht="14.4" customHeight="1" x14ac:dyDescent="0.3">
      <c r="A779" s="651" t="s">
        <v>540</v>
      </c>
      <c r="B779" s="652" t="s">
        <v>541</v>
      </c>
      <c r="C779" s="653" t="s">
        <v>556</v>
      </c>
      <c r="D779" s="654" t="s">
        <v>2551</v>
      </c>
      <c r="E779" s="653" t="s">
        <v>562</v>
      </c>
      <c r="F779" s="654" t="s">
        <v>2553</v>
      </c>
      <c r="G779" s="653" t="s">
        <v>1054</v>
      </c>
      <c r="H779" s="653" t="s">
        <v>2314</v>
      </c>
      <c r="I779" s="653" t="s">
        <v>2315</v>
      </c>
      <c r="J779" s="653" t="s">
        <v>2316</v>
      </c>
      <c r="K779" s="653" t="s">
        <v>1113</v>
      </c>
      <c r="L779" s="655">
        <v>245.38</v>
      </c>
      <c r="M779" s="655">
        <v>1</v>
      </c>
      <c r="N779" s="656">
        <v>245.38</v>
      </c>
    </row>
    <row r="780" spans="1:14" ht="14.4" customHeight="1" x14ac:dyDescent="0.3">
      <c r="A780" s="651" t="s">
        <v>540</v>
      </c>
      <c r="B780" s="652" t="s">
        <v>541</v>
      </c>
      <c r="C780" s="653" t="s">
        <v>556</v>
      </c>
      <c r="D780" s="654" t="s">
        <v>2551</v>
      </c>
      <c r="E780" s="653" t="s">
        <v>562</v>
      </c>
      <c r="F780" s="654" t="s">
        <v>2553</v>
      </c>
      <c r="G780" s="653" t="s">
        <v>1054</v>
      </c>
      <c r="H780" s="653" t="s">
        <v>2317</v>
      </c>
      <c r="I780" s="653" t="s">
        <v>2317</v>
      </c>
      <c r="J780" s="653" t="s">
        <v>2318</v>
      </c>
      <c r="K780" s="653" t="s">
        <v>2319</v>
      </c>
      <c r="L780" s="655">
        <v>130.17000000000002</v>
      </c>
      <c r="M780" s="655">
        <v>20</v>
      </c>
      <c r="N780" s="656">
        <v>2603.4000000000005</v>
      </c>
    </row>
    <row r="781" spans="1:14" ht="14.4" customHeight="1" x14ac:dyDescent="0.3">
      <c r="A781" s="651" t="s">
        <v>540</v>
      </c>
      <c r="B781" s="652" t="s">
        <v>541</v>
      </c>
      <c r="C781" s="653" t="s">
        <v>556</v>
      </c>
      <c r="D781" s="654" t="s">
        <v>2551</v>
      </c>
      <c r="E781" s="653" t="s">
        <v>1722</v>
      </c>
      <c r="F781" s="654" t="s">
        <v>2556</v>
      </c>
      <c r="G781" s="653" t="s">
        <v>570</v>
      </c>
      <c r="H781" s="653" t="s">
        <v>2320</v>
      </c>
      <c r="I781" s="653" t="s">
        <v>730</v>
      </c>
      <c r="J781" s="653" t="s">
        <v>2321</v>
      </c>
      <c r="K781" s="653" t="s">
        <v>2322</v>
      </c>
      <c r="L781" s="655">
        <v>185.64014883989429</v>
      </c>
      <c r="M781" s="655">
        <v>310</v>
      </c>
      <c r="N781" s="656">
        <v>57548.446140367232</v>
      </c>
    </row>
    <row r="782" spans="1:14" ht="14.4" customHeight="1" x14ac:dyDescent="0.3">
      <c r="A782" s="651" t="s">
        <v>540</v>
      </c>
      <c r="B782" s="652" t="s">
        <v>541</v>
      </c>
      <c r="C782" s="653" t="s">
        <v>556</v>
      </c>
      <c r="D782" s="654" t="s">
        <v>2551</v>
      </c>
      <c r="E782" s="653" t="s">
        <v>1722</v>
      </c>
      <c r="F782" s="654" t="s">
        <v>2556</v>
      </c>
      <c r="G782" s="653" t="s">
        <v>570</v>
      </c>
      <c r="H782" s="653" t="s">
        <v>2323</v>
      </c>
      <c r="I782" s="653" t="s">
        <v>730</v>
      </c>
      <c r="J782" s="653" t="s">
        <v>2324</v>
      </c>
      <c r="K782" s="653"/>
      <c r="L782" s="655">
        <v>253.75987188126473</v>
      </c>
      <c r="M782" s="655">
        <v>96</v>
      </c>
      <c r="N782" s="656">
        <v>24360.947700601413</v>
      </c>
    </row>
    <row r="783" spans="1:14" ht="14.4" customHeight="1" x14ac:dyDescent="0.3">
      <c r="A783" s="651" t="s">
        <v>540</v>
      </c>
      <c r="B783" s="652" t="s">
        <v>541</v>
      </c>
      <c r="C783" s="653" t="s">
        <v>556</v>
      </c>
      <c r="D783" s="654" t="s">
        <v>2551</v>
      </c>
      <c r="E783" s="653" t="s">
        <v>1722</v>
      </c>
      <c r="F783" s="654" t="s">
        <v>2556</v>
      </c>
      <c r="G783" s="653" t="s">
        <v>1054</v>
      </c>
      <c r="H783" s="653" t="s">
        <v>2325</v>
      </c>
      <c r="I783" s="653" t="s">
        <v>2326</v>
      </c>
      <c r="J783" s="653" t="s">
        <v>2327</v>
      </c>
      <c r="K783" s="653" t="s">
        <v>2328</v>
      </c>
      <c r="L783" s="655">
        <v>40.919754953919117</v>
      </c>
      <c r="M783" s="655">
        <v>3</v>
      </c>
      <c r="N783" s="656">
        <v>122.75926486175736</v>
      </c>
    </row>
    <row r="784" spans="1:14" ht="14.4" customHeight="1" x14ac:dyDescent="0.3">
      <c r="A784" s="651" t="s">
        <v>540</v>
      </c>
      <c r="B784" s="652" t="s">
        <v>541</v>
      </c>
      <c r="C784" s="653" t="s">
        <v>556</v>
      </c>
      <c r="D784" s="654" t="s">
        <v>2551</v>
      </c>
      <c r="E784" s="653" t="s">
        <v>1722</v>
      </c>
      <c r="F784" s="654" t="s">
        <v>2556</v>
      </c>
      <c r="G784" s="653" t="s">
        <v>1054</v>
      </c>
      <c r="H784" s="653" t="s">
        <v>2329</v>
      </c>
      <c r="I784" s="653" t="s">
        <v>2330</v>
      </c>
      <c r="J784" s="653" t="s">
        <v>2331</v>
      </c>
      <c r="K784" s="653" t="s">
        <v>2328</v>
      </c>
      <c r="L784" s="655">
        <v>40.919999999999995</v>
      </c>
      <c r="M784" s="655">
        <v>19</v>
      </c>
      <c r="N784" s="656">
        <v>777.4799999999999</v>
      </c>
    </row>
    <row r="785" spans="1:14" ht="14.4" customHeight="1" x14ac:dyDescent="0.3">
      <c r="A785" s="651" t="s">
        <v>540</v>
      </c>
      <c r="B785" s="652" t="s">
        <v>541</v>
      </c>
      <c r="C785" s="653" t="s">
        <v>556</v>
      </c>
      <c r="D785" s="654" t="s">
        <v>2551</v>
      </c>
      <c r="E785" s="653" t="s">
        <v>1722</v>
      </c>
      <c r="F785" s="654" t="s">
        <v>2556</v>
      </c>
      <c r="G785" s="653" t="s">
        <v>1054</v>
      </c>
      <c r="H785" s="653" t="s">
        <v>2332</v>
      </c>
      <c r="I785" s="653" t="s">
        <v>2332</v>
      </c>
      <c r="J785" s="653" t="s">
        <v>2333</v>
      </c>
      <c r="K785" s="653" t="s">
        <v>2334</v>
      </c>
      <c r="L785" s="655">
        <v>252.78</v>
      </c>
      <c r="M785" s="655">
        <v>32</v>
      </c>
      <c r="N785" s="656">
        <v>8088.96</v>
      </c>
    </row>
    <row r="786" spans="1:14" ht="14.4" customHeight="1" x14ac:dyDescent="0.3">
      <c r="A786" s="651" t="s">
        <v>540</v>
      </c>
      <c r="B786" s="652" t="s">
        <v>541</v>
      </c>
      <c r="C786" s="653" t="s">
        <v>556</v>
      </c>
      <c r="D786" s="654" t="s">
        <v>2551</v>
      </c>
      <c r="E786" s="653" t="s">
        <v>1722</v>
      </c>
      <c r="F786" s="654" t="s">
        <v>2556</v>
      </c>
      <c r="G786" s="653" t="s">
        <v>1054</v>
      </c>
      <c r="H786" s="653" t="s">
        <v>2335</v>
      </c>
      <c r="I786" s="653" t="s">
        <v>2336</v>
      </c>
      <c r="J786" s="653" t="s">
        <v>2337</v>
      </c>
      <c r="K786" s="653" t="s">
        <v>2338</v>
      </c>
      <c r="L786" s="655">
        <v>156.49</v>
      </c>
      <c r="M786" s="655">
        <v>88</v>
      </c>
      <c r="N786" s="656">
        <v>13771.12</v>
      </c>
    </row>
    <row r="787" spans="1:14" ht="14.4" customHeight="1" x14ac:dyDescent="0.3">
      <c r="A787" s="651" t="s">
        <v>540</v>
      </c>
      <c r="B787" s="652" t="s">
        <v>541</v>
      </c>
      <c r="C787" s="653" t="s">
        <v>556</v>
      </c>
      <c r="D787" s="654" t="s">
        <v>2551</v>
      </c>
      <c r="E787" s="653" t="s">
        <v>1722</v>
      </c>
      <c r="F787" s="654" t="s">
        <v>2556</v>
      </c>
      <c r="G787" s="653" t="s">
        <v>1054</v>
      </c>
      <c r="H787" s="653" t="s">
        <v>2339</v>
      </c>
      <c r="I787" s="653" t="s">
        <v>2340</v>
      </c>
      <c r="J787" s="653" t="s">
        <v>2341</v>
      </c>
      <c r="K787" s="653" t="s">
        <v>2342</v>
      </c>
      <c r="L787" s="655">
        <v>0</v>
      </c>
      <c r="M787" s="655">
        <v>0</v>
      </c>
      <c r="N787" s="656">
        <v>0</v>
      </c>
    </row>
    <row r="788" spans="1:14" ht="14.4" customHeight="1" x14ac:dyDescent="0.3">
      <c r="A788" s="651" t="s">
        <v>540</v>
      </c>
      <c r="B788" s="652" t="s">
        <v>541</v>
      </c>
      <c r="C788" s="653" t="s">
        <v>556</v>
      </c>
      <c r="D788" s="654" t="s">
        <v>2551</v>
      </c>
      <c r="E788" s="653" t="s">
        <v>1722</v>
      </c>
      <c r="F788" s="654" t="s">
        <v>2556</v>
      </c>
      <c r="G788" s="653" t="s">
        <v>1054</v>
      </c>
      <c r="H788" s="653" t="s">
        <v>2343</v>
      </c>
      <c r="I788" s="653" t="s">
        <v>2343</v>
      </c>
      <c r="J788" s="653" t="s">
        <v>2344</v>
      </c>
      <c r="K788" s="653" t="s">
        <v>2345</v>
      </c>
      <c r="L788" s="655">
        <v>111.9496840351773</v>
      </c>
      <c r="M788" s="655">
        <v>10</v>
      </c>
      <c r="N788" s="656">
        <v>1119.496840351773</v>
      </c>
    </row>
    <row r="789" spans="1:14" ht="14.4" customHeight="1" x14ac:dyDescent="0.3">
      <c r="A789" s="651" t="s">
        <v>540</v>
      </c>
      <c r="B789" s="652" t="s">
        <v>541</v>
      </c>
      <c r="C789" s="653" t="s">
        <v>556</v>
      </c>
      <c r="D789" s="654" t="s">
        <v>2551</v>
      </c>
      <c r="E789" s="653" t="s">
        <v>1722</v>
      </c>
      <c r="F789" s="654" t="s">
        <v>2556</v>
      </c>
      <c r="G789" s="653" t="s">
        <v>1054</v>
      </c>
      <c r="H789" s="653" t="s">
        <v>2346</v>
      </c>
      <c r="I789" s="653" t="s">
        <v>2346</v>
      </c>
      <c r="J789" s="653" t="s">
        <v>2347</v>
      </c>
      <c r="K789" s="653" t="s">
        <v>2345</v>
      </c>
      <c r="L789" s="655">
        <v>111.95044940720486</v>
      </c>
      <c r="M789" s="655">
        <v>4</v>
      </c>
      <c r="N789" s="656">
        <v>447.80179762881943</v>
      </c>
    </row>
    <row r="790" spans="1:14" ht="14.4" customHeight="1" x14ac:dyDescent="0.3">
      <c r="A790" s="651" t="s">
        <v>540</v>
      </c>
      <c r="B790" s="652" t="s">
        <v>541</v>
      </c>
      <c r="C790" s="653" t="s">
        <v>556</v>
      </c>
      <c r="D790" s="654" t="s">
        <v>2551</v>
      </c>
      <c r="E790" s="653" t="s">
        <v>1722</v>
      </c>
      <c r="F790" s="654" t="s">
        <v>2556</v>
      </c>
      <c r="G790" s="653" t="s">
        <v>1054</v>
      </c>
      <c r="H790" s="653" t="s">
        <v>2348</v>
      </c>
      <c r="I790" s="653" t="s">
        <v>2349</v>
      </c>
      <c r="J790" s="653" t="s">
        <v>2350</v>
      </c>
      <c r="K790" s="653" t="s">
        <v>2351</v>
      </c>
      <c r="L790" s="655">
        <v>111.94999999999999</v>
      </c>
      <c r="M790" s="655">
        <v>6</v>
      </c>
      <c r="N790" s="656">
        <v>671.69999999999993</v>
      </c>
    </row>
    <row r="791" spans="1:14" ht="14.4" customHeight="1" x14ac:dyDescent="0.3">
      <c r="A791" s="651" t="s">
        <v>540</v>
      </c>
      <c r="B791" s="652" t="s">
        <v>541</v>
      </c>
      <c r="C791" s="653" t="s">
        <v>556</v>
      </c>
      <c r="D791" s="654" t="s">
        <v>2551</v>
      </c>
      <c r="E791" s="653" t="s">
        <v>1722</v>
      </c>
      <c r="F791" s="654" t="s">
        <v>2556</v>
      </c>
      <c r="G791" s="653" t="s">
        <v>1054</v>
      </c>
      <c r="H791" s="653" t="s">
        <v>2352</v>
      </c>
      <c r="I791" s="653" t="s">
        <v>2353</v>
      </c>
      <c r="J791" s="653" t="s">
        <v>2354</v>
      </c>
      <c r="K791" s="653" t="s">
        <v>2355</v>
      </c>
      <c r="L791" s="655">
        <v>135.6</v>
      </c>
      <c r="M791" s="655">
        <v>3</v>
      </c>
      <c r="N791" s="656">
        <v>406.79999999999995</v>
      </c>
    </row>
    <row r="792" spans="1:14" ht="14.4" customHeight="1" x14ac:dyDescent="0.3">
      <c r="A792" s="651" t="s">
        <v>540</v>
      </c>
      <c r="B792" s="652" t="s">
        <v>541</v>
      </c>
      <c r="C792" s="653" t="s">
        <v>556</v>
      </c>
      <c r="D792" s="654" t="s">
        <v>2551</v>
      </c>
      <c r="E792" s="653" t="s">
        <v>1722</v>
      </c>
      <c r="F792" s="654" t="s">
        <v>2556</v>
      </c>
      <c r="G792" s="653" t="s">
        <v>1054</v>
      </c>
      <c r="H792" s="653" t="s">
        <v>2356</v>
      </c>
      <c r="I792" s="653" t="s">
        <v>2357</v>
      </c>
      <c r="J792" s="653" t="s">
        <v>2358</v>
      </c>
      <c r="K792" s="653" t="s">
        <v>2355</v>
      </c>
      <c r="L792" s="655">
        <v>135.6</v>
      </c>
      <c r="M792" s="655">
        <v>1</v>
      </c>
      <c r="N792" s="656">
        <v>135.6</v>
      </c>
    </row>
    <row r="793" spans="1:14" ht="14.4" customHeight="1" x14ac:dyDescent="0.3">
      <c r="A793" s="651" t="s">
        <v>540</v>
      </c>
      <c r="B793" s="652" t="s">
        <v>541</v>
      </c>
      <c r="C793" s="653" t="s">
        <v>556</v>
      </c>
      <c r="D793" s="654" t="s">
        <v>2551</v>
      </c>
      <c r="E793" s="653" t="s">
        <v>1722</v>
      </c>
      <c r="F793" s="654" t="s">
        <v>2556</v>
      </c>
      <c r="G793" s="653" t="s">
        <v>1054</v>
      </c>
      <c r="H793" s="653" t="s">
        <v>2359</v>
      </c>
      <c r="I793" s="653" t="s">
        <v>2360</v>
      </c>
      <c r="J793" s="653" t="s">
        <v>2361</v>
      </c>
      <c r="K793" s="653" t="s">
        <v>2345</v>
      </c>
      <c r="L793" s="655">
        <v>111.9502396838426</v>
      </c>
      <c r="M793" s="655">
        <v>5</v>
      </c>
      <c r="N793" s="656">
        <v>559.75119841921298</v>
      </c>
    </row>
    <row r="794" spans="1:14" ht="14.4" customHeight="1" x14ac:dyDescent="0.3">
      <c r="A794" s="651" t="s">
        <v>540</v>
      </c>
      <c r="B794" s="652" t="s">
        <v>541</v>
      </c>
      <c r="C794" s="653" t="s">
        <v>556</v>
      </c>
      <c r="D794" s="654" t="s">
        <v>2551</v>
      </c>
      <c r="E794" s="653" t="s">
        <v>1722</v>
      </c>
      <c r="F794" s="654" t="s">
        <v>2556</v>
      </c>
      <c r="G794" s="653" t="s">
        <v>1054</v>
      </c>
      <c r="H794" s="653" t="s">
        <v>2362</v>
      </c>
      <c r="I794" s="653" t="s">
        <v>2362</v>
      </c>
      <c r="J794" s="653" t="s">
        <v>2363</v>
      </c>
      <c r="K794" s="653" t="s">
        <v>1725</v>
      </c>
      <c r="L794" s="655">
        <v>122.68999999999998</v>
      </c>
      <c r="M794" s="655">
        <v>2.5</v>
      </c>
      <c r="N794" s="656">
        <v>306.72499999999997</v>
      </c>
    </row>
    <row r="795" spans="1:14" ht="14.4" customHeight="1" x14ac:dyDescent="0.3">
      <c r="A795" s="651" t="s">
        <v>540</v>
      </c>
      <c r="B795" s="652" t="s">
        <v>541</v>
      </c>
      <c r="C795" s="653" t="s">
        <v>556</v>
      </c>
      <c r="D795" s="654" t="s">
        <v>2551</v>
      </c>
      <c r="E795" s="653" t="s">
        <v>1722</v>
      </c>
      <c r="F795" s="654" t="s">
        <v>2556</v>
      </c>
      <c r="G795" s="653" t="s">
        <v>1054</v>
      </c>
      <c r="H795" s="653" t="s">
        <v>1723</v>
      </c>
      <c r="I795" s="653" t="s">
        <v>1723</v>
      </c>
      <c r="J795" s="653" t="s">
        <v>1724</v>
      </c>
      <c r="K795" s="653" t="s">
        <v>1725</v>
      </c>
      <c r="L795" s="655">
        <v>122.69000968924065</v>
      </c>
      <c r="M795" s="655">
        <v>8</v>
      </c>
      <c r="N795" s="656">
        <v>981.52007751392523</v>
      </c>
    </row>
    <row r="796" spans="1:14" ht="14.4" customHeight="1" x14ac:dyDescent="0.3">
      <c r="A796" s="651" t="s">
        <v>540</v>
      </c>
      <c r="B796" s="652" t="s">
        <v>541</v>
      </c>
      <c r="C796" s="653" t="s">
        <v>556</v>
      </c>
      <c r="D796" s="654" t="s">
        <v>2551</v>
      </c>
      <c r="E796" s="653" t="s">
        <v>1722</v>
      </c>
      <c r="F796" s="654" t="s">
        <v>2556</v>
      </c>
      <c r="G796" s="653" t="s">
        <v>1054</v>
      </c>
      <c r="H796" s="653" t="s">
        <v>2364</v>
      </c>
      <c r="I796" s="653" t="s">
        <v>2365</v>
      </c>
      <c r="J796" s="653" t="s">
        <v>2366</v>
      </c>
      <c r="K796" s="653" t="s">
        <v>2328</v>
      </c>
      <c r="L796" s="655">
        <v>30.669999999999998</v>
      </c>
      <c r="M796" s="655">
        <v>4</v>
      </c>
      <c r="N796" s="656">
        <v>122.67999999999999</v>
      </c>
    </row>
    <row r="797" spans="1:14" ht="14.4" customHeight="1" x14ac:dyDescent="0.3">
      <c r="A797" s="651" t="s">
        <v>540</v>
      </c>
      <c r="B797" s="652" t="s">
        <v>541</v>
      </c>
      <c r="C797" s="653" t="s">
        <v>556</v>
      </c>
      <c r="D797" s="654" t="s">
        <v>2551</v>
      </c>
      <c r="E797" s="653" t="s">
        <v>1722</v>
      </c>
      <c r="F797" s="654" t="s">
        <v>2556</v>
      </c>
      <c r="G797" s="653" t="s">
        <v>1054</v>
      </c>
      <c r="H797" s="653" t="s">
        <v>2367</v>
      </c>
      <c r="I797" s="653" t="s">
        <v>2367</v>
      </c>
      <c r="J797" s="653" t="s">
        <v>2368</v>
      </c>
      <c r="K797" s="653" t="s">
        <v>1725</v>
      </c>
      <c r="L797" s="655">
        <v>150.04833333333335</v>
      </c>
      <c r="M797" s="655">
        <v>1</v>
      </c>
      <c r="N797" s="656">
        <v>150.04833333333335</v>
      </c>
    </row>
    <row r="798" spans="1:14" ht="14.4" customHeight="1" x14ac:dyDescent="0.3">
      <c r="A798" s="651" t="s">
        <v>540</v>
      </c>
      <c r="B798" s="652" t="s">
        <v>541</v>
      </c>
      <c r="C798" s="653" t="s">
        <v>556</v>
      </c>
      <c r="D798" s="654" t="s">
        <v>2551</v>
      </c>
      <c r="E798" s="653" t="s">
        <v>1722</v>
      </c>
      <c r="F798" s="654" t="s">
        <v>2556</v>
      </c>
      <c r="G798" s="653" t="s">
        <v>1054</v>
      </c>
      <c r="H798" s="653" t="s">
        <v>2369</v>
      </c>
      <c r="I798" s="653" t="s">
        <v>2369</v>
      </c>
      <c r="J798" s="653" t="s">
        <v>2370</v>
      </c>
      <c r="K798" s="653" t="s">
        <v>1725</v>
      </c>
      <c r="L798" s="655">
        <v>150.04833333333335</v>
      </c>
      <c r="M798" s="655">
        <v>1</v>
      </c>
      <c r="N798" s="656">
        <v>150.04833333333335</v>
      </c>
    </row>
    <row r="799" spans="1:14" ht="14.4" customHeight="1" x14ac:dyDescent="0.3">
      <c r="A799" s="651" t="s">
        <v>540</v>
      </c>
      <c r="B799" s="652" t="s">
        <v>541</v>
      </c>
      <c r="C799" s="653" t="s">
        <v>556</v>
      </c>
      <c r="D799" s="654" t="s">
        <v>2551</v>
      </c>
      <c r="E799" s="653" t="s">
        <v>1147</v>
      </c>
      <c r="F799" s="654" t="s">
        <v>2554</v>
      </c>
      <c r="G799" s="653" t="s">
        <v>570</v>
      </c>
      <c r="H799" s="653" t="s">
        <v>1148</v>
      </c>
      <c r="I799" s="653" t="s">
        <v>1148</v>
      </c>
      <c r="J799" s="653" t="s">
        <v>1149</v>
      </c>
      <c r="K799" s="653" t="s">
        <v>1150</v>
      </c>
      <c r="L799" s="655">
        <v>62.365714285714276</v>
      </c>
      <c r="M799" s="655">
        <v>7</v>
      </c>
      <c r="N799" s="656">
        <v>436.55999999999995</v>
      </c>
    </row>
    <row r="800" spans="1:14" ht="14.4" customHeight="1" x14ac:dyDescent="0.3">
      <c r="A800" s="651" t="s">
        <v>540</v>
      </c>
      <c r="B800" s="652" t="s">
        <v>541</v>
      </c>
      <c r="C800" s="653" t="s">
        <v>556</v>
      </c>
      <c r="D800" s="654" t="s">
        <v>2551</v>
      </c>
      <c r="E800" s="653" t="s">
        <v>1147</v>
      </c>
      <c r="F800" s="654" t="s">
        <v>2554</v>
      </c>
      <c r="G800" s="653" t="s">
        <v>570</v>
      </c>
      <c r="H800" s="653" t="s">
        <v>1151</v>
      </c>
      <c r="I800" s="653" t="s">
        <v>1152</v>
      </c>
      <c r="J800" s="653" t="s">
        <v>1153</v>
      </c>
      <c r="K800" s="653" t="s">
        <v>1154</v>
      </c>
      <c r="L800" s="655">
        <v>41.791666666666664</v>
      </c>
      <c r="M800" s="655">
        <v>12</v>
      </c>
      <c r="N800" s="656">
        <v>501.5</v>
      </c>
    </row>
    <row r="801" spans="1:14" ht="14.4" customHeight="1" x14ac:dyDescent="0.3">
      <c r="A801" s="651" t="s">
        <v>540</v>
      </c>
      <c r="B801" s="652" t="s">
        <v>541</v>
      </c>
      <c r="C801" s="653" t="s">
        <v>556</v>
      </c>
      <c r="D801" s="654" t="s">
        <v>2551</v>
      </c>
      <c r="E801" s="653" t="s">
        <v>1147</v>
      </c>
      <c r="F801" s="654" t="s">
        <v>2554</v>
      </c>
      <c r="G801" s="653" t="s">
        <v>570</v>
      </c>
      <c r="H801" s="653" t="s">
        <v>2371</v>
      </c>
      <c r="I801" s="653" t="s">
        <v>2372</v>
      </c>
      <c r="J801" s="653" t="s">
        <v>2373</v>
      </c>
      <c r="K801" s="653" t="s">
        <v>1442</v>
      </c>
      <c r="L801" s="655">
        <v>25.489999999999995</v>
      </c>
      <c r="M801" s="655">
        <v>3</v>
      </c>
      <c r="N801" s="656">
        <v>76.469999999999985</v>
      </c>
    </row>
    <row r="802" spans="1:14" ht="14.4" customHeight="1" x14ac:dyDescent="0.3">
      <c r="A802" s="651" t="s">
        <v>540</v>
      </c>
      <c r="B802" s="652" t="s">
        <v>541</v>
      </c>
      <c r="C802" s="653" t="s">
        <v>556</v>
      </c>
      <c r="D802" s="654" t="s">
        <v>2551</v>
      </c>
      <c r="E802" s="653" t="s">
        <v>1147</v>
      </c>
      <c r="F802" s="654" t="s">
        <v>2554</v>
      </c>
      <c r="G802" s="653" t="s">
        <v>570</v>
      </c>
      <c r="H802" s="653" t="s">
        <v>1726</v>
      </c>
      <c r="I802" s="653" t="s">
        <v>1727</v>
      </c>
      <c r="J802" s="653" t="s">
        <v>1728</v>
      </c>
      <c r="K802" s="653" t="s">
        <v>1729</v>
      </c>
      <c r="L802" s="655">
        <v>31.889999999999993</v>
      </c>
      <c r="M802" s="655">
        <v>1</v>
      </c>
      <c r="N802" s="656">
        <v>31.889999999999993</v>
      </c>
    </row>
    <row r="803" spans="1:14" ht="14.4" customHeight="1" x14ac:dyDescent="0.3">
      <c r="A803" s="651" t="s">
        <v>540</v>
      </c>
      <c r="B803" s="652" t="s">
        <v>541</v>
      </c>
      <c r="C803" s="653" t="s">
        <v>556</v>
      </c>
      <c r="D803" s="654" t="s">
        <v>2551</v>
      </c>
      <c r="E803" s="653" t="s">
        <v>1147</v>
      </c>
      <c r="F803" s="654" t="s">
        <v>2554</v>
      </c>
      <c r="G803" s="653" t="s">
        <v>570</v>
      </c>
      <c r="H803" s="653" t="s">
        <v>1155</v>
      </c>
      <c r="I803" s="653" t="s">
        <v>1156</v>
      </c>
      <c r="J803" s="653" t="s">
        <v>1157</v>
      </c>
      <c r="K803" s="653" t="s">
        <v>1158</v>
      </c>
      <c r="L803" s="655">
        <v>23.376872439251354</v>
      </c>
      <c r="M803" s="655">
        <v>351</v>
      </c>
      <c r="N803" s="656">
        <v>8205.2822261772253</v>
      </c>
    </row>
    <row r="804" spans="1:14" ht="14.4" customHeight="1" x14ac:dyDescent="0.3">
      <c r="A804" s="651" t="s">
        <v>540</v>
      </c>
      <c r="B804" s="652" t="s">
        <v>541</v>
      </c>
      <c r="C804" s="653" t="s">
        <v>556</v>
      </c>
      <c r="D804" s="654" t="s">
        <v>2551</v>
      </c>
      <c r="E804" s="653" t="s">
        <v>1147</v>
      </c>
      <c r="F804" s="654" t="s">
        <v>2554</v>
      </c>
      <c r="G804" s="653" t="s">
        <v>570</v>
      </c>
      <c r="H804" s="653" t="s">
        <v>2374</v>
      </c>
      <c r="I804" s="653" t="s">
        <v>2375</v>
      </c>
      <c r="J804" s="653" t="s">
        <v>2376</v>
      </c>
      <c r="K804" s="653" t="s">
        <v>2377</v>
      </c>
      <c r="L804" s="655">
        <v>598.83857822133155</v>
      </c>
      <c r="M804" s="655">
        <v>3.3</v>
      </c>
      <c r="N804" s="656">
        <v>1976.1673081303941</v>
      </c>
    </row>
    <row r="805" spans="1:14" ht="14.4" customHeight="1" x14ac:dyDescent="0.3">
      <c r="A805" s="651" t="s">
        <v>540</v>
      </c>
      <c r="B805" s="652" t="s">
        <v>541</v>
      </c>
      <c r="C805" s="653" t="s">
        <v>556</v>
      </c>
      <c r="D805" s="654" t="s">
        <v>2551</v>
      </c>
      <c r="E805" s="653" t="s">
        <v>1147</v>
      </c>
      <c r="F805" s="654" t="s">
        <v>2554</v>
      </c>
      <c r="G805" s="653" t="s">
        <v>570</v>
      </c>
      <c r="H805" s="653" t="s">
        <v>2378</v>
      </c>
      <c r="I805" s="653" t="s">
        <v>2378</v>
      </c>
      <c r="J805" s="653" t="s">
        <v>2379</v>
      </c>
      <c r="K805" s="653" t="s">
        <v>2380</v>
      </c>
      <c r="L805" s="655">
        <v>264</v>
      </c>
      <c r="M805" s="655">
        <v>5</v>
      </c>
      <c r="N805" s="656">
        <v>1320</v>
      </c>
    </row>
    <row r="806" spans="1:14" ht="14.4" customHeight="1" x14ac:dyDescent="0.3">
      <c r="A806" s="651" t="s">
        <v>540</v>
      </c>
      <c r="B806" s="652" t="s">
        <v>541</v>
      </c>
      <c r="C806" s="653" t="s">
        <v>556</v>
      </c>
      <c r="D806" s="654" t="s">
        <v>2551</v>
      </c>
      <c r="E806" s="653" t="s">
        <v>1147</v>
      </c>
      <c r="F806" s="654" t="s">
        <v>2554</v>
      </c>
      <c r="G806" s="653" t="s">
        <v>570</v>
      </c>
      <c r="H806" s="653" t="s">
        <v>1162</v>
      </c>
      <c r="I806" s="653" t="s">
        <v>1163</v>
      </c>
      <c r="J806" s="653" t="s">
        <v>1164</v>
      </c>
      <c r="K806" s="653" t="s">
        <v>1165</v>
      </c>
      <c r="L806" s="655">
        <v>128.07</v>
      </c>
      <c r="M806" s="655">
        <v>4</v>
      </c>
      <c r="N806" s="656">
        <v>512.28</v>
      </c>
    </row>
    <row r="807" spans="1:14" ht="14.4" customHeight="1" x14ac:dyDescent="0.3">
      <c r="A807" s="651" t="s">
        <v>540</v>
      </c>
      <c r="B807" s="652" t="s">
        <v>541</v>
      </c>
      <c r="C807" s="653" t="s">
        <v>556</v>
      </c>
      <c r="D807" s="654" t="s">
        <v>2551</v>
      </c>
      <c r="E807" s="653" t="s">
        <v>1147</v>
      </c>
      <c r="F807" s="654" t="s">
        <v>2554</v>
      </c>
      <c r="G807" s="653" t="s">
        <v>570</v>
      </c>
      <c r="H807" s="653" t="s">
        <v>1166</v>
      </c>
      <c r="I807" s="653" t="s">
        <v>1167</v>
      </c>
      <c r="J807" s="653" t="s">
        <v>1168</v>
      </c>
      <c r="K807" s="653" t="s">
        <v>1169</v>
      </c>
      <c r="L807" s="655">
        <v>150.02452995719702</v>
      </c>
      <c r="M807" s="655">
        <v>198.6</v>
      </c>
      <c r="N807" s="656">
        <v>29794.871649499324</v>
      </c>
    </row>
    <row r="808" spans="1:14" ht="14.4" customHeight="1" x14ac:dyDescent="0.3">
      <c r="A808" s="651" t="s">
        <v>540</v>
      </c>
      <c r="B808" s="652" t="s">
        <v>541</v>
      </c>
      <c r="C808" s="653" t="s">
        <v>556</v>
      </c>
      <c r="D808" s="654" t="s">
        <v>2551</v>
      </c>
      <c r="E808" s="653" t="s">
        <v>1147</v>
      </c>
      <c r="F808" s="654" t="s">
        <v>2554</v>
      </c>
      <c r="G808" s="653" t="s">
        <v>570</v>
      </c>
      <c r="H808" s="653" t="s">
        <v>1170</v>
      </c>
      <c r="I808" s="653" t="s">
        <v>1171</v>
      </c>
      <c r="J808" s="653" t="s">
        <v>1172</v>
      </c>
      <c r="K808" s="653" t="s">
        <v>1173</v>
      </c>
      <c r="L808" s="655">
        <v>35.11</v>
      </c>
      <c r="M808" s="655">
        <v>10</v>
      </c>
      <c r="N808" s="656">
        <v>351.1</v>
      </c>
    </row>
    <row r="809" spans="1:14" ht="14.4" customHeight="1" x14ac:dyDescent="0.3">
      <c r="A809" s="651" t="s">
        <v>540</v>
      </c>
      <c r="B809" s="652" t="s">
        <v>541</v>
      </c>
      <c r="C809" s="653" t="s">
        <v>556</v>
      </c>
      <c r="D809" s="654" t="s">
        <v>2551</v>
      </c>
      <c r="E809" s="653" t="s">
        <v>1147</v>
      </c>
      <c r="F809" s="654" t="s">
        <v>2554</v>
      </c>
      <c r="G809" s="653" t="s">
        <v>570</v>
      </c>
      <c r="H809" s="653" t="s">
        <v>1742</v>
      </c>
      <c r="I809" s="653" t="s">
        <v>1743</v>
      </c>
      <c r="J809" s="653" t="s">
        <v>1744</v>
      </c>
      <c r="K809" s="653" t="s">
        <v>1745</v>
      </c>
      <c r="L809" s="655">
        <v>633.30072340425522</v>
      </c>
      <c r="M809" s="655">
        <v>7.0500000000000069</v>
      </c>
      <c r="N809" s="656">
        <v>4464.7701000000034</v>
      </c>
    </row>
    <row r="810" spans="1:14" ht="14.4" customHeight="1" x14ac:dyDescent="0.3">
      <c r="A810" s="651" t="s">
        <v>540</v>
      </c>
      <c r="B810" s="652" t="s">
        <v>541</v>
      </c>
      <c r="C810" s="653" t="s">
        <v>556</v>
      </c>
      <c r="D810" s="654" t="s">
        <v>2551</v>
      </c>
      <c r="E810" s="653" t="s">
        <v>1147</v>
      </c>
      <c r="F810" s="654" t="s">
        <v>2554</v>
      </c>
      <c r="G810" s="653" t="s">
        <v>570</v>
      </c>
      <c r="H810" s="653" t="s">
        <v>2381</v>
      </c>
      <c r="I810" s="653" t="s">
        <v>2381</v>
      </c>
      <c r="J810" s="653" t="s">
        <v>2382</v>
      </c>
      <c r="K810" s="653" t="s">
        <v>2383</v>
      </c>
      <c r="L810" s="655">
        <v>517</v>
      </c>
      <c r="M810" s="655">
        <v>16.3</v>
      </c>
      <c r="N810" s="656">
        <v>8427.1</v>
      </c>
    </row>
    <row r="811" spans="1:14" ht="14.4" customHeight="1" x14ac:dyDescent="0.3">
      <c r="A811" s="651" t="s">
        <v>540</v>
      </c>
      <c r="B811" s="652" t="s">
        <v>541</v>
      </c>
      <c r="C811" s="653" t="s">
        <v>556</v>
      </c>
      <c r="D811" s="654" t="s">
        <v>2551</v>
      </c>
      <c r="E811" s="653" t="s">
        <v>1147</v>
      </c>
      <c r="F811" s="654" t="s">
        <v>2554</v>
      </c>
      <c r="G811" s="653" t="s">
        <v>570</v>
      </c>
      <c r="H811" s="653" t="s">
        <v>2384</v>
      </c>
      <c r="I811" s="653" t="s">
        <v>2385</v>
      </c>
      <c r="J811" s="653" t="s">
        <v>1029</v>
      </c>
      <c r="K811" s="653" t="s">
        <v>2386</v>
      </c>
      <c r="L811" s="655">
        <v>235.77</v>
      </c>
      <c r="M811" s="655">
        <v>11</v>
      </c>
      <c r="N811" s="656">
        <v>2593.4700000000003</v>
      </c>
    </row>
    <row r="812" spans="1:14" ht="14.4" customHeight="1" x14ac:dyDescent="0.3">
      <c r="A812" s="651" t="s">
        <v>540</v>
      </c>
      <c r="B812" s="652" t="s">
        <v>541</v>
      </c>
      <c r="C812" s="653" t="s">
        <v>556</v>
      </c>
      <c r="D812" s="654" t="s">
        <v>2551</v>
      </c>
      <c r="E812" s="653" t="s">
        <v>1147</v>
      </c>
      <c r="F812" s="654" t="s">
        <v>2554</v>
      </c>
      <c r="G812" s="653" t="s">
        <v>570</v>
      </c>
      <c r="H812" s="653" t="s">
        <v>2387</v>
      </c>
      <c r="I812" s="653" t="s">
        <v>2388</v>
      </c>
      <c r="J812" s="653" t="s">
        <v>2389</v>
      </c>
      <c r="K812" s="653" t="s">
        <v>2390</v>
      </c>
      <c r="L812" s="655">
        <v>95.980930620593583</v>
      </c>
      <c r="M812" s="655">
        <v>1</v>
      </c>
      <c r="N812" s="656">
        <v>95.980930620593583</v>
      </c>
    </row>
    <row r="813" spans="1:14" ht="14.4" customHeight="1" x14ac:dyDescent="0.3">
      <c r="A813" s="651" t="s">
        <v>540</v>
      </c>
      <c r="B813" s="652" t="s">
        <v>541</v>
      </c>
      <c r="C813" s="653" t="s">
        <v>556</v>
      </c>
      <c r="D813" s="654" t="s">
        <v>2551</v>
      </c>
      <c r="E813" s="653" t="s">
        <v>1147</v>
      </c>
      <c r="F813" s="654" t="s">
        <v>2554</v>
      </c>
      <c r="G813" s="653" t="s">
        <v>570</v>
      </c>
      <c r="H813" s="653" t="s">
        <v>2391</v>
      </c>
      <c r="I813" s="653" t="s">
        <v>2392</v>
      </c>
      <c r="J813" s="653" t="s">
        <v>2393</v>
      </c>
      <c r="K813" s="653" t="s">
        <v>2394</v>
      </c>
      <c r="L813" s="655">
        <v>103.66130264315335</v>
      </c>
      <c r="M813" s="655">
        <v>1</v>
      </c>
      <c r="N813" s="656">
        <v>103.66130264315335</v>
      </c>
    </row>
    <row r="814" spans="1:14" ht="14.4" customHeight="1" x14ac:dyDescent="0.3">
      <c r="A814" s="651" t="s">
        <v>540</v>
      </c>
      <c r="B814" s="652" t="s">
        <v>541</v>
      </c>
      <c r="C814" s="653" t="s">
        <v>556</v>
      </c>
      <c r="D814" s="654" t="s">
        <v>2551</v>
      </c>
      <c r="E814" s="653" t="s">
        <v>1147</v>
      </c>
      <c r="F814" s="654" t="s">
        <v>2554</v>
      </c>
      <c r="G814" s="653" t="s">
        <v>570</v>
      </c>
      <c r="H814" s="653" t="s">
        <v>2395</v>
      </c>
      <c r="I814" s="653" t="s">
        <v>2396</v>
      </c>
      <c r="J814" s="653" t="s">
        <v>1153</v>
      </c>
      <c r="K814" s="653" t="s">
        <v>2397</v>
      </c>
      <c r="L814" s="655">
        <v>38.130000000000003</v>
      </c>
      <c r="M814" s="655">
        <v>2</v>
      </c>
      <c r="N814" s="656">
        <v>76.260000000000005</v>
      </c>
    </row>
    <row r="815" spans="1:14" ht="14.4" customHeight="1" x14ac:dyDescent="0.3">
      <c r="A815" s="651" t="s">
        <v>540</v>
      </c>
      <c r="B815" s="652" t="s">
        <v>541</v>
      </c>
      <c r="C815" s="653" t="s">
        <v>556</v>
      </c>
      <c r="D815" s="654" t="s">
        <v>2551</v>
      </c>
      <c r="E815" s="653" t="s">
        <v>1147</v>
      </c>
      <c r="F815" s="654" t="s">
        <v>2554</v>
      </c>
      <c r="G815" s="653" t="s">
        <v>570</v>
      </c>
      <c r="H815" s="653" t="s">
        <v>2398</v>
      </c>
      <c r="I815" s="653" t="s">
        <v>2398</v>
      </c>
      <c r="J815" s="653" t="s">
        <v>2399</v>
      </c>
      <c r="K815" s="653" t="s">
        <v>2400</v>
      </c>
      <c r="L815" s="655">
        <v>181.03</v>
      </c>
      <c r="M815" s="655">
        <v>20</v>
      </c>
      <c r="N815" s="656">
        <v>3620.6</v>
      </c>
    </row>
    <row r="816" spans="1:14" ht="14.4" customHeight="1" x14ac:dyDescent="0.3">
      <c r="A816" s="651" t="s">
        <v>540</v>
      </c>
      <c r="B816" s="652" t="s">
        <v>541</v>
      </c>
      <c r="C816" s="653" t="s">
        <v>556</v>
      </c>
      <c r="D816" s="654" t="s">
        <v>2551</v>
      </c>
      <c r="E816" s="653" t="s">
        <v>1147</v>
      </c>
      <c r="F816" s="654" t="s">
        <v>2554</v>
      </c>
      <c r="G816" s="653" t="s">
        <v>570</v>
      </c>
      <c r="H816" s="653" t="s">
        <v>2401</v>
      </c>
      <c r="I816" s="653" t="s">
        <v>2402</v>
      </c>
      <c r="J816" s="653" t="s">
        <v>2403</v>
      </c>
      <c r="K816" s="653" t="s">
        <v>2404</v>
      </c>
      <c r="L816" s="655">
        <v>59.826000000000001</v>
      </c>
      <c r="M816" s="655">
        <v>3</v>
      </c>
      <c r="N816" s="656">
        <v>179.47800000000001</v>
      </c>
    </row>
    <row r="817" spans="1:14" ht="14.4" customHeight="1" x14ac:dyDescent="0.3">
      <c r="A817" s="651" t="s">
        <v>540</v>
      </c>
      <c r="B817" s="652" t="s">
        <v>541</v>
      </c>
      <c r="C817" s="653" t="s">
        <v>556</v>
      </c>
      <c r="D817" s="654" t="s">
        <v>2551</v>
      </c>
      <c r="E817" s="653" t="s">
        <v>1147</v>
      </c>
      <c r="F817" s="654" t="s">
        <v>2554</v>
      </c>
      <c r="G817" s="653" t="s">
        <v>570</v>
      </c>
      <c r="H817" s="653" t="s">
        <v>2405</v>
      </c>
      <c r="I817" s="653" t="s">
        <v>2406</v>
      </c>
      <c r="J817" s="653" t="s">
        <v>2407</v>
      </c>
      <c r="K817" s="653" t="s">
        <v>2408</v>
      </c>
      <c r="L817" s="655">
        <v>772.08</v>
      </c>
      <c r="M817" s="655">
        <v>7</v>
      </c>
      <c r="N817" s="656">
        <v>5404.56</v>
      </c>
    </row>
    <row r="818" spans="1:14" ht="14.4" customHeight="1" x14ac:dyDescent="0.3">
      <c r="A818" s="651" t="s">
        <v>540</v>
      </c>
      <c r="B818" s="652" t="s">
        <v>541</v>
      </c>
      <c r="C818" s="653" t="s">
        <v>556</v>
      </c>
      <c r="D818" s="654" t="s">
        <v>2551</v>
      </c>
      <c r="E818" s="653" t="s">
        <v>1147</v>
      </c>
      <c r="F818" s="654" t="s">
        <v>2554</v>
      </c>
      <c r="G818" s="653" t="s">
        <v>570</v>
      </c>
      <c r="H818" s="653" t="s">
        <v>1758</v>
      </c>
      <c r="I818" s="653" t="s">
        <v>1758</v>
      </c>
      <c r="J818" s="653" t="s">
        <v>1759</v>
      </c>
      <c r="K818" s="653" t="s">
        <v>1760</v>
      </c>
      <c r="L818" s="655">
        <v>462</v>
      </c>
      <c r="M818" s="655">
        <v>19.600000000000001</v>
      </c>
      <c r="N818" s="656">
        <v>9055.2000000000007</v>
      </c>
    </row>
    <row r="819" spans="1:14" ht="14.4" customHeight="1" x14ac:dyDescent="0.3">
      <c r="A819" s="651" t="s">
        <v>540</v>
      </c>
      <c r="B819" s="652" t="s">
        <v>541</v>
      </c>
      <c r="C819" s="653" t="s">
        <v>556</v>
      </c>
      <c r="D819" s="654" t="s">
        <v>2551</v>
      </c>
      <c r="E819" s="653" t="s">
        <v>1147</v>
      </c>
      <c r="F819" s="654" t="s">
        <v>2554</v>
      </c>
      <c r="G819" s="653" t="s">
        <v>570</v>
      </c>
      <c r="H819" s="653" t="s">
        <v>2409</v>
      </c>
      <c r="I819" s="653" t="s">
        <v>2409</v>
      </c>
      <c r="J819" s="653" t="s">
        <v>2410</v>
      </c>
      <c r="K819" s="653" t="s">
        <v>1184</v>
      </c>
      <c r="L819" s="655">
        <v>33.659999999999997</v>
      </c>
      <c r="M819" s="655">
        <v>6</v>
      </c>
      <c r="N819" s="656">
        <v>201.95999999999998</v>
      </c>
    </row>
    <row r="820" spans="1:14" ht="14.4" customHeight="1" x14ac:dyDescent="0.3">
      <c r="A820" s="651" t="s">
        <v>540</v>
      </c>
      <c r="B820" s="652" t="s">
        <v>541</v>
      </c>
      <c r="C820" s="653" t="s">
        <v>556</v>
      </c>
      <c r="D820" s="654" t="s">
        <v>2551</v>
      </c>
      <c r="E820" s="653" t="s">
        <v>1147</v>
      </c>
      <c r="F820" s="654" t="s">
        <v>2554</v>
      </c>
      <c r="G820" s="653" t="s">
        <v>570</v>
      </c>
      <c r="H820" s="653" t="s">
        <v>1182</v>
      </c>
      <c r="I820" s="653" t="s">
        <v>1182</v>
      </c>
      <c r="J820" s="653" t="s">
        <v>1183</v>
      </c>
      <c r="K820" s="653" t="s">
        <v>1184</v>
      </c>
      <c r="L820" s="655">
        <v>32.272254901960778</v>
      </c>
      <c r="M820" s="655">
        <v>204</v>
      </c>
      <c r="N820" s="656">
        <v>6583.5399999999991</v>
      </c>
    </row>
    <row r="821" spans="1:14" ht="14.4" customHeight="1" x14ac:dyDescent="0.3">
      <c r="A821" s="651" t="s">
        <v>540</v>
      </c>
      <c r="B821" s="652" t="s">
        <v>541</v>
      </c>
      <c r="C821" s="653" t="s">
        <v>556</v>
      </c>
      <c r="D821" s="654" t="s">
        <v>2551</v>
      </c>
      <c r="E821" s="653" t="s">
        <v>1147</v>
      </c>
      <c r="F821" s="654" t="s">
        <v>2554</v>
      </c>
      <c r="G821" s="653" t="s">
        <v>570</v>
      </c>
      <c r="H821" s="653" t="s">
        <v>1185</v>
      </c>
      <c r="I821" s="653" t="s">
        <v>1185</v>
      </c>
      <c r="J821" s="653" t="s">
        <v>1186</v>
      </c>
      <c r="K821" s="653" t="s">
        <v>1187</v>
      </c>
      <c r="L821" s="655">
        <v>156.75</v>
      </c>
      <c r="M821" s="655">
        <v>0.3</v>
      </c>
      <c r="N821" s="656">
        <v>47.024999999999999</v>
      </c>
    </row>
    <row r="822" spans="1:14" ht="14.4" customHeight="1" x14ac:dyDescent="0.3">
      <c r="A822" s="651" t="s">
        <v>540</v>
      </c>
      <c r="B822" s="652" t="s">
        <v>541</v>
      </c>
      <c r="C822" s="653" t="s">
        <v>556</v>
      </c>
      <c r="D822" s="654" t="s">
        <v>2551</v>
      </c>
      <c r="E822" s="653" t="s">
        <v>1147</v>
      </c>
      <c r="F822" s="654" t="s">
        <v>2554</v>
      </c>
      <c r="G822" s="653" t="s">
        <v>570</v>
      </c>
      <c r="H822" s="653" t="s">
        <v>1761</v>
      </c>
      <c r="I822" s="653" t="s">
        <v>1761</v>
      </c>
      <c r="J822" s="653" t="s">
        <v>1762</v>
      </c>
      <c r="K822" s="653" t="s">
        <v>1763</v>
      </c>
      <c r="L822" s="655">
        <v>145.95996970994935</v>
      </c>
      <c r="M822" s="655">
        <v>20</v>
      </c>
      <c r="N822" s="656">
        <v>2919.1993941989867</v>
      </c>
    </row>
    <row r="823" spans="1:14" ht="14.4" customHeight="1" x14ac:dyDescent="0.3">
      <c r="A823" s="651" t="s">
        <v>540</v>
      </c>
      <c r="B823" s="652" t="s">
        <v>541</v>
      </c>
      <c r="C823" s="653" t="s">
        <v>556</v>
      </c>
      <c r="D823" s="654" t="s">
        <v>2551</v>
      </c>
      <c r="E823" s="653" t="s">
        <v>1147</v>
      </c>
      <c r="F823" s="654" t="s">
        <v>2554</v>
      </c>
      <c r="G823" s="653" t="s">
        <v>570</v>
      </c>
      <c r="H823" s="653" t="s">
        <v>2411</v>
      </c>
      <c r="I823" s="653" t="s">
        <v>2411</v>
      </c>
      <c r="J823" s="653" t="s">
        <v>2412</v>
      </c>
      <c r="K823" s="653" t="s">
        <v>2413</v>
      </c>
      <c r="L823" s="655">
        <v>460.20999999999992</v>
      </c>
      <c r="M823" s="655">
        <v>10</v>
      </c>
      <c r="N823" s="656">
        <v>4602.0999999999995</v>
      </c>
    </row>
    <row r="824" spans="1:14" ht="14.4" customHeight="1" x14ac:dyDescent="0.3">
      <c r="A824" s="651" t="s">
        <v>540</v>
      </c>
      <c r="B824" s="652" t="s">
        <v>541</v>
      </c>
      <c r="C824" s="653" t="s">
        <v>556</v>
      </c>
      <c r="D824" s="654" t="s">
        <v>2551</v>
      </c>
      <c r="E824" s="653" t="s">
        <v>1147</v>
      </c>
      <c r="F824" s="654" t="s">
        <v>2554</v>
      </c>
      <c r="G824" s="653" t="s">
        <v>570</v>
      </c>
      <c r="H824" s="653" t="s">
        <v>1191</v>
      </c>
      <c r="I824" s="653" t="s">
        <v>1191</v>
      </c>
      <c r="J824" s="653" t="s">
        <v>1192</v>
      </c>
      <c r="K824" s="653" t="s">
        <v>1193</v>
      </c>
      <c r="L824" s="655">
        <v>217.80000083967965</v>
      </c>
      <c r="M824" s="655">
        <v>51.199999999999918</v>
      </c>
      <c r="N824" s="656">
        <v>11151.36004299158</v>
      </c>
    </row>
    <row r="825" spans="1:14" ht="14.4" customHeight="1" x14ac:dyDescent="0.3">
      <c r="A825" s="651" t="s">
        <v>540</v>
      </c>
      <c r="B825" s="652" t="s">
        <v>541</v>
      </c>
      <c r="C825" s="653" t="s">
        <v>556</v>
      </c>
      <c r="D825" s="654" t="s">
        <v>2551</v>
      </c>
      <c r="E825" s="653" t="s">
        <v>1147</v>
      </c>
      <c r="F825" s="654" t="s">
        <v>2554</v>
      </c>
      <c r="G825" s="653" t="s">
        <v>570</v>
      </c>
      <c r="H825" s="653" t="s">
        <v>1197</v>
      </c>
      <c r="I825" s="653" t="s">
        <v>1197</v>
      </c>
      <c r="J825" s="653" t="s">
        <v>1198</v>
      </c>
      <c r="K825" s="653" t="s">
        <v>1199</v>
      </c>
      <c r="L825" s="655">
        <v>286</v>
      </c>
      <c r="M825" s="655">
        <v>10.5</v>
      </c>
      <c r="N825" s="656">
        <v>3003</v>
      </c>
    </row>
    <row r="826" spans="1:14" ht="14.4" customHeight="1" x14ac:dyDescent="0.3">
      <c r="A826" s="651" t="s">
        <v>540</v>
      </c>
      <c r="B826" s="652" t="s">
        <v>541</v>
      </c>
      <c r="C826" s="653" t="s">
        <v>556</v>
      </c>
      <c r="D826" s="654" t="s">
        <v>2551</v>
      </c>
      <c r="E826" s="653" t="s">
        <v>1147</v>
      </c>
      <c r="F826" s="654" t="s">
        <v>2554</v>
      </c>
      <c r="G826" s="653" t="s">
        <v>570</v>
      </c>
      <c r="H826" s="653" t="s">
        <v>1200</v>
      </c>
      <c r="I826" s="653" t="s">
        <v>1201</v>
      </c>
      <c r="J826" s="653" t="s">
        <v>1202</v>
      </c>
      <c r="K826" s="653" t="s">
        <v>1203</v>
      </c>
      <c r="L826" s="655">
        <v>263.99999999999983</v>
      </c>
      <c r="M826" s="655">
        <v>16.500000000000007</v>
      </c>
      <c r="N826" s="656">
        <v>4355.9999999999991</v>
      </c>
    </row>
    <row r="827" spans="1:14" ht="14.4" customHeight="1" x14ac:dyDescent="0.3">
      <c r="A827" s="651" t="s">
        <v>540</v>
      </c>
      <c r="B827" s="652" t="s">
        <v>541</v>
      </c>
      <c r="C827" s="653" t="s">
        <v>556</v>
      </c>
      <c r="D827" s="654" t="s">
        <v>2551</v>
      </c>
      <c r="E827" s="653" t="s">
        <v>1147</v>
      </c>
      <c r="F827" s="654" t="s">
        <v>2554</v>
      </c>
      <c r="G827" s="653" t="s">
        <v>570</v>
      </c>
      <c r="H827" s="653" t="s">
        <v>1204</v>
      </c>
      <c r="I827" s="653" t="s">
        <v>1205</v>
      </c>
      <c r="J827" s="653" t="s">
        <v>1206</v>
      </c>
      <c r="K827" s="653"/>
      <c r="L827" s="655">
        <v>155.1</v>
      </c>
      <c r="M827" s="655">
        <v>14.799999999999999</v>
      </c>
      <c r="N827" s="656">
        <v>2295.4799999999996</v>
      </c>
    </row>
    <row r="828" spans="1:14" ht="14.4" customHeight="1" x14ac:dyDescent="0.3">
      <c r="A828" s="651" t="s">
        <v>540</v>
      </c>
      <c r="B828" s="652" t="s">
        <v>541</v>
      </c>
      <c r="C828" s="653" t="s">
        <v>556</v>
      </c>
      <c r="D828" s="654" t="s">
        <v>2551</v>
      </c>
      <c r="E828" s="653" t="s">
        <v>1147</v>
      </c>
      <c r="F828" s="654" t="s">
        <v>2554</v>
      </c>
      <c r="G828" s="653" t="s">
        <v>570</v>
      </c>
      <c r="H828" s="653" t="s">
        <v>2414</v>
      </c>
      <c r="I828" s="653" t="s">
        <v>2414</v>
      </c>
      <c r="J828" s="653" t="s">
        <v>2415</v>
      </c>
      <c r="K828" s="653" t="s">
        <v>2416</v>
      </c>
      <c r="L828" s="655">
        <v>416.41557360517368</v>
      </c>
      <c r="M828" s="655">
        <v>12</v>
      </c>
      <c r="N828" s="656">
        <v>4996.9868832620841</v>
      </c>
    </row>
    <row r="829" spans="1:14" ht="14.4" customHeight="1" x14ac:dyDescent="0.3">
      <c r="A829" s="651" t="s">
        <v>540</v>
      </c>
      <c r="B829" s="652" t="s">
        <v>541</v>
      </c>
      <c r="C829" s="653" t="s">
        <v>556</v>
      </c>
      <c r="D829" s="654" t="s">
        <v>2551</v>
      </c>
      <c r="E829" s="653" t="s">
        <v>1147</v>
      </c>
      <c r="F829" s="654" t="s">
        <v>2554</v>
      </c>
      <c r="G829" s="653" t="s">
        <v>570</v>
      </c>
      <c r="H829" s="653" t="s">
        <v>1212</v>
      </c>
      <c r="I829" s="653" t="s">
        <v>1212</v>
      </c>
      <c r="J829" s="653" t="s">
        <v>1183</v>
      </c>
      <c r="K829" s="653" t="s">
        <v>1213</v>
      </c>
      <c r="L829" s="655">
        <v>339.43442477876113</v>
      </c>
      <c r="M829" s="655">
        <v>33.9</v>
      </c>
      <c r="N829" s="656">
        <v>11506.827000000001</v>
      </c>
    </row>
    <row r="830" spans="1:14" ht="14.4" customHeight="1" x14ac:dyDescent="0.3">
      <c r="A830" s="651" t="s">
        <v>540</v>
      </c>
      <c r="B830" s="652" t="s">
        <v>541</v>
      </c>
      <c r="C830" s="653" t="s">
        <v>556</v>
      </c>
      <c r="D830" s="654" t="s">
        <v>2551</v>
      </c>
      <c r="E830" s="653" t="s">
        <v>1147</v>
      </c>
      <c r="F830" s="654" t="s">
        <v>2554</v>
      </c>
      <c r="G830" s="653" t="s">
        <v>1054</v>
      </c>
      <c r="H830" s="653" t="s">
        <v>1214</v>
      </c>
      <c r="I830" s="653" t="s">
        <v>1215</v>
      </c>
      <c r="J830" s="653" t="s">
        <v>1216</v>
      </c>
      <c r="K830" s="653" t="s">
        <v>1217</v>
      </c>
      <c r="L830" s="655">
        <v>115.94000000000001</v>
      </c>
      <c r="M830" s="655">
        <v>2</v>
      </c>
      <c r="N830" s="656">
        <v>231.88000000000002</v>
      </c>
    </row>
    <row r="831" spans="1:14" ht="14.4" customHeight="1" x14ac:dyDescent="0.3">
      <c r="A831" s="651" t="s">
        <v>540</v>
      </c>
      <c r="B831" s="652" t="s">
        <v>541</v>
      </c>
      <c r="C831" s="653" t="s">
        <v>556</v>
      </c>
      <c r="D831" s="654" t="s">
        <v>2551</v>
      </c>
      <c r="E831" s="653" t="s">
        <v>1147</v>
      </c>
      <c r="F831" s="654" t="s">
        <v>2554</v>
      </c>
      <c r="G831" s="653" t="s">
        <v>1054</v>
      </c>
      <c r="H831" s="653" t="s">
        <v>1764</v>
      </c>
      <c r="I831" s="653" t="s">
        <v>1765</v>
      </c>
      <c r="J831" s="653" t="s">
        <v>1766</v>
      </c>
      <c r="K831" s="653" t="s">
        <v>1767</v>
      </c>
      <c r="L831" s="655">
        <v>112.31</v>
      </c>
      <c r="M831" s="655">
        <v>4</v>
      </c>
      <c r="N831" s="656">
        <v>449.24</v>
      </c>
    </row>
    <row r="832" spans="1:14" ht="14.4" customHeight="1" x14ac:dyDescent="0.3">
      <c r="A832" s="651" t="s">
        <v>540</v>
      </c>
      <c r="B832" s="652" t="s">
        <v>541</v>
      </c>
      <c r="C832" s="653" t="s">
        <v>556</v>
      </c>
      <c r="D832" s="654" t="s">
        <v>2551</v>
      </c>
      <c r="E832" s="653" t="s">
        <v>1147</v>
      </c>
      <c r="F832" s="654" t="s">
        <v>2554</v>
      </c>
      <c r="G832" s="653" t="s">
        <v>1054</v>
      </c>
      <c r="H832" s="653" t="s">
        <v>1218</v>
      </c>
      <c r="I832" s="653" t="s">
        <v>1219</v>
      </c>
      <c r="J832" s="653" t="s">
        <v>1220</v>
      </c>
      <c r="K832" s="653" t="s">
        <v>1221</v>
      </c>
      <c r="L832" s="655">
        <v>28.889695560253703</v>
      </c>
      <c r="M832" s="655">
        <v>215</v>
      </c>
      <c r="N832" s="656">
        <v>6211.2845454545459</v>
      </c>
    </row>
    <row r="833" spans="1:14" ht="14.4" customHeight="1" x14ac:dyDescent="0.3">
      <c r="A833" s="651" t="s">
        <v>540</v>
      </c>
      <c r="B833" s="652" t="s">
        <v>541</v>
      </c>
      <c r="C833" s="653" t="s">
        <v>556</v>
      </c>
      <c r="D833" s="654" t="s">
        <v>2551</v>
      </c>
      <c r="E833" s="653" t="s">
        <v>1147</v>
      </c>
      <c r="F833" s="654" t="s">
        <v>2554</v>
      </c>
      <c r="G833" s="653" t="s">
        <v>1054</v>
      </c>
      <c r="H833" s="653" t="s">
        <v>2417</v>
      </c>
      <c r="I833" s="653" t="s">
        <v>2418</v>
      </c>
      <c r="J833" s="653" t="s">
        <v>2419</v>
      </c>
      <c r="K833" s="653" t="s">
        <v>2420</v>
      </c>
      <c r="L833" s="655">
        <v>12209.67</v>
      </c>
      <c r="M833" s="655">
        <v>1</v>
      </c>
      <c r="N833" s="656">
        <v>12209.67</v>
      </c>
    </row>
    <row r="834" spans="1:14" ht="14.4" customHeight="1" x14ac:dyDescent="0.3">
      <c r="A834" s="651" t="s">
        <v>540</v>
      </c>
      <c r="B834" s="652" t="s">
        <v>541</v>
      </c>
      <c r="C834" s="653" t="s">
        <v>556</v>
      </c>
      <c r="D834" s="654" t="s">
        <v>2551</v>
      </c>
      <c r="E834" s="653" t="s">
        <v>1147</v>
      </c>
      <c r="F834" s="654" t="s">
        <v>2554</v>
      </c>
      <c r="G834" s="653" t="s">
        <v>1054</v>
      </c>
      <c r="H834" s="653" t="s">
        <v>1768</v>
      </c>
      <c r="I834" s="653" t="s">
        <v>1768</v>
      </c>
      <c r="J834" s="653" t="s">
        <v>1769</v>
      </c>
      <c r="K834" s="653" t="s">
        <v>1770</v>
      </c>
      <c r="L834" s="655">
        <v>55.209977589228544</v>
      </c>
      <c r="M834" s="655">
        <v>72</v>
      </c>
      <c r="N834" s="656">
        <v>3975.1183864244554</v>
      </c>
    </row>
    <row r="835" spans="1:14" ht="14.4" customHeight="1" x14ac:dyDescent="0.3">
      <c r="A835" s="651" t="s">
        <v>540</v>
      </c>
      <c r="B835" s="652" t="s">
        <v>541</v>
      </c>
      <c r="C835" s="653" t="s">
        <v>556</v>
      </c>
      <c r="D835" s="654" t="s">
        <v>2551</v>
      </c>
      <c r="E835" s="653" t="s">
        <v>1147</v>
      </c>
      <c r="F835" s="654" t="s">
        <v>2554</v>
      </c>
      <c r="G835" s="653" t="s">
        <v>1054</v>
      </c>
      <c r="H835" s="653" t="s">
        <v>1771</v>
      </c>
      <c r="I835" s="653" t="s">
        <v>1771</v>
      </c>
      <c r="J835" s="653" t="s">
        <v>1772</v>
      </c>
      <c r="K835" s="653" t="s">
        <v>1773</v>
      </c>
      <c r="L835" s="655">
        <v>938.29999999999973</v>
      </c>
      <c r="M835" s="655">
        <v>29</v>
      </c>
      <c r="N835" s="656">
        <v>27210.699999999993</v>
      </c>
    </row>
    <row r="836" spans="1:14" ht="14.4" customHeight="1" x14ac:dyDescent="0.3">
      <c r="A836" s="651" t="s">
        <v>540</v>
      </c>
      <c r="B836" s="652" t="s">
        <v>541</v>
      </c>
      <c r="C836" s="653" t="s">
        <v>556</v>
      </c>
      <c r="D836" s="654" t="s">
        <v>2551</v>
      </c>
      <c r="E836" s="653" t="s">
        <v>1222</v>
      </c>
      <c r="F836" s="654" t="s">
        <v>2555</v>
      </c>
      <c r="G836" s="653" t="s">
        <v>570</v>
      </c>
      <c r="H836" s="653" t="s">
        <v>1223</v>
      </c>
      <c r="I836" s="653" t="s">
        <v>1224</v>
      </c>
      <c r="J836" s="653" t="s">
        <v>1225</v>
      </c>
      <c r="K836" s="653" t="s">
        <v>1226</v>
      </c>
      <c r="L836" s="655">
        <v>102.80999999999999</v>
      </c>
      <c r="M836" s="655">
        <v>3</v>
      </c>
      <c r="N836" s="656">
        <v>308.42999999999995</v>
      </c>
    </row>
    <row r="837" spans="1:14" ht="14.4" customHeight="1" x14ac:dyDescent="0.3">
      <c r="A837" s="651" t="s">
        <v>540</v>
      </c>
      <c r="B837" s="652" t="s">
        <v>541</v>
      </c>
      <c r="C837" s="653" t="s">
        <v>556</v>
      </c>
      <c r="D837" s="654" t="s">
        <v>2551</v>
      </c>
      <c r="E837" s="653" t="s">
        <v>1222</v>
      </c>
      <c r="F837" s="654" t="s">
        <v>2555</v>
      </c>
      <c r="G837" s="653" t="s">
        <v>570</v>
      </c>
      <c r="H837" s="653" t="s">
        <v>2421</v>
      </c>
      <c r="I837" s="653" t="s">
        <v>2422</v>
      </c>
      <c r="J837" s="653" t="s">
        <v>2423</v>
      </c>
      <c r="K837" s="653" t="s">
        <v>2424</v>
      </c>
      <c r="L837" s="655">
        <v>108.62999999999995</v>
      </c>
      <c r="M837" s="655">
        <v>1</v>
      </c>
      <c r="N837" s="656">
        <v>108.62999999999995</v>
      </c>
    </row>
    <row r="838" spans="1:14" ht="14.4" customHeight="1" x14ac:dyDescent="0.3">
      <c r="A838" s="651" t="s">
        <v>540</v>
      </c>
      <c r="B838" s="652" t="s">
        <v>541</v>
      </c>
      <c r="C838" s="653" t="s">
        <v>556</v>
      </c>
      <c r="D838" s="654" t="s">
        <v>2551</v>
      </c>
      <c r="E838" s="653" t="s">
        <v>1222</v>
      </c>
      <c r="F838" s="654" t="s">
        <v>2555</v>
      </c>
      <c r="G838" s="653" t="s">
        <v>570</v>
      </c>
      <c r="H838" s="653" t="s">
        <v>2425</v>
      </c>
      <c r="I838" s="653" t="s">
        <v>2426</v>
      </c>
      <c r="J838" s="653" t="s">
        <v>2427</v>
      </c>
      <c r="K838" s="653" t="s">
        <v>2428</v>
      </c>
      <c r="L838" s="655">
        <v>108.83020890507551</v>
      </c>
      <c r="M838" s="655">
        <v>3</v>
      </c>
      <c r="N838" s="656">
        <v>326.49062671522654</v>
      </c>
    </row>
    <row r="839" spans="1:14" ht="14.4" customHeight="1" x14ac:dyDescent="0.3">
      <c r="A839" s="651" t="s">
        <v>540</v>
      </c>
      <c r="B839" s="652" t="s">
        <v>541</v>
      </c>
      <c r="C839" s="653" t="s">
        <v>556</v>
      </c>
      <c r="D839" s="654" t="s">
        <v>2551</v>
      </c>
      <c r="E839" s="653" t="s">
        <v>1222</v>
      </c>
      <c r="F839" s="654" t="s">
        <v>2555</v>
      </c>
      <c r="G839" s="653" t="s">
        <v>570</v>
      </c>
      <c r="H839" s="653" t="s">
        <v>2429</v>
      </c>
      <c r="I839" s="653" t="s">
        <v>2430</v>
      </c>
      <c r="J839" s="653" t="s">
        <v>2431</v>
      </c>
      <c r="K839" s="653" t="s">
        <v>2432</v>
      </c>
      <c r="L839" s="655">
        <v>107.32999999999998</v>
      </c>
      <c r="M839" s="655">
        <v>2</v>
      </c>
      <c r="N839" s="656">
        <v>214.65999999999997</v>
      </c>
    </row>
    <row r="840" spans="1:14" ht="14.4" customHeight="1" x14ac:dyDescent="0.3">
      <c r="A840" s="651" t="s">
        <v>540</v>
      </c>
      <c r="B840" s="652" t="s">
        <v>541</v>
      </c>
      <c r="C840" s="653" t="s">
        <v>556</v>
      </c>
      <c r="D840" s="654" t="s">
        <v>2551</v>
      </c>
      <c r="E840" s="653" t="s">
        <v>1222</v>
      </c>
      <c r="F840" s="654" t="s">
        <v>2555</v>
      </c>
      <c r="G840" s="653" t="s">
        <v>570</v>
      </c>
      <c r="H840" s="653" t="s">
        <v>2433</v>
      </c>
      <c r="I840" s="653" t="s">
        <v>2434</v>
      </c>
      <c r="J840" s="653" t="s">
        <v>2435</v>
      </c>
      <c r="K840" s="653" t="s">
        <v>2436</v>
      </c>
      <c r="L840" s="655">
        <v>524.84</v>
      </c>
      <c r="M840" s="655">
        <v>1</v>
      </c>
      <c r="N840" s="656">
        <v>524.84</v>
      </c>
    </row>
    <row r="841" spans="1:14" ht="14.4" customHeight="1" x14ac:dyDescent="0.3">
      <c r="A841" s="651" t="s">
        <v>540</v>
      </c>
      <c r="B841" s="652" t="s">
        <v>541</v>
      </c>
      <c r="C841" s="653" t="s">
        <v>556</v>
      </c>
      <c r="D841" s="654" t="s">
        <v>2551</v>
      </c>
      <c r="E841" s="653" t="s">
        <v>1222</v>
      </c>
      <c r="F841" s="654" t="s">
        <v>2555</v>
      </c>
      <c r="G841" s="653" t="s">
        <v>1054</v>
      </c>
      <c r="H841" s="653" t="s">
        <v>1774</v>
      </c>
      <c r="I841" s="653" t="s">
        <v>1774</v>
      </c>
      <c r="J841" s="653" t="s">
        <v>1775</v>
      </c>
      <c r="K841" s="653" t="s">
        <v>1776</v>
      </c>
      <c r="L841" s="655">
        <v>159.50000000000003</v>
      </c>
      <c r="M841" s="655">
        <v>17.599999999999998</v>
      </c>
      <c r="N841" s="656">
        <v>2807.2000000000003</v>
      </c>
    </row>
    <row r="842" spans="1:14" ht="14.4" customHeight="1" x14ac:dyDescent="0.3">
      <c r="A842" s="651" t="s">
        <v>540</v>
      </c>
      <c r="B842" s="652" t="s">
        <v>541</v>
      </c>
      <c r="C842" s="653" t="s">
        <v>556</v>
      </c>
      <c r="D842" s="654" t="s">
        <v>2551</v>
      </c>
      <c r="E842" s="653" t="s">
        <v>1222</v>
      </c>
      <c r="F842" s="654" t="s">
        <v>2555</v>
      </c>
      <c r="G842" s="653" t="s">
        <v>1054</v>
      </c>
      <c r="H842" s="653" t="s">
        <v>2437</v>
      </c>
      <c r="I842" s="653" t="s">
        <v>2437</v>
      </c>
      <c r="J842" s="653" t="s">
        <v>1775</v>
      </c>
      <c r="K842" s="653" t="s">
        <v>2438</v>
      </c>
      <c r="L842" s="655">
        <v>307.99999999999994</v>
      </c>
      <c r="M842" s="655">
        <v>4.8000000000000007</v>
      </c>
      <c r="N842" s="656">
        <v>1478.3999999999999</v>
      </c>
    </row>
    <row r="843" spans="1:14" ht="14.4" customHeight="1" x14ac:dyDescent="0.3">
      <c r="A843" s="651" t="s">
        <v>540</v>
      </c>
      <c r="B843" s="652" t="s">
        <v>541</v>
      </c>
      <c r="C843" s="653" t="s">
        <v>556</v>
      </c>
      <c r="D843" s="654" t="s">
        <v>2551</v>
      </c>
      <c r="E843" s="653" t="s">
        <v>2439</v>
      </c>
      <c r="F843" s="654" t="s">
        <v>2558</v>
      </c>
      <c r="G843" s="653"/>
      <c r="H843" s="653"/>
      <c r="I843" s="653" t="s">
        <v>2440</v>
      </c>
      <c r="J843" s="653" t="s">
        <v>2441</v>
      </c>
      <c r="K843" s="653"/>
      <c r="L843" s="655">
        <v>4305.4000000000005</v>
      </c>
      <c r="M843" s="655">
        <v>73</v>
      </c>
      <c r="N843" s="656">
        <v>314294.2</v>
      </c>
    </row>
    <row r="844" spans="1:14" ht="14.4" customHeight="1" x14ac:dyDescent="0.3">
      <c r="A844" s="651" t="s">
        <v>540</v>
      </c>
      <c r="B844" s="652" t="s">
        <v>541</v>
      </c>
      <c r="C844" s="653" t="s">
        <v>556</v>
      </c>
      <c r="D844" s="654" t="s">
        <v>2551</v>
      </c>
      <c r="E844" s="653" t="s">
        <v>2442</v>
      </c>
      <c r="F844" s="654" t="s">
        <v>2559</v>
      </c>
      <c r="G844" s="653"/>
      <c r="H844" s="653"/>
      <c r="I844" s="653" t="s">
        <v>2443</v>
      </c>
      <c r="J844" s="653" t="s">
        <v>2444</v>
      </c>
      <c r="K844" s="653"/>
      <c r="L844" s="655">
        <v>5503.4876470588233</v>
      </c>
      <c r="M844" s="655">
        <v>17</v>
      </c>
      <c r="N844" s="656">
        <v>93559.29</v>
      </c>
    </row>
    <row r="845" spans="1:14" ht="14.4" customHeight="1" x14ac:dyDescent="0.3">
      <c r="A845" s="651" t="s">
        <v>540</v>
      </c>
      <c r="B845" s="652" t="s">
        <v>541</v>
      </c>
      <c r="C845" s="653" t="s">
        <v>556</v>
      </c>
      <c r="D845" s="654" t="s">
        <v>2551</v>
      </c>
      <c r="E845" s="653" t="s">
        <v>2442</v>
      </c>
      <c r="F845" s="654" t="s">
        <v>2559</v>
      </c>
      <c r="G845" s="653"/>
      <c r="H845" s="653"/>
      <c r="I845" s="653" t="s">
        <v>2445</v>
      </c>
      <c r="J845" s="653" t="s">
        <v>2446</v>
      </c>
      <c r="K845" s="653"/>
      <c r="L845" s="655">
        <v>3827.43</v>
      </c>
      <c r="M845" s="655">
        <v>2</v>
      </c>
      <c r="N845" s="656">
        <v>7654.86</v>
      </c>
    </row>
    <row r="846" spans="1:14" ht="14.4" customHeight="1" x14ac:dyDescent="0.3">
      <c r="A846" s="651" t="s">
        <v>540</v>
      </c>
      <c r="B846" s="652" t="s">
        <v>541</v>
      </c>
      <c r="C846" s="653" t="s">
        <v>556</v>
      </c>
      <c r="D846" s="654" t="s">
        <v>2551</v>
      </c>
      <c r="E846" s="653" t="s">
        <v>2447</v>
      </c>
      <c r="F846" s="654" t="s">
        <v>2560</v>
      </c>
      <c r="G846" s="653" t="s">
        <v>570</v>
      </c>
      <c r="H846" s="653" t="s">
        <v>2448</v>
      </c>
      <c r="I846" s="653" t="s">
        <v>2449</v>
      </c>
      <c r="J846" s="653" t="s">
        <v>2450</v>
      </c>
      <c r="K846" s="653" t="s">
        <v>2451</v>
      </c>
      <c r="L846" s="655">
        <v>306.20714285714286</v>
      </c>
      <c r="M846" s="655">
        <v>35</v>
      </c>
      <c r="N846" s="656">
        <v>10717.25</v>
      </c>
    </row>
    <row r="847" spans="1:14" ht="14.4" customHeight="1" x14ac:dyDescent="0.3">
      <c r="A847" s="651" t="s">
        <v>540</v>
      </c>
      <c r="B847" s="652" t="s">
        <v>541</v>
      </c>
      <c r="C847" s="653" t="s">
        <v>556</v>
      </c>
      <c r="D847" s="654" t="s">
        <v>2551</v>
      </c>
      <c r="E847" s="653" t="s">
        <v>2447</v>
      </c>
      <c r="F847" s="654" t="s">
        <v>2560</v>
      </c>
      <c r="G847" s="653" t="s">
        <v>570</v>
      </c>
      <c r="H847" s="653" t="s">
        <v>2452</v>
      </c>
      <c r="I847" s="653" t="s">
        <v>2453</v>
      </c>
      <c r="J847" s="653" t="s">
        <v>2454</v>
      </c>
      <c r="K847" s="653" t="s">
        <v>2455</v>
      </c>
      <c r="L847" s="655">
        <v>2395.0299999999997</v>
      </c>
      <c r="M847" s="655">
        <v>4</v>
      </c>
      <c r="N847" s="656">
        <v>9580.119999999999</v>
      </c>
    </row>
    <row r="848" spans="1:14" ht="14.4" customHeight="1" x14ac:dyDescent="0.3">
      <c r="A848" s="651" t="s">
        <v>540</v>
      </c>
      <c r="B848" s="652" t="s">
        <v>541</v>
      </c>
      <c r="C848" s="653" t="s">
        <v>556</v>
      </c>
      <c r="D848" s="654" t="s">
        <v>2551</v>
      </c>
      <c r="E848" s="653" t="s">
        <v>2447</v>
      </c>
      <c r="F848" s="654" t="s">
        <v>2560</v>
      </c>
      <c r="G848" s="653" t="s">
        <v>570</v>
      </c>
      <c r="H848" s="653" t="s">
        <v>2456</v>
      </c>
      <c r="I848" s="653" t="s">
        <v>2457</v>
      </c>
      <c r="J848" s="653" t="s">
        <v>2458</v>
      </c>
      <c r="K848" s="653" t="s">
        <v>2459</v>
      </c>
      <c r="L848" s="655">
        <v>1680.58</v>
      </c>
      <c r="M848" s="655">
        <v>4</v>
      </c>
      <c r="N848" s="656">
        <v>6722.32</v>
      </c>
    </row>
    <row r="849" spans="1:14" ht="14.4" customHeight="1" x14ac:dyDescent="0.3">
      <c r="A849" s="651" t="s">
        <v>540</v>
      </c>
      <c r="B849" s="652" t="s">
        <v>541</v>
      </c>
      <c r="C849" s="653" t="s">
        <v>556</v>
      </c>
      <c r="D849" s="654" t="s">
        <v>2551</v>
      </c>
      <c r="E849" s="653" t="s">
        <v>2447</v>
      </c>
      <c r="F849" s="654" t="s">
        <v>2560</v>
      </c>
      <c r="G849" s="653" t="s">
        <v>570</v>
      </c>
      <c r="H849" s="653" t="s">
        <v>2460</v>
      </c>
      <c r="I849" s="653" t="s">
        <v>2461</v>
      </c>
      <c r="J849" s="653" t="s">
        <v>2462</v>
      </c>
      <c r="K849" s="653" t="s">
        <v>2459</v>
      </c>
      <c r="L849" s="655">
        <v>1329.46</v>
      </c>
      <c r="M849" s="655">
        <v>2</v>
      </c>
      <c r="N849" s="656">
        <v>2658.92</v>
      </c>
    </row>
    <row r="850" spans="1:14" ht="14.4" customHeight="1" x14ac:dyDescent="0.3">
      <c r="A850" s="651" t="s">
        <v>540</v>
      </c>
      <c r="B850" s="652" t="s">
        <v>541</v>
      </c>
      <c r="C850" s="653" t="s">
        <v>556</v>
      </c>
      <c r="D850" s="654" t="s">
        <v>2551</v>
      </c>
      <c r="E850" s="653" t="s">
        <v>2447</v>
      </c>
      <c r="F850" s="654" t="s">
        <v>2560</v>
      </c>
      <c r="G850" s="653" t="s">
        <v>570</v>
      </c>
      <c r="H850" s="653" t="s">
        <v>2463</v>
      </c>
      <c r="I850" s="653" t="s">
        <v>2464</v>
      </c>
      <c r="J850" s="653" t="s">
        <v>2465</v>
      </c>
      <c r="K850" s="653" t="s">
        <v>2466</v>
      </c>
      <c r="L850" s="655">
        <v>3993</v>
      </c>
      <c r="M850" s="655">
        <v>4</v>
      </c>
      <c r="N850" s="656">
        <v>15972</v>
      </c>
    </row>
    <row r="851" spans="1:14" ht="14.4" customHeight="1" x14ac:dyDescent="0.3">
      <c r="A851" s="651" t="s">
        <v>540</v>
      </c>
      <c r="B851" s="652" t="s">
        <v>541</v>
      </c>
      <c r="C851" s="653" t="s">
        <v>556</v>
      </c>
      <c r="D851" s="654" t="s">
        <v>2551</v>
      </c>
      <c r="E851" s="653" t="s">
        <v>2447</v>
      </c>
      <c r="F851" s="654" t="s">
        <v>2560</v>
      </c>
      <c r="G851" s="653" t="s">
        <v>570</v>
      </c>
      <c r="H851" s="653" t="s">
        <v>2467</v>
      </c>
      <c r="I851" s="653" t="s">
        <v>2467</v>
      </c>
      <c r="J851" s="653" t="s">
        <v>2468</v>
      </c>
      <c r="K851" s="653" t="s">
        <v>2466</v>
      </c>
      <c r="L851" s="655">
        <v>5286.5999999999995</v>
      </c>
      <c r="M851" s="655">
        <v>8</v>
      </c>
      <c r="N851" s="656">
        <v>42292.799999999996</v>
      </c>
    </row>
    <row r="852" spans="1:14" ht="14.4" customHeight="1" x14ac:dyDescent="0.3">
      <c r="A852" s="651" t="s">
        <v>540</v>
      </c>
      <c r="B852" s="652" t="s">
        <v>541</v>
      </c>
      <c r="C852" s="653" t="s">
        <v>556</v>
      </c>
      <c r="D852" s="654" t="s">
        <v>2551</v>
      </c>
      <c r="E852" s="653" t="s">
        <v>2447</v>
      </c>
      <c r="F852" s="654" t="s">
        <v>2560</v>
      </c>
      <c r="G852" s="653" t="s">
        <v>570</v>
      </c>
      <c r="H852" s="653" t="s">
        <v>2469</v>
      </c>
      <c r="I852" s="653" t="s">
        <v>2470</v>
      </c>
      <c r="J852" s="653" t="s">
        <v>2454</v>
      </c>
      <c r="K852" s="653" t="s">
        <v>2471</v>
      </c>
      <c r="L852" s="655">
        <v>1285.9064296588199</v>
      </c>
      <c r="M852" s="655">
        <v>7</v>
      </c>
      <c r="N852" s="656">
        <v>9001.3450076117388</v>
      </c>
    </row>
    <row r="853" spans="1:14" ht="14.4" customHeight="1" x14ac:dyDescent="0.3">
      <c r="A853" s="651" t="s">
        <v>540</v>
      </c>
      <c r="B853" s="652" t="s">
        <v>541</v>
      </c>
      <c r="C853" s="653" t="s">
        <v>556</v>
      </c>
      <c r="D853" s="654" t="s">
        <v>2551</v>
      </c>
      <c r="E853" s="653" t="s">
        <v>2447</v>
      </c>
      <c r="F853" s="654" t="s">
        <v>2560</v>
      </c>
      <c r="G853" s="653" t="s">
        <v>570</v>
      </c>
      <c r="H853" s="653" t="s">
        <v>2472</v>
      </c>
      <c r="I853" s="653" t="s">
        <v>2473</v>
      </c>
      <c r="J853" s="653" t="s">
        <v>2474</v>
      </c>
      <c r="K853" s="653" t="s">
        <v>2466</v>
      </c>
      <c r="L853" s="655">
        <v>4485.8</v>
      </c>
      <c r="M853" s="655">
        <v>7</v>
      </c>
      <c r="N853" s="656">
        <v>31400.6</v>
      </c>
    </row>
    <row r="854" spans="1:14" ht="14.4" customHeight="1" x14ac:dyDescent="0.3">
      <c r="A854" s="651" t="s">
        <v>540</v>
      </c>
      <c r="B854" s="652" t="s">
        <v>541</v>
      </c>
      <c r="C854" s="653" t="s">
        <v>556</v>
      </c>
      <c r="D854" s="654" t="s">
        <v>2551</v>
      </c>
      <c r="E854" s="653" t="s">
        <v>2447</v>
      </c>
      <c r="F854" s="654" t="s">
        <v>2560</v>
      </c>
      <c r="G854" s="653" t="s">
        <v>570</v>
      </c>
      <c r="H854" s="653" t="s">
        <v>2475</v>
      </c>
      <c r="I854" s="653" t="s">
        <v>2476</v>
      </c>
      <c r="J854" s="653" t="s">
        <v>2477</v>
      </c>
      <c r="K854" s="653" t="s">
        <v>2478</v>
      </c>
      <c r="L854" s="655">
        <v>4043.29</v>
      </c>
      <c r="M854" s="655">
        <v>1</v>
      </c>
      <c r="N854" s="656">
        <v>4043.29</v>
      </c>
    </row>
    <row r="855" spans="1:14" ht="14.4" customHeight="1" x14ac:dyDescent="0.3">
      <c r="A855" s="651" t="s">
        <v>540</v>
      </c>
      <c r="B855" s="652" t="s">
        <v>541</v>
      </c>
      <c r="C855" s="653" t="s">
        <v>556</v>
      </c>
      <c r="D855" s="654" t="s">
        <v>2551</v>
      </c>
      <c r="E855" s="653" t="s">
        <v>2447</v>
      </c>
      <c r="F855" s="654" t="s">
        <v>2560</v>
      </c>
      <c r="G855" s="653" t="s">
        <v>570</v>
      </c>
      <c r="H855" s="653" t="s">
        <v>2479</v>
      </c>
      <c r="I855" s="653" t="s">
        <v>2479</v>
      </c>
      <c r="J855" s="653" t="s">
        <v>2480</v>
      </c>
      <c r="K855" s="653" t="s">
        <v>2481</v>
      </c>
      <c r="L855" s="655">
        <v>2838</v>
      </c>
      <c r="M855" s="655">
        <v>1</v>
      </c>
      <c r="N855" s="656">
        <v>2838</v>
      </c>
    </row>
    <row r="856" spans="1:14" ht="14.4" customHeight="1" x14ac:dyDescent="0.3">
      <c r="A856" s="651" t="s">
        <v>540</v>
      </c>
      <c r="B856" s="652" t="s">
        <v>541</v>
      </c>
      <c r="C856" s="653" t="s">
        <v>556</v>
      </c>
      <c r="D856" s="654" t="s">
        <v>2551</v>
      </c>
      <c r="E856" s="653" t="s">
        <v>2447</v>
      </c>
      <c r="F856" s="654" t="s">
        <v>2560</v>
      </c>
      <c r="G856" s="653" t="s">
        <v>570</v>
      </c>
      <c r="H856" s="653" t="s">
        <v>2482</v>
      </c>
      <c r="I856" s="653" t="s">
        <v>2482</v>
      </c>
      <c r="J856" s="653" t="s">
        <v>2465</v>
      </c>
      <c r="K856" s="653" t="s">
        <v>2483</v>
      </c>
      <c r="L856" s="655">
        <v>2227.4900000000002</v>
      </c>
      <c r="M856" s="655">
        <v>2</v>
      </c>
      <c r="N856" s="656">
        <v>4454.9800000000005</v>
      </c>
    </row>
    <row r="857" spans="1:14" ht="14.4" customHeight="1" x14ac:dyDescent="0.3">
      <c r="A857" s="651" t="s">
        <v>540</v>
      </c>
      <c r="B857" s="652" t="s">
        <v>541</v>
      </c>
      <c r="C857" s="653" t="s">
        <v>559</v>
      </c>
      <c r="D857" s="654" t="s">
        <v>2552</v>
      </c>
      <c r="E857" s="653" t="s">
        <v>562</v>
      </c>
      <c r="F857" s="654" t="s">
        <v>2553</v>
      </c>
      <c r="G857" s="653"/>
      <c r="H857" s="653" t="s">
        <v>2484</v>
      </c>
      <c r="I857" s="653" t="s">
        <v>2485</v>
      </c>
      <c r="J857" s="653" t="s">
        <v>2486</v>
      </c>
      <c r="K857" s="653" t="s">
        <v>2487</v>
      </c>
      <c r="L857" s="655">
        <v>147.97999999999999</v>
      </c>
      <c r="M857" s="655">
        <v>1</v>
      </c>
      <c r="N857" s="656">
        <v>147.97999999999999</v>
      </c>
    </row>
    <row r="858" spans="1:14" ht="14.4" customHeight="1" x14ac:dyDescent="0.3">
      <c r="A858" s="651" t="s">
        <v>540</v>
      </c>
      <c r="B858" s="652" t="s">
        <v>541</v>
      </c>
      <c r="C858" s="653" t="s">
        <v>559</v>
      </c>
      <c r="D858" s="654" t="s">
        <v>2552</v>
      </c>
      <c r="E858" s="653" t="s">
        <v>562</v>
      </c>
      <c r="F858" s="654" t="s">
        <v>2553</v>
      </c>
      <c r="G858" s="653" t="s">
        <v>570</v>
      </c>
      <c r="H858" s="653" t="s">
        <v>571</v>
      </c>
      <c r="I858" s="653" t="s">
        <v>571</v>
      </c>
      <c r="J858" s="653" t="s">
        <v>572</v>
      </c>
      <c r="K858" s="653" t="s">
        <v>573</v>
      </c>
      <c r="L858" s="655">
        <v>171.60000000000002</v>
      </c>
      <c r="M858" s="655">
        <v>8</v>
      </c>
      <c r="N858" s="656">
        <v>1372.8000000000002</v>
      </c>
    </row>
    <row r="859" spans="1:14" ht="14.4" customHeight="1" x14ac:dyDescent="0.3">
      <c r="A859" s="651" t="s">
        <v>540</v>
      </c>
      <c r="B859" s="652" t="s">
        <v>541</v>
      </c>
      <c r="C859" s="653" t="s">
        <v>559</v>
      </c>
      <c r="D859" s="654" t="s">
        <v>2552</v>
      </c>
      <c r="E859" s="653" t="s">
        <v>562</v>
      </c>
      <c r="F859" s="654" t="s">
        <v>2553</v>
      </c>
      <c r="G859" s="653" t="s">
        <v>570</v>
      </c>
      <c r="H859" s="653" t="s">
        <v>581</v>
      </c>
      <c r="I859" s="653" t="s">
        <v>582</v>
      </c>
      <c r="J859" s="653" t="s">
        <v>583</v>
      </c>
      <c r="K859" s="653" t="s">
        <v>584</v>
      </c>
      <c r="L859" s="655">
        <v>87.030018580252332</v>
      </c>
      <c r="M859" s="655">
        <v>31</v>
      </c>
      <c r="N859" s="656">
        <v>2697.9305759878221</v>
      </c>
    </row>
    <row r="860" spans="1:14" ht="14.4" customHeight="1" x14ac:dyDescent="0.3">
      <c r="A860" s="651" t="s">
        <v>540</v>
      </c>
      <c r="B860" s="652" t="s">
        <v>541</v>
      </c>
      <c r="C860" s="653" t="s">
        <v>559</v>
      </c>
      <c r="D860" s="654" t="s">
        <v>2552</v>
      </c>
      <c r="E860" s="653" t="s">
        <v>562</v>
      </c>
      <c r="F860" s="654" t="s">
        <v>2553</v>
      </c>
      <c r="G860" s="653" t="s">
        <v>570</v>
      </c>
      <c r="H860" s="653" t="s">
        <v>592</v>
      </c>
      <c r="I860" s="653" t="s">
        <v>593</v>
      </c>
      <c r="J860" s="653" t="s">
        <v>594</v>
      </c>
      <c r="K860" s="653" t="s">
        <v>595</v>
      </c>
      <c r="L860" s="655">
        <v>167.60999999999999</v>
      </c>
      <c r="M860" s="655">
        <v>34</v>
      </c>
      <c r="N860" s="656">
        <v>5698.74</v>
      </c>
    </row>
    <row r="861" spans="1:14" ht="14.4" customHeight="1" x14ac:dyDescent="0.3">
      <c r="A861" s="651" t="s">
        <v>540</v>
      </c>
      <c r="B861" s="652" t="s">
        <v>541</v>
      </c>
      <c r="C861" s="653" t="s">
        <v>559</v>
      </c>
      <c r="D861" s="654" t="s">
        <v>2552</v>
      </c>
      <c r="E861" s="653" t="s">
        <v>562</v>
      </c>
      <c r="F861" s="654" t="s">
        <v>2553</v>
      </c>
      <c r="G861" s="653" t="s">
        <v>570</v>
      </c>
      <c r="H861" s="653" t="s">
        <v>604</v>
      </c>
      <c r="I861" s="653" t="s">
        <v>605</v>
      </c>
      <c r="J861" s="653" t="s">
        <v>606</v>
      </c>
      <c r="K861" s="653" t="s">
        <v>607</v>
      </c>
      <c r="L861" s="655">
        <v>72.651749501946171</v>
      </c>
      <c r="M861" s="655">
        <v>4</v>
      </c>
      <c r="N861" s="656">
        <v>290.60699800778468</v>
      </c>
    </row>
    <row r="862" spans="1:14" ht="14.4" customHeight="1" x14ac:dyDescent="0.3">
      <c r="A862" s="651" t="s">
        <v>540</v>
      </c>
      <c r="B862" s="652" t="s">
        <v>541</v>
      </c>
      <c r="C862" s="653" t="s">
        <v>559</v>
      </c>
      <c r="D862" s="654" t="s">
        <v>2552</v>
      </c>
      <c r="E862" s="653" t="s">
        <v>562</v>
      </c>
      <c r="F862" s="654" t="s">
        <v>2553</v>
      </c>
      <c r="G862" s="653" t="s">
        <v>570</v>
      </c>
      <c r="H862" s="653" t="s">
        <v>608</v>
      </c>
      <c r="I862" s="653" t="s">
        <v>609</v>
      </c>
      <c r="J862" s="653" t="s">
        <v>610</v>
      </c>
      <c r="K862" s="653" t="s">
        <v>611</v>
      </c>
      <c r="L862" s="655">
        <v>64.873333333333349</v>
      </c>
      <c r="M862" s="655">
        <v>12</v>
      </c>
      <c r="N862" s="656">
        <v>778.48000000000013</v>
      </c>
    </row>
    <row r="863" spans="1:14" ht="14.4" customHeight="1" x14ac:dyDescent="0.3">
      <c r="A863" s="651" t="s">
        <v>540</v>
      </c>
      <c r="B863" s="652" t="s">
        <v>541</v>
      </c>
      <c r="C863" s="653" t="s">
        <v>559</v>
      </c>
      <c r="D863" s="654" t="s">
        <v>2552</v>
      </c>
      <c r="E863" s="653" t="s">
        <v>562</v>
      </c>
      <c r="F863" s="654" t="s">
        <v>2553</v>
      </c>
      <c r="G863" s="653" t="s">
        <v>570</v>
      </c>
      <c r="H863" s="653" t="s">
        <v>766</v>
      </c>
      <c r="I863" s="653" t="s">
        <v>767</v>
      </c>
      <c r="J863" s="653" t="s">
        <v>760</v>
      </c>
      <c r="K863" s="653" t="s">
        <v>768</v>
      </c>
      <c r="L863" s="655">
        <v>27.669999999999995</v>
      </c>
      <c r="M863" s="655">
        <v>1</v>
      </c>
      <c r="N863" s="656">
        <v>27.669999999999995</v>
      </c>
    </row>
    <row r="864" spans="1:14" ht="14.4" customHeight="1" x14ac:dyDescent="0.3">
      <c r="A864" s="651" t="s">
        <v>540</v>
      </c>
      <c r="B864" s="652" t="s">
        <v>541</v>
      </c>
      <c r="C864" s="653" t="s">
        <v>559</v>
      </c>
      <c r="D864" s="654" t="s">
        <v>2552</v>
      </c>
      <c r="E864" s="653" t="s">
        <v>562</v>
      </c>
      <c r="F864" s="654" t="s">
        <v>2553</v>
      </c>
      <c r="G864" s="653" t="s">
        <v>570</v>
      </c>
      <c r="H864" s="653" t="s">
        <v>2488</v>
      </c>
      <c r="I864" s="653" t="s">
        <v>730</v>
      </c>
      <c r="J864" s="653" t="s">
        <v>2489</v>
      </c>
      <c r="K864" s="653" t="s">
        <v>2490</v>
      </c>
      <c r="L864" s="655">
        <v>173.31719579664579</v>
      </c>
      <c r="M864" s="655">
        <v>89</v>
      </c>
      <c r="N864" s="656">
        <v>15425.230425901476</v>
      </c>
    </row>
    <row r="865" spans="1:14" ht="14.4" customHeight="1" x14ac:dyDescent="0.3">
      <c r="A865" s="651" t="s">
        <v>540</v>
      </c>
      <c r="B865" s="652" t="s">
        <v>541</v>
      </c>
      <c r="C865" s="653" t="s">
        <v>559</v>
      </c>
      <c r="D865" s="654" t="s">
        <v>2552</v>
      </c>
      <c r="E865" s="653" t="s">
        <v>562</v>
      </c>
      <c r="F865" s="654" t="s">
        <v>2553</v>
      </c>
      <c r="G865" s="653" t="s">
        <v>570</v>
      </c>
      <c r="H865" s="653" t="s">
        <v>2491</v>
      </c>
      <c r="I865" s="653" t="s">
        <v>730</v>
      </c>
      <c r="J865" s="653" t="s">
        <v>2492</v>
      </c>
      <c r="K865" s="653"/>
      <c r="L865" s="655">
        <v>39.603470410049631</v>
      </c>
      <c r="M865" s="655">
        <v>12</v>
      </c>
      <c r="N865" s="656">
        <v>475.2416449205956</v>
      </c>
    </row>
    <row r="866" spans="1:14" ht="14.4" customHeight="1" x14ac:dyDescent="0.3">
      <c r="A866" s="651" t="s">
        <v>540</v>
      </c>
      <c r="B866" s="652" t="s">
        <v>541</v>
      </c>
      <c r="C866" s="653" t="s">
        <v>559</v>
      </c>
      <c r="D866" s="654" t="s">
        <v>2552</v>
      </c>
      <c r="E866" s="653" t="s">
        <v>562</v>
      </c>
      <c r="F866" s="654" t="s">
        <v>2553</v>
      </c>
      <c r="G866" s="653" t="s">
        <v>570</v>
      </c>
      <c r="H866" s="653" t="s">
        <v>781</v>
      </c>
      <c r="I866" s="653" t="s">
        <v>782</v>
      </c>
      <c r="J866" s="653" t="s">
        <v>783</v>
      </c>
      <c r="K866" s="653" t="s">
        <v>784</v>
      </c>
      <c r="L866" s="655">
        <v>55.161164438333323</v>
      </c>
      <c r="M866" s="655">
        <v>17</v>
      </c>
      <c r="N866" s="656">
        <v>937.73979545166651</v>
      </c>
    </row>
    <row r="867" spans="1:14" ht="14.4" customHeight="1" x14ac:dyDescent="0.3">
      <c r="A867" s="651" t="s">
        <v>540</v>
      </c>
      <c r="B867" s="652" t="s">
        <v>541</v>
      </c>
      <c r="C867" s="653" t="s">
        <v>559</v>
      </c>
      <c r="D867" s="654" t="s">
        <v>2552</v>
      </c>
      <c r="E867" s="653" t="s">
        <v>562</v>
      </c>
      <c r="F867" s="654" t="s">
        <v>2553</v>
      </c>
      <c r="G867" s="653" t="s">
        <v>570</v>
      </c>
      <c r="H867" s="653" t="s">
        <v>2493</v>
      </c>
      <c r="I867" s="653" t="s">
        <v>730</v>
      </c>
      <c r="J867" s="653" t="s">
        <v>2494</v>
      </c>
      <c r="K867" s="653"/>
      <c r="L867" s="655">
        <v>180.12503561495302</v>
      </c>
      <c r="M867" s="655">
        <v>2</v>
      </c>
      <c r="N867" s="656">
        <v>360.25007122990604</v>
      </c>
    </row>
    <row r="868" spans="1:14" ht="14.4" customHeight="1" x14ac:dyDescent="0.3">
      <c r="A868" s="651" t="s">
        <v>540</v>
      </c>
      <c r="B868" s="652" t="s">
        <v>541</v>
      </c>
      <c r="C868" s="653" t="s">
        <v>559</v>
      </c>
      <c r="D868" s="654" t="s">
        <v>2552</v>
      </c>
      <c r="E868" s="653" t="s">
        <v>562</v>
      </c>
      <c r="F868" s="654" t="s">
        <v>2553</v>
      </c>
      <c r="G868" s="653" t="s">
        <v>570</v>
      </c>
      <c r="H868" s="653" t="s">
        <v>898</v>
      </c>
      <c r="I868" s="653" t="s">
        <v>899</v>
      </c>
      <c r="J868" s="653" t="s">
        <v>900</v>
      </c>
      <c r="K868" s="653" t="s">
        <v>897</v>
      </c>
      <c r="L868" s="655">
        <v>36.929999999999993</v>
      </c>
      <c r="M868" s="655">
        <v>270</v>
      </c>
      <c r="N868" s="656">
        <v>9971.0999999999985</v>
      </c>
    </row>
    <row r="869" spans="1:14" ht="14.4" customHeight="1" x14ac:dyDescent="0.3">
      <c r="A869" s="651" t="s">
        <v>540</v>
      </c>
      <c r="B869" s="652" t="s">
        <v>541</v>
      </c>
      <c r="C869" s="653" t="s">
        <v>559</v>
      </c>
      <c r="D869" s="654" t="s">
        <v>2552</v>
      </c>
      <c r="E869" s="653" t="s">
        <v>562</v>
      </c>
      <c r="F869" s="654" t="s">
        <v>2553</v>
      </c>
      <c r="G869" s="653" t="s">
        <v>570</v>
      </c>
      <c r="H869" s="653" t="s">
        <v>2495</v>
      </c>
      <c r="I869" s="653" t="s">
        <v>730</v>
      </c>
      <c r="J869" s="653" t="s">
        <v>2496</v>
      </c>
      <c r="K869" s="653" t="s">
        <v>2497</v>
      </c>
      <c r="L869" s="655">
        <v>52.364311894375234</v>
      </c>
      <c r="M869" s="655">
        <v>7</v>
      </c>
      <c r="N869" s="656">
        <v>366.55018326062662</v>
      </c>
    </row>
    <row r="870" spans="1:14" ht="14.4" customHeight="1" x14ac:dyDescent="0.3">
      <c r="A870" s="651" t="s">
        <v>540</v>
      </c>
      <c r="B870" s="652" t="s">
        <v>541</v>
      </c>
      <c r="C870" s="653" t="s">
        <v>559</v>
      </c>
      <c r="D870" s="654" t="s">
        <v>2552</v>
      </c>
      <c r="E870" s="653" t="s">
        <v>562</v>
      </c>
      <c r="F870" s="654" t="s">
        <v>2553</v>
      </c>
      <c r="G870" s="653" t="s">
        <v>570</v>
      </c>
      <c r="H870" s="653" t="s">
        <v>2498</v>
      </c>
      <c r="I870" s="653" t="s">
        <v>730</v>
      </c>
      <c r="J870" s="653" t="s">
        <v>2499</v>
      </c>
      <c r="K870" s="653" t="s">
        <v>2500</v>
      </c>
      <c r="L870" s="655">
        <v>75.019839163823633</v>
      </c>
      <c r="M870" s="655">
        <v>6</v>
      </c>
      <c r="N870" s="656">
        <v>450.1190349829418</v>
      </c>
    </row>
    <row r="871" spans="1:14" ht="14.4" customHeight="1" x14ac:dyDescent="0.3">
      <c r="A871" s="651" t="s">
        <v>540</v>
      </c>
      <c r="B871" s="652" t="s">
        <v>541</v>
      </c>
      <c r="C871" s="653" t="s">
        <v>559</v>
      </c>
      <c r="D871" s="654" t="s">
        <v>2552</v>
      </c>
      <c r="E871" s="653" t="s">
        <v>562</v>
      </c>
      <c r="F871" s="654" t="s">
        <v>2553</v>
      </c>
      <c r="G871" s="653" t="s">
        <v>570</v>
      </c>
      <c r="H871" s="653" t="s">
        <v>2501</v>
      </c>
      <c r="I871" s="653" t="s">
        <v>2502</v>
      </c>
      <c r="J871" s="653" t="s">
        <v>847</v>
      </c>
      <c r="K871" s="653" t="s">
        <v>2503</v>
      </c>
      <c r="L871" s="655">
        <v>201.29999999999998</v>
      </c>
      <c r="M871" s="655">
        <v>167</v>
      </c>
      <c r="N871" s="656">
        <v>33617.1</v>
      </c>
    </row>
    <row r="872" spans="1:14" ht="14.4" customHeight="1" x14ac:dyDescent="0.3">
      <c r="A872" s="651" t="s">
        <v>540</v>
      </c>
      <c r="B872" s="652" t="s">
        <v>541</v>
      </c>
      <c r="C872" s="653" t="s">
        <v>559</v>
      </c>
      <c r="D872" s="654" t="s">
        <v>2552</v>
      </c>
      <c r="E872" s="653" t="s">
        <v>562</v>
      </c>
      <c r="F872" s="654" t="s">
        <v>2553</v>
      </c>
      <c r="G872" s="653" t="s">
        <v>570</v>
      </c>
      <c r="H872" s="653" t="s">
        <v>930</v>
      </c>
      <c r="I872" s="653" t="s">
        <v>931</v>
      </c>
      <c r="J872" s="653" t="s">
        <v>932</v>
      </c>
      <c r="K872" s="653"/>
      <c r="L872" s="655">
        <v>252.97790246713296</v>
      </c>
      <c r="M872" s="655">
        <v>2</v>
      </c>
      <c r="N872" s="656">
        <v>505.95580493426593</v>
      </c>
    </row>
    <row r="873" spans="1:14" ht="14.4" customHeight="1" x14ac:dyDescent="0.3">
      <c r="A873" s="651" t="s">
        <v>540</v>
      </c>
      <c r="B873" s="652" t="s">
        <v>541</v>
      </c>
      <c r="C873" s="653" t="s">
        <v>559</v>
      </c>
      <c r="D873" s="654" t="s">
        <v>2552</v>
      </c>
      <c r="E873" s="653" t="s">
        <v>562</v>
      </c>
      <c r="F873" s="654" t="s">
        <v>2553</v>
      </c>
      <c r="G873" s="653" t="s">
        <v>570</v>
      </c>
      <c r="H873" s="653" t="s">
        <v>2504</v>
      </c>
      <c r="I873" s="653" t="s">
        <v>2505</v>
      </c>
      <c r="J873" s="653" t="s">
        <v>2506</v>
      </c>
      <c r="K873" s="653" t="s">
        <v>2507</v>
      </c>
      <c r="L873" s="655">
        <v>275.30994984469669</v>
      </c>
      <c r="M873" s="655">
        <v>22</v>
      </c>
      <c r="N873" s="656">
        <v>6056.8188965833269</v>
      </c>
    </row>
    <row r="874" spans="1:14" ht="14.4" customHeight="1" x14ac:dyDescent="0.3">
      <c r="A874" s="651" t="s">
        <v>540</v>
      </c>
      <c r="B874" s="652" t="s">
        <v>541</v>
      </c>
      <c r="C874" s="653" t="s">
        <v>559</v>
      </c>
      <c r="D874" s="654" t="s">
        <v>2552</v>
      </c>
      <c r="E874" s="653" t="s">
        <v>562</v>
      </c>
      <c r="F874" s="654" t="s">
        <v>2553</v>
      </c>
      <c r="G874" s="653" t="s">
        <v>570</v>
      </c>
      <c r="H874" s="653" t="s">
        <v>1779</v>
      </c>
      <c r="I874" s="653" t="s">
        <v>1780</v>
      </c>
      <c r="J874" s="653" t="s">
        <v>1781</v>
      </c>
      <c r="K874" s="653" t="s">
        <v>1782</v>
      </c>
      <c r="L874" s="655">
        <v>35.589670185138104</v>
      </c>
      <c r="M874" s="655">
        <v>28</v>
      </c>
      <c r="N874" s="656">
        <v>996.51076518386697</v>
      </c>
    </row>
    <row r="875" spans="1:14" ht="14.4" customHeight="1" x14ac:dyDescent="0.3">
      <c r="A875" s="651" t="s">
        <v>540</v>
      </c>
      <c r="B875" s="652" t="s">
        <v>541</v>
      </c>
      <c r="C875" s="653" t="s">
        <v>559</v>
      </c>
      <c r="D875" s="654" t="s">
        <v>2552</v>
      </c>
      <c r="E875" s="653" t="s">
        <v>562</v>
      </c>
      <c r="F875" s="654" t="s">
        <v>2553</v>
      </c>
      <c r="G875" s="653" t="s">
        <v>570</v>
      </c>
      <c r="H875" s="653" t="s">
        <v>2508</v>
      </c>
      <c r="I875" s="653" t="s">
        <v>730</v>
      </c>
      <c r="J875" s="653" t="s">
        <v>2509</v>
      </c>
      <c r="K875" s="653"/>
      <c r="L875" s="655">
        <v>90.642345928059754</v>
      </c>
      <c r="M875" s="655">
        <v>33</v>
      </c>
      <c r="N875" s="656">
        <v>2991.1974156259721</v>
      </c>
    </row>
    <row r="876" spans="1:14" ht="14.4" customHeight="1" x14ac:dyDescent="0.3">
      <c r="A876" s="651" t="s">
        <v>540</v>
      </c>
      <c r="B876" s="652" t="s">
        <v>541</v>
      </c>
      <c r="C876" s="653" t="s">
        <v>559</v>
      </c>
      <c r="D876" s="654" t="s">
        <v>2552</v>
      </c>
      <c r="E876" s="653" t="s">
        <v>562</v>
      </c>
      <c r="F876" s="654" t="s">
        <v>2553</v>
      </c>
      <c r="G876" s="653" t="s">
        <v>570</v>
      </c>
      <c r="H876" s="653" t="s">
        <v>2510</v>
      </c>
      <c r="I876" s="653" t="s">
        <v>2511</v>
      </c>
      <c r="J876" s="653" t="s">
        <v>2512</v>
      </c>
      <c r="K876" s="653" t="s">
        <v>2513</v>
      </c>
      <c r="L876" s="655">
        <v>1361.5696218667922</v>
      </c>
      <c r="M876" s="655">
        <v>35</v>
      </c>
      <c r="N876" s="656">
        <v>47654.936765337727</v>
      </c>
    </row>
    <row r="877" spans="1:14" ht="14.4" customHeight="1" x14ac:dyDescent="0.3">
      <c r="A877" s="651" t="s">
        <v>540</v>
      </c>
      <c r="B877" s="652" t="s">
        <v>541</v>
      </c>
      <c r="C877" s="653" t="s">
        <v>559</v>
      </c>
      <c r="D877" s="654" t="s">
        <v>2552</v>
      </c>
      <c r="E877" s="653" t="s">
        <v>562</v>
      </c>
      <c r="F877" s="654" t="s">
        <v>2553</v>
      </c>
      <c r="G877" s="653" t="s">
        <v>570</v>
      </c>
      <c r="H877" s="653" t="s">
        <v>2085</v>
      </c>
      <c r="I877" s="653" t="s">
        <v>2086</v>
      </c>
      <c r="J877" s="653" t="s">
        <v>2087</v>
      </c>
      <c r="K877" s="653" t="s">
        <v>2088</v>
      </c>
      <c r="L877" s="655">
        <v>140.28885382979811</v>
      </c>
      <c r="M877" s="655">
        <v>3</v>
      </c>
      <c r="N877" s="656">
        <v>420.86656148939437</v>
      </c>
    </row>
    <row r="878" spans="1:14" ht="14.4" customHeight="1" x14ac:dyDescent="0.3">
      <c r="A878" s="651" t="s">
        <v>540</v>
      </c>
      <c r="B878" s="652" t="s">
        <v>541</v>
      </c>
      <c r="C878" s="653" t="s">
        <v>559</v>
      </c>
      <c r="D878" s="654" t="s">
        <v>2552</v>
      </c>
      <c r="E878" s="653" t="s">
        <v>562</v>
      </c>
      <c r="F878" s="654" t="s">
        <v>2553</v>
      </c>
      <c r="G878" s="653" t="s">
        <v>570</v>
      </c>
      <c r="H878" s="653" t="s">
        <v>963</v>
      </c>
      <c r="I878" s="653" t="s">
        <v>964</v>
      </c>
      <c r="J878" s="653" t="s">
        <v>965</v>
      </c>
      <c r="K878" s="653" t="s">
        <v>966</v>
      </c>
      <c r="L878" s="655">
        <v>83.13000000000001</v>
      </c>
      <c r="M878" s="655">
        <v>2</v>
      </c>
      <c r="N878" s="656">
        <v>166.26000000000002</v>
      </c>
    </row>
    <row r="879" spans="1:14" ht="14.4" customHeight="1" x14ac:dyDescent="0.3">
      <c r="A879" s="651" t="s">
        <v>540</v>
      </c>
      <c r="B879" s="652" t="s">
        <v>541</v>
      </c>
      <c r="C879" s="653" t="s">
        <v>559</v>
      </c>
      <c r="D879" s="654" t="s">
        <v>2552</v>
      </c>
      <c r="E879" s="653" t="s">
        <v>562</v>
      </c>
      <c r="F879" s="654" t="s">
        <v>2553</v>
      </c>
      <c r="G879" s="653" t="s">
        <v>570</v>
      </c>
      <c r="H879" s="653" t="s">
        <v>2514</v>
      </c>
      <c r="I879" s="653" t="s">
        <v>2515</v>
      </c>
      <c r="J879" s="653" t="s">
        <v>2516</v>
      </c>
      <c r="K879" s="653" t="s">
        <v>2503</v>
      </c>
      <c r="L879" s="655">
        <v>246.5</v>
      </c>
      <c r="M879" s="655">
        <v>124</v>
      </c>
      <c r="N879" s="656">
        <v>30566</v>
      </c>
    </row>
    <row r="880" spans="1:14" ht="14.4" customHeight="1" x14ac:dyDescent="0.3">
      <c r="A880" s="651" t="s">
        <v>540</v>
      </c>
      <c r="B880" s="652" t="s">
        <v>541</v>
      </c>
      <c r="C880" s="653" t="s">
        <v>559</v>
      </c>
      <c r="D880" s="654" t="s">
        <v>2552</v>
      </c>
      <c r="E880" s="653" t="s">
        <v>562</v>
      </c>
      <c r="F880" s="654" t="s">
        <v>2553</v>
      </c>
      <c r="G880" s="653" t="s">
        <v>570</v>
      </c>
      <c r="H880" s="653" t="s">
        <v>1518</v>
      </c>
      <c r="I880" s="653" t="s">
        <v>730</v>
      </c>
      <c r="J880" s="653" t="s">
        <v>1519</v>
      </c>
      <c r="K880" s="653"/>
      <c r="L880" s="655">
        <v>58.02077300622944</v>
      </c>
      <c r="M880" s="655">
        <v>725</v>
      </c>
      <c r="N880" s="656">
        <v>42065.060429516343</v>
      </c>
    </row>
    <row r="881" spans="1:14" ht="14.4" customHeight="1" x14ac:dyDescent="0.3">
      <c r="A881" s="651" t="s">
        <v>540</v>
      </c>
      <c r="B881" s="652" t="s">
        <v>541</v>
      </c>
      <c r="C881" s="653" t="s">
        <v>559</v>
      </c>
      <c r="D881" s="654" t="s">
        <v>2552</v>
      </c>
      <c r="E881" s="653" t="s">
        <v>562</v>
      </c>
      <c r="F881" s="654" t="s">
        <v>2553</v>
      </c>
      <c r="G881" s="653" t="s">
        <v>570</v>
      </c>
      <c r="H881" s="653" t="s">
        <v>2517</v>
      </c>
      <c r="I881" s="653" t="s">
        <v>730</v>
      </c>
      <c r="J881" s="653" t="s">
        <v>2518</v>
      </c>
      <c r="K881" s="653"/>
      <c r="L881" s="655">
        <v>84.149944221953049</v>
      </c>
      <c r="M881" s="655">
        <v>25</v>
      </c>
      <c r="N881" s="656">
        <v>2103.7486055488262</v>
      </c>
    </row>
    <row r="882" spans="1:14" ht="14.4" customHeight="1" x14ac:dyDescent="0.3">
      <c r="A882" s="651" t="s">
        <v>540</v>
      </c>
      <c r="B882" s="652" t="s">
        <v>541</v>
      </c>
      <c r="C882" s="653" t="s">
        <v>559</v>
      </c>
      <c r="D882" s="654" t="s">
        <v>2552</v>
      </c>
      <c r="E882" s="653" t="s">
        <v>562</v>
      </c>
      <c r="F882" s="654" t="s">
        <v>2553</v>
      </c>
      <c r="G882" s="653" t="s">
        <v>570</v>
      </c>
      <c r="H882" s="653" t="s">
        <v>2519</v>
      </c>
      <c r="I882" s="653" t="s">
        <v>730</v>
      </c>
      <c r="J882" s="653" t="s">
        <v>2520</v>
      </c>
      <c r="K882" s="653"/>
      <c r="L882" s="655">
        <v>133.10000000000002</v>
      </c>
      <c r="M882" s="655">
        <v>2</v>
      </c>
      <c r="N882" s="656">
        <v>266.20000000000005</v>
      </c>
    </row>
    <row r="883" spans="1:14" ht="14.4" customHeight="1" x14ac:dyDescent="0.3">
      <c r="A883" s="651" t="s">
        <v>540</v>
      </c>
      <c r="B883" s="652" t="s">
        <v>541</v>
      </c>
      <c r="C883" s="653" t="s">
        <v>559</v>
      </c>
      <c r="D883" s="654" t="s">
        <v>2552</v>
      </c>
      <c r="E883" s="653" t="s">
        <v>562</v>
      </c>
      <c r="F883" s="654" t="s">
        <v>2553</v>
      </c>
      <c r="G883" s="653" t="s">
        <v>570</v>
      </c>
      <c r="H883" s="653" t="s">
        <v>2521</v>
      </c>
      <c r="I883" s="653" t="s">
        <v>730</v>
      </c>
      <c r="J883" s="653" t="s">
        <v>2522</v>
      </c>
      <c r="K883" s="653"/>
      <c r="L883" s="655">
        <v>678.13726341033259</v>
      </c>
      <c r="M883" s="655">
        <v>43</v>
      </c>
      <c r="N883" s="656">
        <v>29159.9023266443</v>
      </c>
    </row>
    <row r="884" spans="1:14" ht="14.4" customHeight="1" x14ac:dyDescent="0.3">
      <c r="A884" s="651" t="s">
        <v>540</v>
      </c>
      <c r="B884" s="652" t="s">
        <v>541</v>
      </c>
      <c r="C884" s="653" t="s">
        <v>559</v>
      </c>
      <c r="D884" s="654" t="s">
        <v>2552</v>
      </c>
      <c r="E884" s="653" t="s">
        <v>562</v>
      </c>
      <c r="F884" s="654" t="s">
        <v>2553</v>
      </c>
      <c r="G884" s="653" t="s">
        <v>570</v>
      </c>
      <c r="H884" s="653" t="s">
        <v>2523</v>
      </c>
      <c r="I884" s="653" t="s">
        <v>2524</v>
      </c>
      <c r="J884" s="653" t="s">
        <v>2525</v>
      </c>
      <c r="K884" s="653" t="s">
        <v>2526</v>
      </c>
      <c r="L884" s="655">
        <v>46.950000000000024</v>
      </c>
      <c r="M884" s="655">
        <v>1</v>
      </c>
      <c r="N884" s="656">
        <v>46.950000000000024</v>
      </c>
    </row>
    <row r="885" spans="1:14" ht="14.4" customHeight="1" x14ac:dyDescent="0.3">
      <c r="A885" s="651" t="s">
        <v>540</v>
      </c>
      <c r="B885" s="652" t="s">
        <v>541</v>
      </c>
      <c r="C885" s="653" t="s">
        <v>559</v>
      </c>
      <c r="D885" s="654" t="s">
        <v>2552</v>
      </c>
      <c r="E885" s="653" t="s">
        <v>562</v>
      </c>
      <c r="F885" s="654" t="s">
        <v>2553</v>
      </c>
      <c r="G885" s="653" t="s">
        <v>570</v>
      </c>
      <c r="H885" s="653" t="s">
        <v>2527</v>
      </c>
      <c r="I885" s="653" t="s">
        <v>2527</v>
      </c>
      <c r="J885" s="653" t="s">
        <v>2528</v>
      </c>
      <c r="K885" s="653" t="s">
        <v>1797</v>
      </c>
      <c r="L885" s="655">
        <v>62.227272727272748</v>
      </c>
      <c r="M885" s="655">
        <v>11</v>
      </c>
      <c r="N885" s="656">
        <v>684.50000000000023</v>
      </c>
    </row>
    <row r="886" spans="1:14" ht="14.4" customHeight="1" x14ac:dyDescent="0.3">
      <c r="A886" s="651" t="s">
        <v>540</v>
      </c>
      <c r="B886" s="652" t="s">
        <v>541</v>
      </c>
      <c r="C886" s="653" t="s">
        <v>559</v>
      </c>
      <c r="D886" s="654" t="s">
        <v>2552</v>
      </c>
      <c r="E886" s="653" t="s">
        <v>562</v>
      </c>
      <c r="F886" s="654" t="s">
        <v>2553</v>
      </c>
      <c r="G886" s="653" t="s">
        <v>570</v>
      </c>
      <c r="H886" s="653" t="s">
        <v>2529</v>
      </c>
      <c r="I886" s="653" t="s">
        <v>2529</v>
      </c>
      <c r="J886" s="653" t="s">
        <v>2530</v>
      </c>
      <c r="K886" s="653" t="s">
        <v>2531</v>
      </c>
      <c r="L886" s="655">
        <v>2719.1999977885794</v>
      </c>
      <c r="M886" s="655">
        <v>192</v>
      </c>
      <c r="N886" s="656">
        <v>522086.39957540727</v>
      </c>
    </row>
    <row r="887" spans="1:14" ht="14.4" customHeight="1" x14ac:dyDescent="0.3">
      <c r="A887" s="651" t="s">
        <v>540</v>
      </c>
      <c r="B887" s="652" t="s">
        <v>541</v>
      </c>
      <c r="C887" s="653" t="s">
        <v>559</v>
      </c>
      <c r="D887" s="654" t="s">
        <v>2552</v>
      </c>
      <c r="E887" s="653" t="s">
        <v>562</v>
      </c>
      <c r="F887" s="654" t="s">
        <v>2553</v>
      </c>
      <c r="G887" s="653" t="s">
        <v>570</v>
      </c>
      <c r="H887" s="653" t="s">
        <v>2532</v>
      </c>
      <c r="I887" s="653" t="s">
        <v>2532</v>
      </c>
      <c r="J887" s="653" t="s">
        <v>2530</v>
      </c>
      <c r="K887" s="653" t="s">
        <v>2533</v>
      </c>
      <c r="L887" s="655">
        <v>4850.9999957525324</v>
      </c>
      <c r="M887" s="655">
        <v>107</v>
      </c>
      <c r="N887" s="656">
        <v>519056.99954552099</v>
      </c>
    </row>
    <row r="888" spans="1:14" ht="14.4" customHeight="1" x14ac:dyDescent="0.3">
      <c r="A888" s="651" t="s">
        <v>540</v>
      </c>
      <c r="B888" s="652" t="s">
        <v>541</v>
      </c>
      <c r="C888" s="653" t="s">
        <v>559</v>
      </c>
      <c r="D888" s="654" t="s">
        <v>2552</v>
      </c>
      <c r="E888" s="653" t="s">
        <v>562</v>
      </c>
      <c r="F888" s="654" t="s">
        <v>2553</v>
      </c>
      <c r="G888" s="653" t="s">
        <v>570</v>
      </c>
      <c r="H888" s="653" t="s">
        <v>2185</v>
      </c>
      <c r="I888" s="653" t="s">
        <v>2186</v>
      </c>
      <c r="J888" s="653" t="s">
        <v>2187</v>
      </c>
      <c r="K888" s="653"/>
      <c r="L888" s="655">
        <v>163.56999974844709</v>
      </c>
      <c r="M888" s="655">
        <v>3</v>
      </c>
      <c r="N888" s="656">
        <v>490.70999924534129</v>
      </c>
    </row>
    <row r="889" spans="1:14" ht="14.4" customHeight="1" x14ac:dyDescent="0.3">
      <c r="A889" s="651" t="s">
        <v>540</v>
      </c>
      <c r="B889" s="652" t="s">
        <v>541</v>
      </c>
      <c r="C889" s="653" t="s">
        <v>559</v>
      </c>
      <c r="D889" s="654" t="s">
        <v>2552</v>
      </c>
      <c r="E889" s="653" t="s">
        <v>562</v>
      </c>
      <c r="F889" s="654" t="s">
        <v>2553</v>
      </c>
      <c r="G889" s="653" t="s">
        <v>570</v>
      </c>
      <c r="H889" s="653" t="s">
        <v>2534</v>
      </c>
      <c r="I889" s="653" t="s">
        <v>730</v>
      </c>
      <c r="J889" s="653" t="s">
        <v>2535</v>
      </c>
      <c r="K889" s="653" t="s">
        <v>2536</v>
      </c>
      <c r="L889" s="655">
        <v>0.25329992773183235</v>
      </c>
      <c r="M889" s="655">
        <v>1</v>
      </c>
      <c r="N889" s="656">
        <v>0.25329992773183235</v>
      </c>
    </row>
    <row r="890" spans="1:14" ht="14.4" customHeight="1" x14ac:dyDescent="0.3">
      <c r="A890" s="651" t="s">
        <v>540</v>
      </c>
      <c r="B890" s="652" t="s">
        <v>541</v>
      </c>
      <c r="C890" s="653" t="s">
        <v>559</v>
      </c>
      <c r="D890" s="654" t="s">
        <v>2552</v>
      </c>
      <c r="E890" s="653" t="s">
        <v>562</v>
      </c>
      <c r="F890" s="654" t="s">
        <v>2553</v>
      </c>
      <c r="G890" s="653" t="s">
        <v>570</v>
      </c>
      <c r="H890" s="653" t="s">
        <v>2537</v>
      </c>
      <c r="I890" s="653" t="s">
        <v>2538</v>
      </c>
      <c r="J890" s="653" t="s">
        <v>2539</v>
      </c>
      <c r="K890" s="653" t="s">
        <v>2540</v>
      </c>
      <c r="L890" s="655">
        <v>112.37999999999997</v>
      </c>
      <c r="M890" s="655">
        <v>1</v>
      </c>
      <c r="N890" s="656">
        <v>112.37999999999997</v>
      </c>
    </row>
    <row r="891" spans="1:14" ht="14.4" customHeight="1" x14ac:dyDescent="0.3">
      <c r="A891" s="651" t="s">
        <v>540</v>
      </c>
      <c r="B891" s="652" t="s">
        <v>541</v>
      </c>
      <c r="C891" s="653" t="s">
        <v>559</v>
      </c>
      <c r="D891" s="654" t="s">
        <v>2552</v>
      </c>
      <c r="E891" s="653" t="s">
        <v>562</v>
      </c>
      <c r="F891" s="654" t="s">
        <v>2553</v>
      </c>
      <c r="G891" s="653" t="s">
        <v>570</v>
      </c>
      <c r="H891" s="653" t="s">
        <v>2203</v>
      </c>
      <c r="I891" s="653" t="s">
        <v>730</v>
      </c>
      <c r="J891" s="653" t="s">
        <v>2204</v>
      </c>
      <c r="K891" s="653"/>
      <c r="L891" s="655">
        <v>45.830064699581079</v>
      </c>
      <c r="M891" s="655">
        <v>6</v>
      </c>
      <c r="N891" s="656">
        <v>274.98038819748649</v>
      </c>
    </row>
    <row r="892" spans="1:14" ht="14.4" customHeight="1" x14ac:dyDescent="0.3">
      <c r="A892" s="651" t="s">
        <v>540</v>
      </c>
      <c r="B892" s="652" t="s">
        <v>541</v>
      </c>
      <c r="C892" s="653" t="s">
        <v>559</v>
      </c>
      <c r="D892" s="654" t="s">
        <v>2552</v>
      </c>
      <c r="E892" s="653" t="s">
        <v>562</v>
      </c>
      <c r="F892" s="654" t="s">
        <v>2553</v>
      </c>
      <c r="G892" s="653" t="s">
        <v>570</v>
      </c>
      <c r="H892" s="653" t="s">
        <v>1581</v>
      </c>
      <c r="I892" s="653" t="s">
        <v>730</v>
      </c>
      <c r="J892" s="653" t="s">
        <v>1582</v>
      </c>
      <c r="K892" s="653"/>
      <c r="L892" s="655">
        <v>45.83</v>
      </c>
      <c r="M892" s="655">
        <v>2</v>
      </c>
      <c r="N892" s="656">
        <v>91.66</v>
      </c>
    </row>
    <row r="893" spans="1:14" ht="14.4" customHeight="1" x14ac:dyDescent="0.3">
      <c r="A893" s="651" t="s">
        <v>540</v>
      </c>
      <c r="B893" s="652" t="s">
        <v>541</v>
      </c>
      <c r="C893" s="653" t="s">
        <v>559</v>
      </c>
      <c r="D893" s="654" t="s">
        <v>2552</v>
      </c>
      <c r="E893" s="653" t="s">
        <v>562</v>
      </c>
      <c r="F893" s="654" t="s">
        <v>2553</v>
      </c>
      <c r="G893" s="653" t="s">
        <v>570</v>
      </c>
      <c r="H893" s="653" t="s">
        <v>1583</v>
      </c>
      <c r="I893" s="653" t="s">
        <v>730</v>
      </c>
      <c r="J893" s="653" t="s">
        <v>1584</v>
      </c>
      <c r="K893" s="653"/>
      <c r="L893" s="655">
        <v>45.829816837886284</v>
      </c>
      <c r="M893" s="655">
        <v>2</v>
      </c>
      <c r="N893" s="656">
        <v>91.659633675772568</v>
      </c>
    </row>
    <row r="894" spans="1:14" ht="14.4" customHeight="1" x14ac:dyDescent="0.3">
      <c r="A894" s="651" t="s">
        <v>540</v>
      </c>
      <c r="B894" s="652" t="s">
        <v>541</v>
      </c>
      <c r="C894" s="653" t="s">
        <v>559</v>
      </c>
      <c r="D894" s="654" t="s">
        <v>2552</v>
      </c>
      <c r="E894" s="653" t="s">
        <v>562</v>
      </c>
      <c r="F894" s="654" t="s">
        <v>2553</v>
      </c>
      <c r="G894" s="653" t="s">
        <v>570</v>
      </c>
      <c r="H894" s="653" t="s">
        <v>2205</v>
      </c>
      <c r="I894" s="653" t="s">
        <v>730</v>
      </c>
      <c r="J894" s="653" t="s">
        <v>2206</v>
      </c>
      <c r="K894" s="653"/>
      <c r="L894" s="655">
        <v>45.83</v>
      </c>
      <c r="M894" s="655">
        <v>8</v>
      </c>
      <c r="N894" s="656">
        <v>366.64</v>
      </c>
    </row>
    <row r="895" spans="1:14" ht="14.4" customHeight="1" x14ac:dyDescent="0.3">
      <c r="A895" s="651" t="s">
        <v>540</v>
      </c>
      <c r="B895" s="652" t="s">
        <v>541</v>
      </c>
      <c r="C895" s="653" t="s">
        <v>559</v>
      </c>
      <c r="D895" s="654" t="s">
        <v>2552</v>
      </c>
      <c r="E895" s="653" t="s">
        <v>562</v>
      </c>
      <c r="F895" s="654" t="s">
        <v>2553</v>
      </c>
      <c r="G895" s="653" t="s">
        <v>570</v>
      </c>
      <c r="H895" s="653" t="s">
        <v>1039</v>
      </c>
      <c r="I895" s="653" t="s">
        <v>605</v>
      </c>
      <c r="J895" s="653" t="s">
        <v>1040</v>
      </c>
      <c r="K895" s="653" t="s">
        <v>1041</v>
      </c>
      <c r="L895" s="655">
        <v>0</v>
      </c>
      <c r="M895" s="655">
        <v>0</v>
      </c>
      <c r="N895" s="656">
        <v>0</v>
      </c>
    </row>
    <row r="896" spans="1:14" ht="14.4" customHeight="1" x14ac:dyDescent="0.3">
      <c r="A896" s="651" t="s">
        <v>540</v>
      </c>
      <c r="B896" s="652" t="s">
        <v>541</v>
      </c>
      <c r="C896" s="653" t="s">
        <v>559</v>
      </c>
      <c r="D896" s="654" t="s">
        <v>2552</v>
      </c>
      <c r="E896" s="653" t="s">
        <v>2541</v>
      </c>
      <c r="F896" s="654" t="s">
        <v>2561</v>
      </c>
      <c r="G896" s="653" t="s">
        <v>570</v>
      </c>
      <c r="H896" s="653" t="s">
        <v>2542</v>
      </c>
      <c r="I896" s="653" t="s">
        <v>2543</v>
      </c>
      <c r="J896" s="653" t="s">
        <v>2544</v>
      </c>
      <c r="K896" s="653" t="s">
        <v>2545</v>
      </c>
      <c r="L896" s="655">
        <v>4607.72</v>
      </c>
      <c r="M896" s="655">
        <v>1</v>
      </c>
      <c r="N896" s="656">
        <v>4607.72</v>
      </c>
    </row>
    <row r="897" spans="1:14" ht="14.4" customHeight="1" x14ac:dyDescent="0.3">
      <c r="A897" s="651" t="s">
        <v>540</v>
      </c>
      <c r="B897" s="652" t="s">
        <v>541</v>
      </c>
      <c r="C897" s="653" t="s">
        <v>559</v>
      </c>
      <c r="D897" s="654" t="s">
        <v>2552</v>
      </c>
      <c r="E897" s="653" t="s">
        <v>2541</v>
      </c>
      <c r="F897" s="654" t="s">
        <v>2561</v>
      </c>
      <c r="G897" s="653" t="s">
        <v>570</v>
      </c>
      <c r="H897" s="653" t="s">
        <v>2546</v>
      </c>
      <c r="I897" s="653" t="s">
        <v>730</v>
      </c>
      <c r="J897" s="653" t="s">
        <v>2547</v>
      </c>
      <c r="K897" s="653"/>
      <c r="L897" s="655">
        <v>8224.25</v>
      </c>
      <c r="M897" s="655">
        <v>1</v>
      </c>
      <c r="N897" s="656">
        <v>8224.25</v>
      </c>
    </row>
    <row r="898" spans="1:14" ht="14.4" customHeight="1" thickBot="1" x14ac:dyDescent="0.35">
      <c r="A898" s="657" t="s">
        <v>540</v>
      </c>
      <c r="B898" s="658" t="s">
        <v>541</v>
      </c>
      <c r="C898" s="659" t="s">
        <v>559</v>
      </c>
      <c r="D898" s="660" t="s">
        <v>2552</v>
      </c>
      <c r="E898" s="659" t="s">
        <v>1147</v>
      </c>
      <c r="F898" s="660" t="s">
        <v>2554</v>
      </c>
      <c r="G898" s="659" t="s">
        <v>570</v>
      </c>
      <c r="H898" s="659" t="s">
        <v>1151</v>
      </c>
      <c r="I898" s="659" t="s">
        <v>1152</v>
      </c>
      <c r="J898" s="659" t="s">
        <v>1153</v>
      </c>
      <c r="K898" s="659" t="s">
        <v>1154</v>
      </c>
      <c r="L898" s="661">
        <v>40.794615384615376</v>
      </c>
      <c r="M898" s="661">
        <v>13</v>
      </c>
      <c r="N898" s="662">
        <v>530.32999999999993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05" t="s">
        <v>206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663" t="s">
        <v>185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677" t="s">
        <v>2562</v>
      </c>
      <c r="B5" s="649">
        <v>39053.905609073357</v>
      </c>
      <c r="C5" s="667">
        <v>5.5093654415105123E-2</v>
      </c>
      <c r="D5" s="649">
        <v>669810.04657714942</v>
      </c>
      <c r="E5" s="667">
        <v>0.94490634558489484</v>
      </c>
      <c r="F5" s="650">
        <v>708863.95218622277</v>
      </c>
    </row>
    <row r="6" spans="1:6" ht="14.4" customHeight="1" x14ac:dyDescent="0.3">
      <c r="A6" s="678" t="s">
        <v>2563</v>
      </c>
      <c r="B6" s="655">
        <v>795.13072615790406</v>
      </c>
      <c r="C6" s="668">
        <v>1.1928368813764145E-2</v>
      </c>
      <c r="D6" s="655">
        <v>65863.667184282516</v>
      </c>
      <c r="E6" s="668">
        <v>0.98807163118623587</v>
      </c>
      <c r="F6" s="656">
        <v>66658.797910440422</v>
      </c>
    </row>
    <row r="7" spans="1:6" ht="14.4" customHeight="1" x14ac:dyDescent="0.3">
      <c r="A7" s="678" t="s">
        <v>2564</v>
      </c>
      <c r="B7" s="655">
        <v>568.21000000000015</v>
      </c>
      <c r="C7" s="668">
        <v>3.629119000627249E-2</v>
      </c>
      <c r="D7" s="655">
        <v>15088.757983187985</v>
      </c>
      <c r="E7" s="668">
        <v>0.96370880999372743</v>
      </c>
      <c r="F7" s="656">
        <v>15656.967983187986</v>
      </c>
    </row>
    <row r="8" spans="1:6" ht="14.4" customHeight="1" x14ac:dyDescent="0.3">
      <c r="A8" s="678" t="s">
        <v>2565</v>
      </c>
      <c r="B8" s="655">
        <v>147.97999999999999</v>
      </c>
      <c r="C8" s="668">
        <v>1</v>
      </c>
      <c r="D8" s="655"/>
      <c r="E8" s="668">
        <v>0</v>
      </c>
      <c r="F8" s="656">
        <v>147.97999999999999</v>
      </c>
    </row>
    <row r="9" spans="1:6" ht="14.4" customHeight="1" thickBot="1" x14ac:dyDescent="0.35">
      <c r="A9" s="679" t="s">
        <v>2566</v>
      </c>
      <c r="B9" s="670"/>
      <c r="C9" s="671">
        <v>0</v>
      </c>
      <c r="D9" s="670">
        <v>50.169632425890981</v>
      </c>
      <c r="E9" s="671">
        <v>1</v>
      </c>
      <c r="F9" s="672">
        <v>50.169632425890981</v>
      </c>
    </row>
    <row r="10" spans="1:6" ht="14.4" customHeight="1" thickBot="1" x14ac:dyDescent="0.35">
      <c r="A10" s="673" t="s">
        <v>3</v>
      </c>
      <c r="B10" s="674">
        <v>40565.226335231266</v>
      </c>
      <c r="C10" s="675">
        <v>5.125898510719995E-2</v>
      </c>
      <c r="D10" s="674">
        <v>750812.64137704577</v>
      </c>
      <c r="E10" s="675">
        <v>0.94874101489279994</v>
      </c>
      <c r="F10" s="676">
        <v>791377.8677122771</v>
      </c>
    </row>
    <row r="11" spans="1:6" ht="14.4" customHeight="1" thickBot="1" x14ac:dyDescent="0.35"/>
    <row r="12" spans="1:6" ht="14.4" customHeight="1" x14ac:dyDescent="0.3">
      <c r="A12" s="677" t="s">
        <v>2567</v>
      </c>
      <c r="B12" s="649">
        <v>31410.900962094296</v>
      </c>
      <c r="C12" s="667">
        <v>0.65993653628702575</v>
      </c>
      <c r="D12" s="649">
        <v>16185.95</v>
      </c>
      <c r="E12" s="667">
        <v>0.34006346371297436</v>
      </c>
      <c r="F12" s="650">
        <v>47596.850962094293</v>
      </c>
    </row>
    <row r="13" spans="1:6" ht="14.4" customHeight="1" x14ac:dyDescent="0.3">
      <c r="A13" s="678" t="s">
        <v>2568</v>
      </c>
      <c r="B13" s="655">
        <v>2662.6923500000003</v>
      </c>
      <c r="C13" s="668">
        <v>0.85862769089191793</v>
      </c>
      <c r="D13" s="655">
        <v>438.40999999999997</v>
      </c>
      <c r="E13" s="668">
        <v>0.14137230910808216</v>
      </c>
      <c r="F13" s="656">
        <v>3101.1023500000001</v>
      </c>
    </row>
    <row r="14" spans="1:6" ht="14.4" customHeight="1" x14ac:dyDescent="0.3">
      <c r="A14" s="678" t="s">
        <v>2569</v>
      </c>
      <c r="B14" s="655">
        <v>2477.3022969790554</v>
      </c>
      <c r="C14" s="668">
        <v>1</v>
      </c>
      <c r="D14" s="655"/>
      <c r="E14" s="668">
        <v>0</v>
      </c>
      <c r="F14" s="656">
        <v>2477.3022969790554</v>
      </c>
    </row>
    <row r="15" spans="1:6" ht="14.4" customHeight="1" x14ac:dyDescent="0.3">
      <c r="A15" s="678" t="s">
        <v>2570</v>
      </c>
      <c r="B15" s="655">
        <v>2301.0499999999997</v>
      </c>
      <c r="C15" s="668">
        <v>0.55138206999810957</v>
      </c>
      <c r="D15" s="655">
        <v>1872.1905263157889</v>
      </c>
      <c r="E15" s="668">
        <v>0.44861793000189043</v>
      </c>
      <c r="F15" s="656">
        <v>4173.2405263157889</v>
      </c>
    </row>
    <row r="16" spans="1:6" ht="14.4" customHeight="1" x14ac:dyDescent="0.3">
      <c r="A16" s="678" t="s">
        <v>2571</v>
      </c>
      <c r="B16" s="655">
        <v>700.69989304152568</v>
      </c>
      <c r="C16" s="668">
        <v>0.13810318496431401</v>
      </c>
      <c r="D16" s="655">
        <v>4373.0418401602628</v>
      </c>
      <c r="E16" s="668">
        <v>0.86189681503568605</v>
      </c>
      <c r="F16" s="656">
        <v>5073.7417332017885</v>
      </c>
    </row>
    <row r="17" spans="1:6" ht="14.4" customHeight="1" x14ac:dyDescent="0.3">
      <c r="A17" s="678" t="s">
        <v>2572</v>
      </c>
      <c r="B17" s="655">
        <v>429.28092841737265</v>
      </c>
      <c r="C17" s="668">
        <v>1</v>
      </c>
      <c r="D17" s="655"/>
      <c r="E17" s="668">
        <v>0</v>
      </c>
      <c r="F17" s="656">
        <v>429.28092841737265</v>
      </c>
    </row>
    <row r="18" spans="1:6" ht="14.4" customHeight="1" x14ac:dyDescent="0.3">
      <c r="A18" s="678" t="s">
        <v>2573</v>
      </c>
      <c r="B18" s="655">
        <v>201.95999999999998</v>
      </c>
      <c r="C18" s="668">
        <v>2.6906618207397853E-2</v>
      </c>
      <c r="D18" s="655">
        <v>7304</v>
      </c>
      <c r="E18" s="668">
        <v>0.97309338179260219</v>
      </c>
      <c r="F18" s="656">
        <v>7505.96</v>
      </c>
    </row>
    <row r="19" spans="1:6" ht="14.4" customHeight="1" x14ac:dyDescent="0.3">
      <c r="A19" s="678" t="s">
        <v>2574</v>
      </c>
      <c r="B19" s="655">
        <v>177.19990469900588</v>
      </c>
      <c r="C19" s="668">
        <v>2.5505637602370717E-2</v>
      </c>
      <c r="D19" s="655">
        <v>6770.28</v>
      </c>
      <c r="E19" s="668">
        <v>0.97449436239762932</v>
      </c>
      <c r="F19" s="656">
        <v>6947.4799046990056</v>
      </c>
    </row>
    <row r="20" spans="1:6" ht="14.4" customHeight="1" x14ac:dyDescent="0.3">
      <c r="A20" s="678" t="s">
        <v>2575</v>
      </c>
      <c r="B20" s="655">
        <v>147.97999999999999</v>
      </c>
      <c r="C20" s="668">
        <v>1</v>
      </c>
      <c r="D20" s="655"/>
      <c r="E20" s="668">
        <v>0</v>
      </c>
      <c r="F20" s="656">
        <v>147.97999999999999</v>
      </c>
    </row>
    <row r="21" spans="1:6" ht="14.4" customHeight="1" x14ac:dyDescent="0.3">
      <c r="A21" s="678" t="s">
        <v>2576</v>
      </c>
      <c r="B21" s="655">
        <v>56.159999999999954</v>
      </c>
      <c r="C21" s="668">
        <v>1</v>
      </c>
      <c r="D21" s="655"/>
      <c r="E21" s="668">
        <v>0</v>
      </c>
      <c r="F21" s="656">
        <v>56.159999999999954</v>
      </c>
    </row>
    <row r="22" spans="1:6" ht="14.4" customHeight="1" x14ac:dyDescent="0.3">
      <c r="A22" s="678" t="s">
        <v>2577</v>
      </c>
      <c r="B22" s="655"/>
      <c r="C22" s="668">
        <v>0</v>
      </c>
      <c r="D22" s="655">
        <v>6500.1845454545455</v>
      </c>
      <c r="E22" s="668">
        <v>1</v>
      </c>
      <c r="F22" s="656">
        <v>6500.1845454545455</v>
      </c>
    </row>
    <row r="23" spans="1:6" ht="14.4" customHeight="1" x14ac:dyDescent="0.3">
      <c r="A23" s="678" t="s">
        <v>2578</v>
      </c>
      <c r="B23" s="655"/>
      <c r="C23" s="668">
        <v>0</v>
      </c>
      <c r="D23" s="655">
        <v>16.630000000000006</v>
      </c>
      <c r="E23" s="668">
        <v>1</v>
      </c>
      <c r="F23" s="656">
        <v>16.630000000000006</v>
      </c>
    </row>
    <row r="24" spans="1:6" ht="14.4" customHeight="1" x14ac:dyDescent="0.3">
      <c r="A24" s="678" t="s">
        <v>2579</v>
      </c>
      <c r="B24" s="655"/>
      <c r="C24" s="668">
        <v>0</v>
      </c>
      <c r="D24" s="655">
        <v>967.47000000000048</v>
      </c>
      <c r="E24" s="668">
        <v>1</v>
      </c>
      <c r="F24" s="656">
        <v>967.47000000000048</v>
      </c>
    </row>
    <row r="25" spans="1:6" ht="14.4" customHeight="1" x14ac:dyDescent="0.3">
      <c r="A25" s="678" t="s">
        <v>2580</v>
      </c>
      <c r="B25" s="655"/>
      <c r="C25" s="668">
        <v>0</v>
      </c>
      <c r="D25" s="655">
        <v>42.959999999999994</v>
      </c>
      <c r="E25" s="668">
        <v>1</v>
      </c>
      <c r="F25" s="656">
        <v>42.959999999999994</v>
      </c>
    </row>
    <row r="26" spans="1:6" ht="14.4" customHeight="1" x14ac:dyDescent="0.3">
      <c r="A26" s="678" t="s">
        <v>2581</v>
      </c>
      <c r="B26" s="655"/>
      <c r="C26" s="668">
        <v>0</v>
      </c>
      <c r="D26" s="655">
        <v>117318.54968415208</v>
      </c>
      <c r="E26" s="668">
        <v>1</v>
      </c>
      <c r="F26" s="656">
        <v>117318.54968415208</v>
      </c>
    </row>
    <row r="27" spans="1:6" ht="14.4" customHeight="1" x14ac:dyDescent="0.3">
      <c r="A27" s="678" t="s">
        <v>2582</v>
      </c>
      <c r="B27" s="655"/>
      <c r="C27" s="668">
        <v>0</v>
      </c>
      <c r="D27" s="655">
        <v>146.46027001102061</v>
      </c>
      <c r="E27" s="668">
        <v>1</v>
      </c>
      <c r="F27" s="656">
        <v>146.46027001102061</v>
      </c>
    </row>
    <row r="28" spans="1:6" ht="14.4" customHeight="1" x14ac:dyDescent="0.3">
      <c r="A28" s="678" t="s">
        <v>2583</v>
      </c>
      <c r="B28" s="655"/>
      <c r="C28" s="668">
        <v>0</v>
      </c>
      <c r="D28" s="655">
        <v>134476.84039555286</v>
      </c>
      <c r="E28" s="668">
        <v>1</v>
      </c>
      <c r="F28" s="656">
        <v>134476.84039555286</v>
      </c>
    </row>
    <row r="29" spans="1:6" ht="14.4" customHeight="1" x14ac:dyDescent="0.3">
      <c r="A29" s="678" t="s">
        <v>2584</v>
      </c>
      <c r="B29" s="655"/>
      <c r="C29" s="668">
        <v>0</v>
      </c>
      <c r="D29" s="655">
        <v>24.929999999999993</v>
      </c>
      <c r="E29" s="668">
        <v>1</v>
      </c>
      <c r="F29" s="656">
        <v>24.929999999999993</v>
      </c>
    </row>
    <row r="30" spans="1:6" ht="14.4" customHeight="1" x14ac:dyDescent="0.3">
      <c r="A30" s="678" t="s">
        <v>2585</v>
      </c>
      <c r="B30" s="655"/>
      <c r="C30" s="668">
        <v>0</v>
      </c>
      <c r="D30" s="655">
        <v>80.239334286710587</v>
      </c>
      <c r="E30" s="668">
        <v>1</v>
      </c>
      <c r="F30" s="656">
        <v>80.239334286710587</v>
      </c>
    </row>
    <row r="31" spans="1:6" ht="14.4" customHeight="1" x14ac:dyDescent="0.3">
      <c r="A31" s="678" t="s">
        <v>2586</v>
      </c>
      <c r="B31" s="655"/>
      <c r="C31" s="668">
        <v>0</v>
      </c>
      <c r="D31" s="655">
        <v>704.40000000000009</v>
      </c>
      <c r="E31" s="668">
        <v>1</v>
      </c>
      <c r="F31" s="656">
        <v>704.40000000000009</v>
      </c>
    </row>
    <row r="32" spans="1:6" ht="14.4" customHeight="1" x14ac:dyDescent="0.3">
      <c r="A32" s="678" t="s">
        <v>2587</v>
      </c>
      <c r="B32" s="655"/>
      <c r="C32" s="668">
        <v>0</v>
      </c>
      <c r="D32" s="655">
        <v>28618.15</v>
      </c>
      <c r="E32" s="668">
        <v>1</v>
      </c>
      <c r="F32" s="656">
        <v>28618.15</v>
      </c>
    </row>
    <row r="33" spans="1:6" ht="14.4" customHeight="1" x14ac:dyDescent="0.3">
      <c r="A33" s="678" t="s">
        <v>2588</v>
      </c>
      <c r="B33" s="655"/>
      <c r="C33" s="668">
        <v>0</v>
      </c>
      <c r="D33" s="655">
        <v>295.07987583497965</v>
      </c>
      <c r="E33" s="668">
        <v>1</v>
      </c>
      <c r="F33" s="656">
        <v>295.07987583497965</v>
      </c>
    </row>
    <row r="34" spans="1:6" ht="14.4" customHeight="1" x14ac:dyDescent="0.3">
      <c r="A34" s="678" t="s">
        <v>2589</v>
      </c>
      <c r="B34" s="655"/>
      <c r="C34" s="668">
        <v>0</v>
      </c>
      <c r="D34" s="655">
        <v>4527.2183864244553</v>
      </c>
      <c r="E34" s="668">
        <v>1</v>
      </c>
      <c r="F34" s="656">
        <v>4527.2183864244553</v>
      </c>
    </row>
    <row r="35" spans="1:6" ht="14.4" customHeight="1" x14ac:dyDescent="0.3">
      <c r="A35" s="678" t="s">
        <v>2590</v>
      </c>
      <c r="B35" s="655"/>
      <c r="C35" s="668">
        <v>0</v>
      </c>
      <c r="D35" s="655">
        <v>737.05947639550209</v>
      </c>
      <c r="E35" s="668">
        <v>1</v>
      </c>
      <c r="F35" s="656">
        <v>737.05947639550209</v>
      </c>
    </row>
    <row r="36" spans="1:6" ht="14.4" customHeight="1" x14ac:dyDescent="0.3">
      <c r="A36" s="678" t="s">
        <v>2591</v>
      </c>
      <c r="B36" s="655"/>
      <c r="C36" s="668">
        <v>0</v>
      </c>
      <c r="D36" s="655">
        <v>54.77999999999998</v>
      </c>
      <c r="E36" s="668">
        <v>1</v>
      </c>
      <c r="F36" s="656">
        <v>54.77999999999998</v>
      </c>
    </row>
    <row r="37" spans="1:6" ht="14.4" customHeight="1" x14ac:dyDescent="0.3">
      <c r="A37" s="678" t="s">
        <v>2592</v>
      </c>
      <c r="B37" s="655"/>
      <c r="C37" s="668">
        <v>0</v>
      </c>
      <c r="D37" s="655">
        <v>97.42</v>
      </c>
      <c r="E37" s="668">
        <v>1</v>
      </c>
      <c r="F37" s="656">
        <v>97.42</v>
      </c>
    </row>
    <row r="38" spans="1:6" ht="14.4" customHeight="1" x14ac:dyDescent="0.3">
      <c r="A38" s="678" t="s">
        <v>2593</v>
      </c>
      <c r="B38" s="655"/>
      <c r="C38" s="668">
        <v>0</v>
      </c>
      <c r="D38" s="655">
        <v>1551.96</v>
      </c>
      <c r="E38" s="668">
        <v>1</v>
      </c>
      <c r="F38" s="656">
        <v>1551.96</v>
      </c>
    </row>
    <row r="39" spans="1:6" ht="14.4" customHeight="1" x14ac:dyDescent="0.3">
      <c r="A39" s="678" t="s">
        <v>2594</v>
      </c>
      <c r="B39" s="655"/>
      <c r="C39" s="668">
        <v>0</v>
      </c>
      <c r="D39" s="655">
        <v>76.480000000000032</v>
      </c>
      <c r="E39" s="668">
        <v>1</v>
      </c>
      <c r="F39" s="656">
        <v>76.480000000000032</v>
      </c>
    </row>
    <row r="40" spans="1:6" ht="14.4" customHeight="1" x14ac:dyDescent="0.3">
      <c r="A40" s="678" t="s">
        <v>2595</v>
      </c>
      <c r="B40" s="655"/>
      <c r="C40" s="668">
        <v>0</v>
      </c>
      <c r="D40" s="655">
        <v>276.84999999999991</v>
      </c>
      <c r="E40" s="668">
        <v>1</v>
      </c>
      <c r="F40" s="656">
        <v>276.84999999999991</v>
      </c>
    </row>
    <row r="41" spans="1:6" ht="14.4" customHeight="1" x14ac:dyDescent="0.3">
      <c r="A41" s="678" t="s">
        <v>2596</v>
      </c>
      <c r="B41" s="655"/>
      <c r="C41" s="668">
        <v>0</v>
      </c>
      <c r="D41" s="655">
        <v>3527.6844991053981</v>
      </c>
      <c r="E41" s="668">
        <v>1</v>
      </c>
      <c r="F41" s="656">
        <v>3527.6844991053981</v>
      </c>
    </row>
    <row r="42" spans="1:6" ht="14.4" customHeight="1" x14ac:dyDescent="0.3">
      <c r="A42" s="678" t="s">
        <v>2597</v>
      </c>
      <c r="B42" s="655"/>
      <c r="C42" s="668">
        <v>0</v>
      </c>
      <c r="D42" s="655">
        <v>71.17000000000003</v>
      </c>
      <c r="E42" s="668">
        <v>1</v>
      </c>
      <c r="F42" s="656">
        <v>71.17000000000003</v>
      </c>
    </row>
    <row r="43" spans="1:6" ht="14.4" customHeight="1" x14ac:dyDescent="0.3">
      <c r="A43" s="678" t="s">
        <v>2598</v>
      </c>
      <c r="B43" s="655"/>
      <c r="C43" s="668">
        <v>0</v>
      </c>
      <c r="D43" s="655">
        <v>99.119999999999962</v>
      </c>
      <c r="E43" s="668">
        <v>1</v>
      </c>
      <c r="F43" s="656">
        <v>99.119999999999962</v>
      </c>
    </row>
    <row r="44" spans="1:6" ht="14.4" customHeight="1" x14ac:dyDescent="0.3">
      <c r="A44" s="678" t="s">
        <v>2599</v>
      </c>
      <c r="B44" s="655"/>
      <c r="C44" s="668">
        <v>0</v>
      </c>
      <c r="D44" s="655">
        <v>6876.1</v>
      </c>
      <c r="E44" s="668">
        <v>1</v>
      </c>
      <c r="F44" s="656">
        <v>6876.1</v>
      </c>
    </row>
    <row r="45" spans="1:6" ht="14.4" customHeight="1" x14ac:dyDescent="0.3">
      <c r="A45" s="678" t="s">
        <v>2600</v>
      </c>
      <c r="B45" s="655"/>
      <c r="C45" s="668">
        <v>0</v>
      </c>
      <c r="D45" s="655">
        <v>29.299999999999997</v>
      </c>
      <c r="E45" s="668">
        <v>1</v>
      </c>
      <c r="F45" s="656">
        <v>29.299999999999997</v>
      </c>
    </row>
    <row r="46" spans="1:6" ht="14.4" customHeight="1" x14ac:dyDescent="0.3">
      <c r="A46" s="678" t="s">
        <v>2601</v>
      </c>
      <c r="B46" s="655"/>
      <c r="C46" s="668">
        <v>0</v>
      </c>
      <c r="D46" s="655">
        <v>118828.48625370827</v>
      </c>
      <c r="E46" s="668">
        <v>1</v>
      </c>
      <c r="F46" s="656">
        <v>118828.48625370827</v>
      </c>
    </row>
    <row r="47" spans="1:6" ht="14.4" customHeight="1" x14ac:dyDescent="0.3">
      <c r="A47" s="678" t="s">
        <v>2602</v>
      </c>
      <c r="B47" s="655"/>
      <c r="C47" s="668">
        <v>0</v>
      </c>
      <c r="D47" s="655">
        <v>566.45964896244493</v>
      </c>
      <c r="E47" s="668">
        <v>1</v>
      </c>
      <c r="F47" s="656">
        <v>566.45964896244493</v>
      </c>
    </row>
    <row r="48" spans="1:6" ht="14.4" customHeight="1" x14ac:dyDescent="0.3">
      <c r="A48" s="678" t="s">
        <v>2603</v>
      </c>
      <c r="B48" s="655"/>
      <c r="C48" s="668">
        <v>0</v>
      </c>
      <c r="D48" s="655">
        <v>1211.6680643108514</v>
      </c>
      <c r="E48" s="668">
        <v>1</v>
      </c>
      <c r="F48" s="656">
        <v>1211.6680643108514</v>
      </c>
    </row>
    <row r="49" spans="1:6" ht="14.4" customHeight="1" x14ac:dyDescent="0.3">
      <c r="A49" s="678" t="s">
        <v>2604</v>
      </c>
      <c r="B49" s="655"/>
      <c r="C49" s="668">
        <v>0</v>
      </c>
      <c r="D49" s="655">
        <v>350.42999999999995</v>
      </c>
      <c r="E49" s="668">
        <v>1</v>
      </c>
      <c r="F49" s="656">
        <v>350.42999999999995</v>
      </c>
    </row>
    <row r="50" spans="1:6" ht="14.4" customHeight="1" x14ac:dyDescent="0.3">
      <c r="A50" s="678" t="s">
        <v>2605</v>
      </c>
      <c r="B50" s="655"/>
      <c r="C50" s="668">
        <v>0</v>
      </c>
      <c r="D50" s="655">
        <v>778.49199999999996</v>
      </c>
      <c r="E50" s="668">
        <v>1</v>
      </c>
      <c r="F50" s="656">
        <v>778.49199999999996</v>
      </c>
    </row>
    <row r="51" spans="1:6" ht="14.4" customHeight="1" x14ac:dyDescent="0.3">
      <c r="A51" s="678" t="s">
        <v>2606</v>
      </c>
      <c r="B51" s="655"/>
      <c r="C51" s="668">
        <v>0</v>
      </c>
      <c r="D51" s="655">
        <v>185.19999999999993</v>
      </c>
      <c r="E51" s="668">
        <v>1</v>
      </c>
      <c r="F51" s="656">
        <v>185.19999999999993</v>
      </c>
    </row>
    <row r="52" spans="1:6" ht="14.4" customHeight="1" x14ac:dyDescent="0.3">
      <c r="A52" s="678" t="s">
        <v>2607</v>
      </c>
      <c r="B52" s="655"/>
      <c r="C52" s="668">
        <v>0</v>
      </c>
      <c r="D52" s="655">
        <v>4477</v>
      </c>
      <c r="E52" s="668">
        <v>1</v>
      </c>
      <c r="F52" s="656">
        <v>4477</v>
      </c>
    </row>
    <row r="53" spans="1:6" ht="14.4" customHeight="1" x14ac:dyDescent="0.3">
      <c r="A53" s="678" t="s">
        <v>2608</v>
      </c>
      <c r="B53" s="655"/>
      <c r="C53" s="668">
        <v>0</v>
      </c>
      <c r="D53" s="655">
        <v>37944.739774851179</v>
      </c>
      <c r="E53" s="668">
        <v>1</v>
      </c>
      <c r="F53" s="656">
        <v>37944.739774851179</v>
      </c>
    </row>
    <row r="54" spans="1:6" ht="14.4" customHeight="1" x14ac:dyDescent="0.3">
      <c r="A54" s="678" t="s">
        <v>2609</v>
      </c>
      <c r="B54" s="655"/>
      <c r="C54" s="668">
        <v>0</v>
      </c>
      <c r="D54" s="655">
        <v>1814.2211092634038</v>
      </c>
      <c r="E54" s="668">
        <v>1</v>
      </c>
      <c r="F54" s="656">
        <v>1814.2211092634038</v>
      </c>
    </row>
    <row r="55" spans="1:6" ht="14.4" customHeight="1" x14ac:dyDescent="0.3">
      <c r="A55" s="678" t="s">
        <v>2610</v>
      </c>
      <c r="B55" s="655"/>
      <c r="C55" s="668">
        <v>0</v>
      </c>
      <c r="D55" s="655">
        <v>213.78000000000009</v>
      </c>
      <c r="E55" s="668">
        <v>1</v>
      </c>
      <c r="F55" s="656">
        <v>213.78000000000009</v>
      </c>
    </row>
    <row r="56" spans="1:6" ht="14.4" customHeight="1" x14ac:dyDescent="0.3">
      <c r="A56" s="678" t="s">
        <v>2611</v>
      </c>
      <c r="B56" s="655"/>
      <c r="C56" s="668">
        <v>0</v>
      </c>
      <c r="D56" s="655">
        <v>280.18000000000006</v>
      </c>
      <c r="E56" s="668">
        <v>1</v>
      </c>
      <c r="F56" s="656">
        <v>280.18000000000006</v>
      </c>
    </row>
    <row r="57" spans="1:6" ht="14.4" customHeight="1" x14ac:dyDescent="0.3">
      <c r="A57" s="678" t="s">
        <v>2612</v>
      </c>
      <c r="B57" s="655"/>
      <c r="C57" s="668">
        <v>0</v>
      </c>
      <c r="D57" s="655">
        <v>12209.67</v>
      </c>
      <c r="E57" s="668">
        <v>1</v>
      </c>
      <c r="F57" s="656">
        <v>12209.67</v>
      </c>
    </row>
    <row r="58" spans="1:6" ht="14.4" customHeight="1" x14ac:dyDescent="0.3">
      <c r="A58" s="678" t="s">
        <v>2613</v>
      </c>
      <c r="B58" s="655"/>
      <c r="C58" s="668">
        <v>0</v>
      </c>
      <c r="D58" s="655">
        <v>164739.0040184934</v>
      </c>
      <c r="E58" s="668">
        <v>1</v>
      </c>
      <c r="F58" s="656">
        <v>164739.0040184934</v>
      </c>
    </row>
    <row r="59" spans="1:6" ht="14.4" customHeight="1" x14ac:dyDescent="0.3">
      <c r="A59" s="678" t="s">
        <v>2614</v>
      </c>
      <c r="B59" s="655"/>
      <c r="C59" s="668">
        <v>0</v>
      </c>
      <c r="D59" s="655">
        <v>351.1</v>
      </c>
      <c r="E59" s="668">
        <v>1</v>
      </c>
      <c r="F59" s="656">
        <v>351.1</v>
      </c>
    </row>
    <row r="60" spans="1:6" ht="14.4" customHeight="1" x14ac:dyDescent="0.3">
      <c r="A60" s="678" t="s">
        <v>2615</v>
      </c>
      <c r="B60" s="655"/>
      <c r="C60" s="668">
        <v>0</v>
      </c>
      <c r="D60" s="655">
        <v>220.95049736470787</v>
      </c>
      <c r="E60" s="668">
        <v>1</v>
      </c>
      <c r="F60" s="656">
        <v>220.95049736470787</v>
      </c>
    </row>
    <row r="61" spans="1:6" ht="14.4" customHeight="1" x14ac:dyDescent="0.3">
      <c r="A61" s="678" t="s">
        <v>2616</v>
      </c>
      <c r="B61" s="655"/>
      <c r="C61" s="668">
        <v>0</v>
      </c>
      <c r="D61" s="655">
        <v>192.07999999999998</v>
      </c>
      <c r="E61" s="668">
        <v>1</v>
      </c>
      <c r="F61" s="656">
        <v>192.07999999999998</v>
      </c>
    </row>
    <row r="62" spans="1:6" ht="14.4" customHeight="1" x14ac:dyDescent="0.3">
      <c r="A62" s="678" t="s">
        <v>2617</v>
      </c>
      <c r="B62" s="655"/>
      <c r="C62" s="668">
        <v>0</v>
      </c>
      <c r="D62" s="655">
        <v>1053.9588927468667</v>
      </c>
      <c r="E62" s="668">
        <v>1</v>
      </c>
      <c r="F62" s="656">
        <v>1053.9588927468667</v>
      </c>
    </row>
    <row r="63" spans="1:6" ht="14.4" customHeight="1" x14ac:dyDescent="0.3">
      <c r="A63" s="678" t="s">
        <v>2618</v>
      </c>
      <c r="B63" s="655"/>
      <c r="C63" s="668">
        <v>0</v>
      </c>
      <c r="D63" s="655">
        <v>77.81</v>
      </c>
      <c r="E63" s="668">
        <v>1</v>
      </c>
      <c r="F63" s="656">
        <v>77.81</v>
      </c>
    </row>
    <row r="64" spans="1:6" ht="14.4" customHeight="1" x14ac:dyDescent="0.3">
      <c r="A64" s="678" t="s">
        <v>2619</v>
      </c>
      <c r="B64" s="655"/>
      <c r="C64" s="668">
        <v>0</v>
      </c>
      <c r="D64" s="655">
        <v>304.96000000000004</v>
      </c>
      <c r="E64" s="668">
        <v>1</v>
      </c>
      <c r="F64" s="656">
        <v>304.96000000000004</v>
      </c>
    </row>
    <row r="65" spans="1:6" ht="14.4" customHeight="1" x14ac:dyDescent="0.3">
      <c r="A65" s="678" t="s">
        <v>2620</v>
      </c>
      <c r="B65" s="655"/>
      <c r="C65" s="668">
        <v>0</v>
      </c>
      <c r="D65" s="655">
        <v>582.96999999999991</v>
      </c>
      <c r="E65" s="668">
        <v>1</v>
      </c>
      <c r="F65" s="656">
        <v>582.96999999999991</v>
      </c>
    </row>
    <row r="66" spans="1:6" ht="14.4" customHeight="1" x14ac:dyDescent="0.3">
      <c r="A66" s="678" t="s">
        <v>2621</v>
      </c>
      <c r="B66" s="655"/>
      <c r="C66" s="668">
        <v>0</v>
      </c>
      <c r="D66" s="655">
        <v>237.17999999999995</v>
      </c>
      <c r="E66" s="668">
        <v>1</v>
      </c>
      <c r="F66" s="656">
        <v>237.17999999999995</v>
      </c>
    </row>
    <row r="67" spans="1:6" ht="14.4" customHeight="1" x14ac:dyDescent="0.3">
      <c r="A67" s="678" t="s">
        <v>2622</v>
      </c>
      <c r="B67" s="655"/>
      <c r="C67" s="668">
        <v>0</v>
      </c>
      <c r="D67" s="655">
        <v>97.460000000000008</v>
      </c>
      <c r="E67" s="668">
        <v>1</v>
      </c>
      <c r="F67" s="656">
        <v>97.460000000000008</v>
      </c>
    </row>
    <row r="68" spans="1:6" ht="14.4" customHeight="1" x14ac:dyDescent="0.3">
      <c r="A68" s="678" t="s">
        <v>2623</v>
      </c>
      <c r="B68" s="655"/>
      <c r="C68" s="668">
        <v>0</v>
      </c>
      <c r="D68" s="655">
        <v>1537.6385310348694</v>
      </c>
      <c r="E68" s="668">
        <v>1</v>
      </c>
      <c r="F68" s="656">
        <v>1537.6385310348694</v>
      </c>
    </row>
    <row r="69" spans="1:6" ht="14.4" customHeight="1" x14ac:dyDescent="0.3">
      <c r="A69" s="678" t="s">
        <v>2624</v>
      </c>
      <c r="B69" s="655"/>
      <c r="C69" s="668">
        <v>0</v>
      </c>
      <c r="D69" s="655">
        <v>232.13999869782126</v>
      </c>
      <c r="E69" s="668">
        <v>1</v>
      </c>
      <c r="F69" s="656">
        <v>232.13999869782126</v>
      </c>
    </row>
    <row r="70" spans="1:6" ht="14.4" customHeight="1" x14ac:dyDescent="0.3">
      <c r="A70" s="678" t="s">
        <v>2625</v>
      </c>
      <c r="B70" s="655"/>
      <c r="C70" s="668">
        <v>0</v>
      </c>
      <c r="D70" s="655">
        <v>1749.38</v>
      </c>
      <c r="E70" s="668">
        <v>1</v>
      </c>
      <c r="F70" s="656">
        <v>1749.38</v>
      </c>
    </row>
    <row r="71" spans="1:6" ht="14.4" customHeight="1" x14ac:dyDescent="0.3">
      <c r="A71" s="678" t="s">
        <v>2626</v>
      </c>
      <c r="B71" s="655"/>
      <c r="C71" s="668">
        <v>0</v>
      </c>
      <c r="D71" s="655">
        <v>27802.174080580386</v>
      </c>
      <c r="E71" s="668">
        <v>1</v>
      </c>
      <c r="F71" s="656">
        <v>27802.174080580386</v>
      </c>
    </row>
    <row r="72" spans="1:6" ht="14.4" customHeight="1" x14ac:dyDescent="0.3">
      <c r="A72" s="678" t="s">
        <v>2627</v>
      </c>
      <c r="B72" s="655"/>
      <c r="C72" s="668">
        <v>0</v>
      </c>
      <c r="D72" s="655">
        <v>411.39999999999992</v>
      </c>
      <c r="E72" s="668">
        <v>1</v>
      </c>
      <c r="F72" s="656">
        <v>411.39999999999992</v>
      </c>
    </row>
    <row r="73" spans="1:6" ht="14.4" customHeight="1" x14ac:dyDescent="0.3">
      <c r="A73" s="678" t="s">
        <v>2628</v>
      </c>
      <c r="B73" s="655"/>
      <c r="C73" s="668">
        <v>0</v>
      </c>
      <c r="D73" s="655">
        <v>12951.539673338262</v>
      </c>
      <c r="E73" s="668">
        <v>1</v>
      </c>
      <c r="F73" s="656">
        <v>12951.539673338262</v>
      </c>
    </row>
    <row r="74" spans="1:6" ht="14.4" customHeight="1" x14ac:dyDescent="0.3">
      <c r="A74" s="678" t="s">
        <v>2629</v>
      </c>
      <c r="B74" s="655"/>
      <c r="C74" s="668">
        <v>0</v>
      </c>
      <c r="D74" s="655">
        <v>63.399999999999984</v>
      </c>
      <c r="E74" s="668">
        <v>1</v>
      </c>
      <c r="F74" s="656">
        <v>63.399999999999984</v>
      </c>
    </row>
    <row r="75" spans="1:6" ht="14.4" customHeight="1" x14ac:dyDescent="0.3">
      <c r="A75" s="678" t="s">
        <v>2630</v>
      </c>
      <c r="B75" s="655"/>
      <c r="C75" s="668">
        <v>0</v>
      </c>
      <c r="D75" s="655">
        <v>3372.6</v>
      </c>
      <c r="E75" s="668">
        <v>1</v>
      </c>
      <c r="F75" s="656">
        <v>3372.6</v>
      </c>
    </row>
    <row r="76" spans="1:6" ht="14.4" customHeight="1" thickBot="1" x14ac:dyDescent="0.35">
      <c r="A76" s="679" t="s">
        <v>2631</v>
      </c>
      <c r="B76" s="670"/>
      <c r="C76" s="671">
        <v>0</v>
      </c>
      <c r="D76" s="670">
        <v>11913.659999999998</v>
      </c>
      <c r="E76" s="671">
        <v>1</v>
      </c>
      <c r="F76" s="672">
        <v>11913.659999999998</v>
      </c>
    </row>
    <row r="77" spans="1:6" ht="14.4" customHeight="1" thickBot="1" x14ac:dyDescent="0.35">
      <c r="A77" s="673" t="s">
        <v>3</v>
      </c>
      <c r="B77" s="674">
        <v>40565.226335231266</v>
      </c>
      <c r="C77" s="675">
        <v>5.1258985107199936E-2</v>
      </c>
      <c r="D77" s="674">
        <v>750812.64137704601</v>
      </c>
      <c r="E77" s="675">
        <v>0.94874101489279994</v>
      </c>
      <c r="F77" s="676">
        <v>791377.86771227734</v>
      </c>
    </row>
  </sheetData>
  <mergeCells count="3">
    <mergeCell ref="A1:F1"/>
    <mergeCell ref="B3:C3"/>
    <mergeCell ref="D3:E3"/>
  </mergeCells>
  <conditionalFormatting sqref="C5:C1048576">
    <cfRule type="cellIs" dxfId="5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2832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359.05</v>
      </c>
      <c r="G3" s="47">
        <f>SUBTOTAL(9,G6:G1048576)</f>
        <v>40565.226335231258</v>
      </c>
      <c r="H3" s="48">
        <f>IF(M3=0,0,G3/M3)</f>
        <v>5.1258985107199916E-2</v>
      </c>
      <c r="I3" s="47">
        <f>SUBTOTAL(9,I6:I1048576)</f>
        <v>3915.35</v>
      </c>
      <c r="J3" s="47">
        <f>SUBTOTAL(9,J6:J1048576)</f>
        <v>750812.64137704636</v>
      </c>
      <c r="K3" s="48">
        <f>IF(M3=0,0,J3/M3)</f>
        <v>0.94874101489280016</v>
      </c>
      <c r="L3" s="47">
        <f>SUBTOTAL(9,L6:L1048576)</f>
        <v>4274.3999999999996</v>
      </c>
      <c r="M3" s="49">
        <f>SUBTOTAL(9,M6:M1048576)</f>
        <v>791377.86771227757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663" t="s">
        <v>162</v>
      </c>
      <c r="B5" s="681" t="s">
        <v>163</v>
      </c>
      <c r="C5" s="681" t="s">
        <v>90</v>
      </c>
      <c r="D5" s="681" t="s">
        <v>164</v>
      </c>
      <c r="E5" s="681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645" t="s">
        <v>545</v>
      </c>
      <c r="B6" s="646" t="s">
        <v>2632</v>
      </c>
      <c r="C6" s="646" t="s">
        <v>1104</v>
      </c>
      <c r="D6" s="646" t="s">
        <v>2633</v>
      </c>
      <c r="E6" s="646" t="s">
        <v>2634</v>
      </c>
      <c r="F6" s="649"/>
      <c r="G6" s="649"/>
      <c r="H6" s="667">
        <v>0</v>
      </c>
      <c r="I6" s="649">
        <v>2</v>
      </c>
      <c r="J6" s="649">
        <v>97.460000000000008</v>
      </c>
      <c r="K6" s="667">
        <v>1</v>
      </c>
      <c r="L6" s="649">
        <v>2</v>
      </c>
      <c r="M6" s="650">
        <v>97.460000000000008</v>
      </c>
    </row>
    <row r="7" spans="1:13" ht="14.4" customHeight="1" x14ac:dyDescent="0.3">
      <c r="A7" s="651" t="s">
        <v>545</v>
      </c>
      <c r="B7" s="652" t="s">
        <v>2635</v>
      </c>
      <c r="C7" s="652" t="s">
        <v>1141</v>
      </c>
      <c r="D7" s="652" t="s">
        <v>1142</v>
      </c>
      <c r="E7" s="652" t="s">
        <v>1143</v>
      </c>
      <c r="F7" s="655"/>
      <c r="G7" s="655"/>
      <c r="H7" s="668">
        <v>0</v>
      </c>
      <c r="I7" s="655">
        <v>25</v>
      </c>
      <c r="J7" s="655">
        <v>1696.3810006475942</v>
      </c>
      <c r="K7" s="668">
        <v>1</v>
      </c>
      <c r="L7" s="655">
        <v>25</v>
      </c>
      <c r="M7" s="656">
        <v>1696.3810006475942</v>
      </c>
    </row>
    <row r="8" spans="1:13" ht="14.4" customHeight="1" x14ac:dyDescent="0.3">
      <c r="A8" s="651" t="s">
        <v>545</v>
      </c>
      <c r="B8" s="652" t="s">
        <v>2635</v>
      </c>
      <c r="C8" s="652" t="s">
        <v>1144</v>
      </c>
      <c r="D8" s="652" t="s">
        <v>1145</v>
      </c>
      <c r="E8" s="652" t="s">
        <v>2636</v>
      </c>
      <c r="F8" s="655"/>
      <c r="G8" s="655"/>
      <c r="H8" s="668">
        <v>0</v>
      </c>
      <c r="I8" s="655">
        <v>13</v>
      </c>
      <c r="J8" s="655">
        <v>1048.0187443297323</v>
      </c>
      <c r="K8" s="668">
        <v>1</v>
      </c>
      <c r="L8" s="655">
        <v>13</v>
      </c>
      <c r="M8" s="656">
        <v>1048.0187443297323</v>
      </c>
    </row>
    <row r="9" spans="1:13" ht="14.4" customHeight="1" x14ac:dyDescent="0.3">
      <c r="A9" s="651" t="s">
        <v>545</v>
      </c>
      <c r="B9" s="652" t="s">
        <v>2637</v>
      </c>
      <c r="C9" s="652" t="s">
        <v>1135</v>
      </c>
      <c r="D9" s="652" t="s">
        <v>1136</v>
      </c>
      <c r="E9" s="652" t="s">
        <v>2638</v>
      </c>
      <c r="F9" s="655"/>
      <c r="G9" s="655"/>
      <c r="H9" s="668">
        <v>0</v>
      </c>
      <c r="I9" s="655">
        <v>11</v>
      </c>
      <c r="J9" s="655">
        <v>634.68896110911066</v>
      </c>
      <c r="K9" s="668">
        <v>1</v>
      </c>
      <c r="L9" s="655">
        <v>11</v>
      </c>
      <c r="M9" s="656">
        <v>634.68896110911066</v>
      </c>
    </row>
    <row r="10" spans="1:13" ht="14.4" customHeight="1" x14ac:dyDescent="0.3">
      <c r="A10" s="651" t="s">
        <v>545</v>
      </c>
      <c r="B10" s="652" t="s">
        <v>2639</v>
      </c>
      <c r="C10" s="652" t="s">
        <v>1125</v>
      </c>
      <c r="D10" s="652" t="s">
        <v>1126</v>
      </c>
      <c r="E10" s="652" t="s">
        <v>2640</v>
      </c>
      <c r="F10" s="655"/>
      <c r="G10" s="655"/>
      <c r="H10" s="668">
        <v>0</v>
      </c>
      <c r="I10" s="655">
        <v>4</v>
      </c>
      <c r="J10" s="655">
        <v>295.65999999999997</v>
      </c>
      <c r="K10" s="668">
        <v>1</v>
      </c>
      <c r="L10" s="655">
        <v>4</v>
      </c>
      <c r="M10" s="656">
        <v>295.65999999999997</v>
      </c>
    </row>
    <row r="11" spans="1:13" ht="14.4" customHeight="1" x14ac:dyDescent="0.3">
      <c r="A11" s="651" t="s">
        <v>545</v>
      </c>
      <c r="B11" s="652" t="s">
        <v>2641</v>
      </c>
      <c r="C11" s="652" t="s">
        <v>1083</v>
      </c>
      <c r="D11" s="652" t="s">
        <v>1084</v>
      </c>
      <c r="E11" s="652" t="s">
        <v>2642</v>
      </c>
      <c r="F11" s="655"/>
      <c r="G11" s="655"/>
      <c r="H11" s="668">
        <v>0</v>
      </c>
      <c r="I11" s="655">
        <v>1</v>
      </c>
      <c r="J11" s="655">
        <v>48.82</v>
      </c>
      <c r="K11" s="668">
        <v>1</v>
      </c>
      <c r="L11" s="655">
        <v>1</v>
      </c>
      <c r="M11" s="656">
        <v>48.82</v>
      </c>
    </row>
    <row r="12" spans="1:13" ht="14.4" customHeight="1" x14ac:dyDescent="0.3">
      <c r="A12" s="651" t="s">
        <v>545</v>
      </c>
      <c r="B12" s="652" t="s">
        <v>2643</v>
      </c>
      <c r="C12" s="652" t="s">
        <v>1111</v>
      </c>
      <c r="D12" s="652" t="s">
        <v>1112</v>
      </c>
      <c r="E12" s="652" t="s">
        <v>2644</v>
      </c>
      <c r="F12" s="655"/>
      <c r="G12" s="655"/>
      <c r="H12" s="668">
        <v>0</v>
      </c>
      <c r="I12" s="655">
        <v>1</v>
      </c>
      <c r="J12" s="655">
        <v>21.669999999999998</v>
      </c>
      <c r="K12" s="668">
        <v>1</v>
      </c>
      <c r="L12" s="655">
        <v>1</v>
      </c>
      <c r="M12" s="656">
        <v>21.669999999999998</v>
      </c>
    </row>
    <row r="13" spans="1:13" ht="14.4" customHeight="1" x14ac:dyDescent="0.3">
      <c r="A13" s="651" t="s">
        <v>545</v>
      </c>
      <c r="B13" s="652" t="s">
        <v>2645</v>
      </c>
      <c r="C13" s="652" t="s">
        <v>1064</v>
      </c>
      <c r="D13" s="652" t="s">
        <v>1065</v>
      </c>
      <c r="E13" s="652" t="s">
        <v>2646</v>
      </c>
      <c r="F13" s="655"/>
      <c r="G13" s="655"/>
      <c r="H13" s="668">
        <v>0</v>
      </c>
      <c r="I13" s="655">
        <v>1</v>
      </c>
      <c r="J13" s="655">
        <v>29.299999999999997</v>
      </c>
      <c r="K13" s="668">
        <v>1</v>
      </c>
      <c r="L13" s="655">
        <v>1</v>
      </c>
      <c r="M13" s="656">
        <v>29.299999999999997</v>
      </c>
    </row>
    <row r="14" spans="1:13" ht="14.4" customHeight="1" x14ac:dyDescent="0.3">
      <c r="A14" s="651" t="s">
        <v>545</v>
      </c>
      <c r="B14" s="652" t="s">
        <v>2647</v>
      </c>
      <c r="C14" s="652" t="s">
        <v>1108</v>
      </c>
      <c r="D14" s="652" t="s">
        <v>2648</v>
      </c>
      <c r="E14" s="652" t="s">
        <v>2649</v>
      </c>
      <c r="F14" s="655"/>
      <c r="G14" s="655"/>
      <c r="H14" s="668">
        <v>0</v>
      </c>
      <c r="I14" s="655">
        <v>3</v>
      </c>
      <c r="J14" s="655">
        <v>132.35964896244491</v>
      </c>
      <c r="K14" s="668">
        <v>1</v>
      </c>
      <c r="L14" s="655">
        <v>3</v>
      </c>
      <c r="M14" s="656">
        <v>132.35964896244491</v>
      </c>
    </row>
    <row r="15" spans="1:13" ht="14.4" customHeight="1" x14ac:dyDescent="0.3">
      <c r="A15" s="651" t="s">
        <v>545</v>
      </c>
      <c r="B15" s="652" t="s">
        <v>2650</v>
      </c>
      <c r="C15" s="652" t="s">
        <v>1115</v>
      </c>
      <c r="D15" s="652" t="s">
        <v>1116</v>
      </c>
      <c r="E15" s="652" t="s">
        <v>2651</v>
      </c>
      <c r="F15" s="655"/>
      <c r="G15" s="655"/>
      <c r="H15" s="668">
        <v>0</v>
      </c>
      <c r="I15" s="655">
        <v>1</v>
      </c>
      <c r="J15" s="655">
        <v>116.80999999999999</v>
      </c>
      <c r="K15" s="668">
        <v>1</v>
      </c>
      <c r="L15" s="655">
        <v>1</v>
      </c>
      <c r="M15" s="656">
        <v>116.80999999999999</v>
      </c>
    </row>
    <row r="16" spans="1:13" ht="14.4" customHeight="1" x14ac:dyDescent="0.3">
      <c r="A16" s="651" t="s">
        <v>545</v>
      </c>
      <c r="B16" s="652" t="s">
        <v>2652</v>
      </c>
      <c r="C16" s="652" t="s">
        <v>1068</v>
      </c>
      <c r="D16" s="652" t="s">
        <v>2653</v>
      </c>
      <c r="E16" s="652" t="s">
        <v>2654</v>
      </c>
      <c r="F16" s="655"/>
      <c r="G16" s="655"/>
      <c r="H16" s="668">
        <v>0</v>
      </c>
      <c r="I16" s="655">
        <v>1</v>
      </c>
      <c r="J16" s="655">
        <v>185.19999999999993</v>
      </c>
      <c r="K16" s="668">
        <v>1</v>
      </c>
      <c r="L16" s="655">
        <v>1</v>
      </c>
      <c r="M16" s="656">
        <v>185.19999999999993</v>
      </c>
    </row>
    <row r="17" spans="1:13" ht="14.4" customHeight="1" x14ac:dyDescent="0.3">
      <c r="A17" s="651" t="s">
        <v>545</v>
      </c>
      <c r="B17" s="652" t="s">
        <v>2655</v>
      </c>
      <c r="C17" s="652" t="s">
        <v>1056</v>
      </c>
      <c r="D17" s="652" t="s">
        <v>2656</v>
      </c>
      <c r="E17" s="652" t="s">
        <v>2657</v>
      </c>
      <c r="F17" s="655"/>
      <c r="G17" s="655"/>
      <c r="H17" s="668">
        <v>0</v>
      </c>
      <c r="I17" s="655">
        <v>10</v>
      </c>
      <c r="J17" s="655">
        <v>347.49999999999994</v>
      </c>
      <c r="K17" s="668">
        <v>1</v>
      </c>
      <c r="L17" s="655">
        <v>10</v>
      </c>
      <c r="M17" s="656">
        <v>347.49999999999994</v>
      </c>
    </row>
    <row r="18" spans="1:13" ht="14.4" customHeight="1" x14ac:dyDescent="0.3">
      <c r="A18" s="651" t="s">
        <v>545</v>
      </c>
      <c r="B18" s="652" t="s">
        <v>2658</v>
      </c>
      <c r="C18" s="652" t="s">
        <v>1156</v>
      </c>
      <c r="D18" s="652" t="s">
        <v>1157</v>
      </c>
      <c r="E18" s="652" t="s">
        <v>2659</v>
      </c>
      <c r="F18" s="655"/>
      <c r="G18" s="655"/>
      <c r="H18" s="668">
        <v>0</v>
      </c>
      <c r="I18" s="655">
        <v>10</v>
      </c>
      <c r="J18" s="655">
        <v>200.3</v>
      </c>
      <c r="K18" s="668">
        <v>1</v>
      </c>
      <c r="L18" s="655">
        <v>10</v>
      </c>
      <c r="M18" s="656">
        <v>200.3</v>
      </c>
    </row>
    <row r="19" spans="1:13" ht="14.4" customHeight="1" x14ac:dyDescent="0.3">
      <c r="A19" s="651" t="s">
        <v>545</v>
      </c>
      <c r="B19" s="652" t="s">
        <v>2660</v>
      </c>
      <c r="C19" s="652" t="s">
        <v>1132</v>
      </c>
      <c r="D19" s="652" t="s">
        <v>1133</v>
      </c>
      <c r="E19" s="652" t="s">
        <v>2661</v>
      </c>
      <c r="F19" s="655"/>
      <c r="G19" s="655"/>
      <c r="H19" s="668">
        <v>0</v>
      </c>
      <c r="I19" s="655">
        <v>1</v>
      </c>
      <c r="J19" s="655">
        <v>169.04</v>
      </c>
      <c r="K19" s="668">
        <v>1</v>
      </c>
      <c r="L19" s="655">
        <v>1</v>
      </c>
      <c r="M19" s="656">
        <v>169.04</v>
      </c>
    </row>
    <row r="20" spans="1:13" ht="14.4" customHeight="1" x14ac:dyDescent="0.3">
      <c r="A20" s="651" t="s">
        <v>545</v>
      </c>
      <c r="B20" s="652" t="s">
        <v>2660</v>
      </c>
      <c r="C20" s="652" t="s">
        <v>1215</v>
      </c>
      <c r="D20" s="652" t="s">
        <v>1133</v>
      </c>
      <c r="E20" s="652" t="s">
        <v>2662</v>
      </c>
      <c r="F20" s="655"/>
      <c r="G20" s="655"/>
      <c r="H20" s="668">
        <v>0</v>
      </c>
      <c r="I20" s="655">
        <v>2</v>
      </c>
      <c r="J20" s="655">
        <v>231.88000000000002</v>
      </c>
      <c r="K20" s="668">
        <v>1</v>
      </c>
      <c r="L20" s="655">
        <v>2</v>
      </c>
      <c r="M20" s="656">
        <v>231.88000000000002</v>
      </c>
    </row>
    <row r="21" spans="1:13" ht="14.4" customHeight="1" x14ac:dyDescent="0.3">
      <c r="A21" s="651" t="s">
        <v>545</v>
      </c>
      <c r="B21" s="652" t="s">
        <v>2660</v>
      </c>
      <c r="C21" s="652" t="s">
        <v>1167</v>
      </c>
      <c r="D21" s="652" t="s">
        <v>2663</v>
      </c>
      <c r="E21" s="652" t="s">
        <v>2664</v>
      </c>
      <c r="F21" s="655"/>
      <c r="G21" s="655"/>
      <c r="H21" s="668">
        <v>0</v>
      </c>
      <c r="I21" s="655">
        <v>1</v>
      </c>
      <c r="J21" s="655">
        <v>133.32999999999998</v>
      </c>
      <c r="K21" s="668">
        <v>1</v>
      </c>
      <c r="L21" s="655">
        <v>1</v>
      </c>
      <c r="M21" s="656">
        <v>133.32999999999998</v>
      </c>
    </row>
    <row r="22" spans="1:13" ht="14.4" customHeight="1" x14ac:dyDescent="0.3">
      <c r="A22" s="651" t="s">
        <v>545</v>
      </c>
      <c r="B22" s="652" t="s">
        <v>2665</v>
      </c>
      <c r="C22" s="652" t="s">
        <v>1191</v>
      </c>
      <c r="D22" s="652" t="s">
        <v>1192</v>
      </c>
      <c r="E22" s="652" t="s">
        <v>2666</v>
      </c>
      <c r="F22" s="655"/>
      <c r="G22" s="655"/>
      <c r="H22" s="668">
        <v>0</v>
      </c>
      <c r="I22" s="655">
        <v>20.399999999999988</v>
      </c>
      <c r="J22" s="655">
        <v>4443.119999999999</v>
      </c>
      <c r="K22" s="668">
        <v>1</v>
      </c>
      <c r="L22" s="655">
        <v>20.399999999999988</v>
      </c>
      <c r="M22" s="656">
        <v>4443.119999999999</v>
      </c>
    </row>
    <row r="23" spans="1:13" ht="14.4" customHeight="1" x14ac:dyDescent="0.3">
      <c r="A23" s="651" t="s">
        <v>545</v>
      </c>
      <c r="B23" s="652" t="s">
        <v>2667</v>
      </c>
      <c r="C23" s="652" t="s">
        <v>1182</v>
      </c>
      <c r="D23" s="652" t="s">
        <v>1183</v>
      </c>
      <c r="E23" s="652" t="s">
        <v>1184</v>
      </c>
      <c r="F23" s="655"/>
      <c r="G23" s="655"/>
      <c r="H23" s="668">
        <v>0</v>
      </c>
      <c r="I23" s="655">
        <v>20</v>
      </c>
      <c r="J23" s="655">
        <v>720.46</v>
      </c>
      <c r="K23" s="668">
        <v>1</v>
      </c>
      <c r="L23" s="655">
        <v>20</v>
      </c>
      <c r="M23" s="656">
        <v>720.46</v>
      </c>
    </row>
    <row r="24" spans="1:13" ht="14.4" customHeight="1" x14ac:dyDescent="0.3">
      <c r="A24" s="651" t="s">
        <v>545</v>
      </c>
      <c r="B24" s="652" t="s">
        <v>2668</v>
      </c>
      <c r="C24" s="652" t="s">
        <v>1201</v>
      </c>
      <c r="D24" s="652" t="s">
        <v>2669</v>
      </c>
      <c r="E24" s="652" t="s">
        <v>2670</v>
      </c>
      <c r="F24" s="655"/>
      <c r="G24" s="655"/>
      <c r="H24" s="668">
        <v>0</v>
      </c>
      <c r="I24" s="655">
        <v>1.4000000000000001</v>
      </c>
      <c r="J24" s="655">
        <v>369.6</v>
      </c>
      <c r="K24" s="668">
        <v>1</v>
      </c>
      <c r="L24" s="655">
        <v>1.4000000000000001</v>
      </c>
      <c r="M24" s="656">
        <v>369.6</v>
      </c>
    </row>
    <row r="25" spans="1:13" ht="14.4" customHeight="1" x14ac:dyDescent="0.3">
      <c r="A25" s="651" t="s">
        <v>545</v>
      </c>
      <c r="B25" s="652" t="s">
        <v>2671</v>
      </c>
      <c r="C25" s="652" t="s">
        <v>1219</v>
      </c>
      <c r="D25" s="652" t="s">
        <v>2672</v>
      </c>
      <c r="E25" s="652" t="s">
        <v>2673</v>
      </c>
      <c r="F25" s="655"/>
      <c r="G25" s="655"/>
      <c r="H25" s="668">
        <v>0</v>
      </c>
      <c r="I25" s="655">
        <v>10</v>
      </c>
      <c r="J25" s="655">
        <v>288.89999999999998</v>
      </c>
      <c r="K25" s="668">
        <v>1</v>
      </c>
      <c r="L25" s="655">
        <v>10</v>
      </c>
      <c r="M25" s="656">
        <v>288.89999999999998</v>
      </c>
    </row>
    <row r="26" spans="1:13" ht="14.4" customHeight="1" x14ac:dyDescent="0.3">
      <c r="A26" s="651" t="s">
        <v>545</v>
      </c>
      <c r="B26" s="652" t="s">
        <v>2674</v>
      </c>
      <c r="C26" s="652" t="s">
        <v>1118</v>
      </c>
      <c r="D26" s="652" t="s">
        <v>1061</v>
      </c>
      <c r="E26" s="652" t="s">
        <v>2675</v>
      </c>
      <c r="F26" s="655"/>
      <c r="G26" s="655"/>
      <c r="H26" s="668">
        <v>0</v>
      </c>
      <c r="I26" s="655">
        <v>11</v>
      </c>
      <c r="J26" s="655">
        <v>646.14110926340436</v>
      </c>
      <c r="K26" s="668">
        <v>1</v>
      </c>
      <c r="L26" s="655">
        <v>11</v>
      </c>
      <c r="M26" s="656">
        <v>646.14110926340436</v>
      </c>
    </row>
    <row r="27" spans="1:13" ht="14.4" customHeight="1" x14ac:dyDescent="0.3">
      <c r="A27" s="651" t="s">
        <v>545</v>
      </c>
      <c r="B27" s="652" t="s">
        <v>2674</v>
      </c>
      <c r="C27" s="652" t="s">
        <v>1060</v>
      </c>
      <c r="D27" s="652" t="s">
        <v>1061</v>
      </c>
      <c r="E27" s="652" t="s">
        <v>2676</v>
      </c>
      <c r="F27" s="655"/>
      <c r="G27" s="655"/>
      <c r="H27" s="668">
        <v>0</v>
      </c>
      <c r="I27" s="655">
        <v>3</v>
      </c>
      <c r="J27" s="655">
        <v>315.18</v>
      </c>
      <c r="K27" s="668">
        <v>1</v>
      </c>
      <c r="L27" s="655">
        <v>3</v>
      </c>
      <c r="M27" s="656">
        <v>315.18</v>
      </c>
    </row>
    <row r="28" spans="1:13" ht="14.4" customHeight="1" x14ac:dyDescent="0.3">
      <c r="A28" s="651" t="s">
        <v>545</v>
      </c>
      <c r="B28" s="652" t="s">
        <v>2677</v>
      </c>
      <c r="C28" s="652" t="s">
        <v>1071</v>
      </c>
      <c r="D28" s="652" t="s">
        <v>1072</v>
      </c>
      <c r="E28" s="652" t="s">
        <v>2678</v>
      </c>
      <c r="F28" s="655"/>
      <c r="G28" s="655"/>
      <c r="H28" s="668">
        <v>0</v>
      </c>
      <c r="I28" s="655">
        <v>19</v>
      </c>
      <c r="J28" s="655">
        <v>382.46978890654123</v>
      </c>
      <c r="K28" s="668">
        <v>1</v>
      </c>
      <c r="L28" s="655">
        <v>19</v>
      </c>
      <c r="M28" s="656">
        <v>382.46978890654123</v>
      </c>
    </row>
    <row r="29" spans="1:13" ht="14.4" customHeight="1" x14ac:dyDescent="0.3">
      <c r="A29" s="651" t="s">
        <v>545</v>
      </c>
      <c r="B29" s="652" t="s">
        <v>2677</v>
      </c>
      <c r="C29" s="652" t="s">
        <v>1075</v>
      </c>
      <c r="D29" s="652" t="s">
        <v>1076</v>
      </c>
      <c r="E29" s="652" t="s">
        <v>2679</v>
      </c>
      <c r="F29" s="655"/>
      <c r="G29" s="655"/>
      <c r="H29" s="668">
        <v>0</v>
      </c>
      <c r="I29" s="655">
        <v>30</v>
      </c>
      <c r="J29" s="655">
        <v>967.80277352448616</v>
      </c>
      <c r="K29" s="668">
        <v>1</v>
      </c>
      <c r="L29" s="655">
        <v>30</v>
      </c>
      <c r="M29" s="656">
        <v>967.80277352448616</v>
      </c>
    </row>
    <row r="30" spans="1:13" ht="14.4" customHeight="1" x14ac:dyDescent="0.3">
      <c r="A30" s="651" t="s">
        <v>545</v>
      </c>
      <c r="B30" s="652" t="s">
        <v>2677</v>
      </c>
      <c r="C30" s="652" t="s">
        <v>1079</v>
      </c>
      <c r="D30" s="652" t="s">
        <v>1080</v>
      </c>
      <c r="E30" s="652" t="s">
        <v>2680</v>
      </c>
      <c r="F30" s="655"/>
      <c r="G30" s="655"/>
      <c r="H30" s="668">
        <v>0</v>
      </c>
      <c r="I30" s="655">
        <v>15</v>
      </c>
      <c r="J30" s="655">
        <v>449.99945334067422</v>
      </c>
      <c r="K30" s="668">
        <v>1</v>
      </c>
      <c r="L30" s="655">
        <v>15</v>
      </c>
      <c r="M30" s="656">
        <v>449.99945334067422</v>
      </c>
    </row>
    <row r="31" spans="1:13" ht="14.4" customHeight="1" x14ac:dyDescent="0.3">
      <c r="A31" s="651" t="s">
        <v>545</v>
      </c>
      <c r="B31" s="652" t="s">
        <v>2677</v>
      </c>
      <c r="C31" s="652" t="s">
        <v>1087</v>
      </c>
      <c r="D31" s="652" t="s">
        <v>1088</v>
      </c>
      <c r="E31" s="652" t="s">
        <v>2681</v>
      </c>
      <c r="F31" s="655"/>
      <c r="G31" s="655"/>
      <c r="H31" s="668">
        <v>0</v>
      </c>
      <c r="I31" s="655">
        <v>3</v>
      </c>
      <c r="J31" s="655">
        <v>63.299427794163662</v>
      </c>
      <c r="K31" s="668">
        <v>1</v>
      </c>
      <c r="L31" s="655">
        <v>3</v>
      </c>
      <c r="M31" s="656">
        <v>63.299427794163662</v>
      </c>
    </row>
    <row r="32" spans="1:13" ht="14.4" customHeight="1" x14ac:dyDescent="0.3">
      <c r="A32" s="651" t="s">
        <v>545</v>
      </c>
      <c r="B32" s="652" t="s">
        <v>2677</v>
      </c>
      <c r="C32" s="652" t="s">
        <v>1091</v>
      </c>
      <c r="D32" s="652" t="s">
        <v>1088</v>
      </c>
      <c r="E32" s="652" t="s">
        <v>2682</v>
      </c>
      <c r="F32" s="655"/>
      <c r="G32" s="655"/>
      <c r="H32" s="668">
        <v>0</v>
      </c>
      <c r="I32" s="655">
        <v>6</v>
      </c>
      <c r="J32" s="655">
        <v>353.5777410231297</v>
      </c>
      <c r="K32" s="668">
        <v>1</v>
      </c>
      <c r="L32" s="655">
        <v>6</v>
      </c>
      <c r="M32" s="656">
        <v>353.5777410231297</v>
      </c>
    </row>
    <row r="33" spans="1:13" ht="14.4" customHeight="1" x14ac:dyDescent="0.3">
      <c r="A33" s="651" t="s">
        <v>545</v>
      </c>
      <c r="B33" s="652" t="s">
        <v>2677</v>
      </c>
      <c r="C33" s="652" t="s">
        <v>1094</v>
      </c>
      <c r="D33" s="652" t="s">
        <v>1088</v>
      </c>
      <c r="E33" s="652" t="s">
        <v>2683</v>
      </c>
      <c r="F33" s="655"/>
      <c r="G33" s="655"/>
      <c r="H33" s="668">
        <v>0</v>
      </c>
      <c r="I33" s="655">
        <v>4</v>
      </c>
      <c r="J33" s="655">
        <v>276</v>
      </c>
      <c r="K33" s="668">
        <v>1</v>
      </c>
      <c r="L33" s="655">
        <v>4</v>
      </c>
      <c r="M33" s="656">
        <v>276</v>
      </c>
    </row>
    <row r="34" spans="1:13" ht="14.4" customHeight="1" x14ac:dyDescent="0.3">
      <c r="A34" s="651" t="s">
        <v>545</v>
      </c>
      <c r="B34" s="652" t="s">
        <v>2677</v>
      </c>
      <c r="C34" s="652" t="s">
        <v>567</v>
      </c>
      <c r="D34" s="652" t="s">
        <v>568</v>
      </c>
      <c r="E34" s="652" t="s">
        <v>2679</v>
      </c>
      <c r="F34" s="655">
        <v>19</v>
      </c>
      <c r="G34" s="655">
        <v>512.05000000000018</v>
      </c>
      <c r="H34" s="668">
        <v>1</v>
      </c>
      <c r="I34" s="655"/>
      <c r="J34" s="655"/>
      <c r="K34" s="668">
        <v>0</v>
      </c>
      <c r="L34" s="655">
        <v>19</v>
      </c>
      <c r="M34" s="656">
        <v>512.05000000000018</v>
      </c>
    </row>
    <row r="35" spans="1:13" ht="14.4" customHeight="1" x14ac:dyDescent="0.3">
      <c r="A35" s="651" t="s">
        <v>545</v>
      </c>
      <c r="B35" s="652" t="s">
        <v>2684</v>
      </c>
      <c r="C35" s="652" t="s">
        <v>1129</v>
      </c>
      <c r="D35" s="652" t="s">
        <v>2685</v>
      </c>
      <c r="E35" s="652" t="s">
        <v>1131</v>
      </c>
      <c r="F35" s="655"/>
      <c r="G35" s="655"/>
      <c r="H35" s="668">
        <v>0</v>
      </c>
      <c r="I35" s="655">
        <v>1</v>
      </c>
      <c r="J35" s="655">
        <v>44.030000000000008</v>
      </c>
      <c r="K35" s="668">
        <v>1</v>
      </c>
      <c r="L35" s="655">
        <v>1</v>
      </c>
      <c r="M35" s="656">
        <v>44.030000000000008</v>
      </c>
    </row>
    <row r="36" spans="1:13" ht="14.4" customHeight="1" x14ac:dyDescent="0.3">
      <c r="A36" s="651" t="s">
        <v>545</v>
      </c>
      <c r="B36" s="652" t="s">
        <v>2686</v>
      </c>
      <c r="C36" s="652" t="s">
        <v>1121</v>
      </c>
      <c r="D36" s="652" t="s">
        <v>1122</v>
      </c>
      <c r="E36" s="652" t="s">
        <v>2649</v>
      </c>
      <c r="F36" s="655"/>
      <c r="G36" s="655"/>
      <c r="H36" s="668">
        <v>0</v>
      </c>
      <c r="I36" s="655">
        <v>4</v>
      </c>
      <c r="J36" s="655">
        <v>80.239334286710587</v>
      </c>
      <c r="K36" s="668">
        <v>1</v>
      </c>
      <c r="L36" s="655">
        <v>4</v>
      </c>
      <c r="M36" s="656">
        <v>80.239334286710587</v>
      </c>
    </row>
    <row r="37" spans="1:13" ht="14.4" customHeight="1" x14ac:dyDescent="0.3">
      <c r="A37" s="651" t="s">
        <v>545</v>
      </c>
      <c r="B37" s="652" t="s">
        <v>2687</v>
      </c>
      <c r="C37" s="652" t="s">
        <v>641</v>
      </c>
      <c r="D37" s="652" t="s">
        <v>642</v>
      </c>
      <c r="E37" s="652" t="s">
        <v>2688</v>
      </c>
      <c r="F37" s="655"/>
      <c r="G37" s="655"/>
      <c r="H37" s="668">
        <v>0</v>
      </c>
      <c r="I37" s="655">
        <v>1</v>
      </c>
      <c r="J37" s="655">
        <v>90.379999999999967</v>
      </c>
      <c r="K37" s="668">
        <v>1</v>
      </c>
      <c r="L37" s="655">
        <v>1</v>
      </c>
      <c r="M37" s="656">
        <v>90.379999999999967</v>
      </c>
    </row>
    <row r="38" spans="1:13" ht="14.4" customHeight="1" x14ac:dyDescent="0.3">
      <c r="A38" s="651" t="s">
        <v>545</v>
      </c>
      <c r="B38" s="652" t="s">
        <v>2687</v>
      </c>
      <c r="C38" s="652" t="s">
        <v>633</v>
      </c>
      <c r="D38" s="652" t="s">
        <v>634</v>
      </c>
      <c r="E38" s="652" t="s">
        <v>2689</v>
      </c>
      <c r="F38" s="655"/>
      <c r="G38" s="655"/>
      <c r="H38" s="668">
        <v>0</v>
      </c>
      <c r="I38" s="655">
        <v>1</v>
      </c>
      <c r="J38" s="655">
        <v>101.7</v>
      </c>
      <c r="K38" s="668">
        <v>1</v>
      </c>
      <c r="L38" s="655">
        <v>1</v>
      </c>
      <c r="M38" s="656">
        <v>101.7</v>
      </c>
    </row>
    <row r="39" spans="1:13" ht="14.4" customHeight="1" x14ac:dyDescent="0.3">
      <c r="A39" s="651" t="s">
        <v>545</v>
      </c>
      <c r="B39" s="652" t="s">
        <v>2690</v>
      </c>
      <c r="C39" s="652" t="s">
        <v>564</v>
      </c>
      <c r="D39" s="652" t="s">
        <v>2691</v>
      </c>
      <c r="E39" s="652" t="s">
        <v>2692</v>
      </c>
      <c r="F39" s="655">
        <v>1</v>
      </c>
      <c r="G39" s="655">
        <v>56.159999999999954</v>
      </c>
      <c r="H39" s="668">
        <v>1</v>
      </c>
      <c r="I39" s="655"/>
      <c r="J39" s="655"/>
      <c r="K39" s="668">
        <v>0</v>
      </c>
      <c r="L39" s="655">
        <v>1</v>
      </c>
      <c r="M39" s="656">
        <v>56.159999999999954</v>
      </c>
    </row>
    <row r="40" spans="1:13" ht="14.4" customHeight="1" x14ac:dyDescent="0.3">
      <c r="A40" s="651" t="s">
        <v>545</v>
      </c>
      <c r="B40" s="652" t="s">
        <v>2693</v>
      </c>
      <c r="C40" s="652" t="s">
        <v>1097</v>
      </c>
      <c r="D40" s="652" t="s">
        <v>1098</v>
      </c>
      <c r="E40" s="652" t="s">
        <v>2694</v>
      </c>
      <c r="F40" s="655"/>
      <c r="G40" s="655"/>
      <c r="H40" s="668">
        <v>0</v>
      </c>
      <c r="I40" s="655">
        <v>1</v>
      </c>
      <c r="J40" s="655">
        <v>16.780000000000008</v>
      </c>
      <c r="K40" s="668">
        <v>1</v>
      </c>
      <c r="L40" s="655">
        <v>1</v>
      </c>
      <c r="M40" s="656">
        <v>16.780000000000008</v>
      </c>
    </row>
    <row r="41" spans="1:13" ht="14.4" customHeight="1" x14ac:dyDescent="0.3">
      <c r="A41" s="651" t="s">
        <v>545</v>
      </c>
      <c r="B41" s="652" t="s">
        <v>2693</v>
      </c>
      <c r="C41" s="652" t="s">
        <v>1101</v>
      </c>
      <c r="D41" s="652" t="s">
        <v>1098</v>
      </c>
      <c r="E41" s="652" t="s">
        <v>2649</v>
      </c>
      <c r="F41" s="655"/>
      <c r="G41" s="655"/>
      <c r="H41" s="668">
        <v>0</v>
      </c>
      <c r="I41" s="655">
        <v>3</v>
      </c>
      <c r="J41" s="655">
        <v>90.66</v>
      </c>
      <c r="K41" s="668">
        <v>1</v>
      </c>
      <c r="L41" s="655">
        <v>3</v>
      </c>
      <c r="M41" s="656">
        <v>90.66</v>
      </c>
    </row>
    <row r="42" spans="1:13" ht="14.4" customHeight="1" x14ac:dyDescent="0.3">
      <c r="A42" s="651" t="s">
        <v>550</v>
      </c>
      <c r="B42" s="652" t="s">
        <v>2635</v>
      </c>
      <c r="C42" s="652" t="s">
        <v>1141</v>
      </c>
      <c r="D42" s="652" t="s">
        <v>1142</v>
      </c>
      <c r="E42" s="652" t="s">
        <v>1143</v>
      </c>
      <c r="F42" s="655"/>
      <c r="G42" s="655"/>
      <c r="H42" s="668">
        <v>0</v>
      </c>
      <c r="I42" s="655">
        <v>4</v>
      </c>
      <c r="J42" s="655">
        <v>271.32000000000005</v>
      </c>
      <c r="K42" s="668">
        <v>1</v>
      </c>
      <c r="L42" s="655">
        <v>4</v>
      </c>
      <c r="M42" s="656">
        <v>271.32000000000005</v>
      </c>
    </row>
    <row r="43" spans="1:13" ht="14.4" customHeight="1" x14ac:dyDescent="0.3">
      <c r="A43" s="651" t="s">
        <v>550</v>
      </c>
      <c r="B43" s="652" t="s">
        <v>2635</v>
      </c>
      <c r="C43" s="652" t="s">
        <v>1720</v>
      </c>
      <c r="D43" s="652" t="s">
        <v>1145</v>
      </c>
      <c r="E43" s="652" t="s">
        <v>2695</v>
      </c>
      <c r="F43" s="655"/>
      <c r="G43" s="655"/>
      <c r="H43" s="668">
        <v>0</v>
      </c>
      <c r="I43" s="655">
        <v>1</v>
      </c>
      <c r="J43" s="655">
        <v>21.600000000000005</v>
      </c>
      <c r="K43" s="668">
        <v>1</v>
      </c>
      <c r="L43" s="655">
        <v>1</v>
      </c>
      <c r="M43" s="656">
        <v>21.600000000000005</v>
      </c>
    </row>
    <row r="44" spans="1:13" ht="14.4" customHeight="1" x14ac:dyDescent="0.3">
      <c r="A44" s="651" t="s">
        <v>550</v>
      </c>
      <c r="B44" s="652" t="s">
        <v>2639</v>
      </c>
      <c r="C44" s="652" t="s">
        <v>1125</v>
      </c>
      <c r="D44" s="652" t="s">
        <v>1126</v>
      </c>
      <c r="E44" s="652" t="s">
        <v>2640</v>
      </c>
      <c r="F44" s="655"/>
      <c r="G44" s="655"/>
      <c r="H44" s="668">
        <v>0</v>
      </c>
      <c r="I44" s="655">
        <v>1</v>
      </c>
      <c r="J44" s="655">
        <v>73.839997025954162</v>
      </c>
      <c r="K44" s="668">
        <v>1</v>
      </c>
      <c r="L44" s="655">
        <v>1</v>
      </c>
      <c r="M44" s="656">
        <v>73.839997025954162</v>
      </c>
    </row>
    <row r="45" spans="1:13" ht="14.4" customHeight="1" x14ac:dyDescent="0.3">
      <c r="A45" s="651" t="s">
        <v>550</v>
      </c>
      <c r="B45" s="652" t="s">
        <v>2639</v>
      </c>
      <c r="C45" s="652" t="s">
        <v>1619</v>
      </c>
      <c r="D45" s="652" t="s">
        <v>1126</v>
      </c>
      <c r="E45" s="652" t="s">
        <v>2696</v>
      </c>
      <c r="F45" s="655"/>
      <c r="G45" s="655"/>
      <c r="H45" s="668">
        <v>0</v>
      </c>
      <c r="I45" s="655">
        <v>3</v>
      </c>
      <c r="J45" s="655">
        <v>349.96999999999991</v>
      </c>
      <c r="K45" s="668">
        <v>1</v>
      </c>
      <c r="L45" s="655">
        <v>3</v>
      </c>
      <c r="M45" s="656">
        <v>349.96999999999991</v>
      </c>
    </row>
    <row r="46" spans="1:13" ht="14.4" customHeight="1" x14ac:dyDescent="0.3">
      <c r="A46" s="651" t="s">
        <v>550</v>
      </c>
      <c r="B46" s="652" t="s">
        <v>2697</v>
      </c>
      <c r="C46" s="652" t="s">
        <v>1698</v>
      </c>
      <c r="D46" s="652" t="s">
        <v>1699</v>
      </c>
      <c r="E46" s="652" t="s">
        <v>2698</v>
      </c>
      <c r="F46" s="655"/>
      <c r="G46" s="655"/>
      <c r="H46" s="668">
        <v>0</v>
      </c>
      <c r="I46" s="655">
        <v>7</v>
      </c>
      <c r="J46" s="655">
        <v>724.71999999999991</v>
      </c>
      <c r="K46" s="668">
        <v>1</v>
      </c>
      <c r="L46" s="655">
        <v>7</v>
      </c>
      <c r="M46" s="656">
        <v>724.71999999999991</v>
      </c>
    </row>
    <row r="47" spans="1:13" ht="14.4" customHeight="1" x14ac:dyDescent="0.3">
      <c r="A47" s="651" t="s">
        <v>550</v>
      </c>
      <c r="B47" s="652" t="s">
        <v>2699</v>
      </c>
      <c r="C47" s="652" t="s">
        <v>1713</v>
      </c>
      <c r="D47" s="652" t="s">
        <v>1714</v>
      </c>
      <c r="E47" s="652" t="s">
        <v>2700</v>
      </c>
      <c r="F47" s="655"/>
      <c r="G47" s="655"/>
      <c r="H47" s="668">
        <v>0</v>
      </c>
      <c r="I47" s="655">
        <v>1</v>
      </c>
      <c r="J47" s="655">
        <v>93.07</v>
      </c>
      <c r="K47" s="668">
        <v>1</v>
      </c>
      <c r="L47" s="655">
        <v>1</v>
      </c>
      <c r="M47" s="656">
        <v>93.07</v>
      </c>
    </row>
    <row r="48" spans="1:13" ht="14.4" customHeight="1" x14ac:dyDescent="0.3">
      <c r="A48" s="651" t="s">
        <v>550</v>
      </c>
      <c r="B48" s="652" t="s">
        <v>2701</v>
      </c>
      <c r="C48" s="652" t="s">
        <v>1719</v>
      </c>
      <c r="D48" s="652" t="s">
        <v>1623</v>
      </c>
      <c r="E48" s="652" t="s">
        <v>2702</v>
      </c>
      <c r="F48" s="655"/>
      <c r="G48" s="655"/>
      <c r="H48" s="668">
        <v>0</v>
      </c>
      <c r="I48" s="655">
        <v>11</v>
      </c>
      <c r="J48" s="655">
        <v>36299.999129154676</v>
      </c>
      <c r="K48" s="668">
        <v>1</v>
      </c>
      <c r="L48" s="655">
        <v>11</v>
      </c>
      <c r="M48" s="656">
        <v>36299.999129154676</v>
      </c>
    </row>
    <row r="49" spans="1:13" ht="14.4" customHeight="1" x14ac:dyDescent="0.3">
      <c r="A49" s="651" t="s">
        <v>550</v>
      </c>
      <c r="B49" s="652" t="s">
        <v>2701</v>
      </c>
      <c r="C49" s="652" t="s">
        <v>1622</v>
      </c>
      <c r="D49" s="652" t="s">
        <v>1623</v>
      </c>
      <c r="E49" s="652" t="s">
        <v>2702</v>
      </c>
      <c r="F49" s="655"/>
      <c r="G49" s="655"/>
      <c r="H49" s="668">
        <v>0</v>
      </c>
      <c r="I49" s="655">
        <v>2</v>
      </c>
      <c r="J49" s="655">
        <v>6600</v>
      </c>
      <c r="K49" s="668">
        <v>1</v>
      </c>
      <c r="L49" s="655">
        <v>2</v>
      </c>
      <c r="M49" s="656">
        <v>6600</v>
      </c>
    </row>
    <row r="50" spans="1:13" ht="14.4" customHeight="1" x14ac:dyDescent="0.3">
      <c r="A50" s="651" t="s">
        <v>550</v>
      </c>
      <c r="B50" s="652" t="s">
        <v>2701</v>
      </c>
      <c r="C50" s="652" t="s">
        <v>1630</v>
      </c>
      <c r="D50" s="652" t="s">
        <v>1631</v>
      </c>
      <c r="E50" s="652" t="s">
        <v>2703</v>
      </c>
      <c r="F50" s="655"/>
      <c r="G50" s="655"/>
      <c r="H50" s="668">
        <v>0</v>
      </c>
      <c r="I50" s="655">
        <v>1</v>
      </c>
      <c r="J50" s="655">
        <v>1501.0199999999998</v>
      </c>
      <c r="K50" s="668">
        <v>1</v>
      </c>
      <c r="L50" s="655">
        <v>1</v>
      </c>
      <c r="M50" s="656">
        <v>1501.0199999999998</v>
      </c>
    </row>
    <row r="51" spans="1:13" ht="14.4" customHeight="1" x14ac:dyDescent="0.3">
      <c r="A51" s="651" t="s">
        <v>550</v>
      </c>
      <c r="B51" s="652" t="s">
        <v>2704</v>
      </c>
      <c r="C51" s="652" t="s">
        <v>1716</v>
      </c>
      <c r="D51" s="652" t="s">
        <v>1717</v>
      </c>
      <c r="E51" s="652" t="s">
        <v>2705</v>
      </c>
      <c r="F51" s="655"/>
      <c r="G51" s="655"/>
      <c r="H51" s="668">
        <v>0</v>
      </c>
      <c r="I51" s="655">
        <v>2</v>
      </c>
      <c r="J51" s="655">
        <v>280.18000000000006</v>
      </c>
      <c r="K51" s="668">
        <v>1</v>
      </c>
      <c r="L51" s="655">
        <v>2</v>
      </c>
      <c r="M51" s="656">
        <v>280.18000000000006</v>
      </c>
    </row>
    <row r="52" spans="1:13" ht="14.4" customHeight="1" x14ac:dyDescent="0.3">
      <c r="A52" s="651" t="s">
        <v>550</v>
      </c>
      <c r="B52" s="652" t="s">
        <v>2641</v>
      </c>
      <c r="C52" s="652" t="s">
        <v>1083</v>
      </c>
      <c r="D52" s="652" t="s">
        <v>1084</v>
      </c>
      <c r="E52" s="652" t="s">
        <v>2642</v>
      </c>
      <c r="F52" s="655"/>
      <c r="G52" s="655"/>
      <c r="H52" s="668">
        <v>0</v>
      </c>
      <c r="I52" s="655">
        <v>1</v>
      </c>
      <c r="J52" s="655">
        <v>48.819999999999986</v>
      </c>
      <c r="K52" s="668">
        <v>1</v>
      </c>
      <c r="L52" s="655">
        <v>1</v>
      </c>
      <c r="M52" s="656">
        <v>48.819999999999986</v>
      </c>
    </row>
    <row r="53" spans="1:13" ht="14.4" customHeight="1" x14ac:dyDescent="0.3">
      <c r="A53" s="651" t="s">
        <v>550</v>
      </c>
      <c r="B53" s="652" t="s">
        <v>2706</v>
      </c>
      <c r="C53" s="652" t="s">
        <v>1654</v>
      </c>
      <c r="D53" s="652" t="s">
        <v>1655</v>
      </c>
      <c r="E53" s="652" t="s">
        <v>2707</v>
      </c>
      <c r="F53" s="655"/>
      <c r="G53" s="655"/>
      <c r="H53" s="668">
        <v>0</v>
      </c>
      <c r="I53" s="655">
        <v>1</v>
      </c>
      <c r="J53" s="655">
        <v>24.929999999999993</v>
      </c>
      <c r="K53" s="668">
        <v>1</v>
      </c>
      <c r="L53" s="655">
        <v>1</v>
      </c>
      <c r="M53" s="656">
        <v>24.929999999999993</v>
      </c>
    </row>
    <row r="54" spans="1:13" ht="14.4" customHeight="1" x14ac:dyDescent="0.3">
      <c r="A54" s="651" t="s">
        <v>550</v>
      </c>
      <c r="B54" s="652" t="s">
        <v>2708</v>
      </c>
      <c r="C54" s="652" t="s">
        <v>1645</v>
      </c>
      <c r="D54" s="652" t="s">
        <v>1646</v>
      </c>
      <c r="E54" s="652" t="s">
        <v>2642</v>
      </c>
      <c r="F54" s="655"/>
      <c r="G54" s="655"/>
      <c r="H54" s="668">
        <v>0</v>
      </c>
      <c r="I54" s="655">
        <v>2</v>
      </c>
      <c r="J54" s="655">
        <v>173.11</v>
      </c>
      <c r="K54" s="668">
        <v>1</v>
      </c>
      <c r="L54" s="655">
        <v>2</v>
      </c>
      <c r="M54" s="656">
        <v>173.11</v>
      </c>
    </row>
    <row r="55" spans="1:13" ht="14.4" customHeight="1" x14ac:dyDescent="0.3">
      <c r="A55" s="651" t="s">
        <v>550</v>
      </c>
      <c r="B55" s="652" t="s">
        <v>2708</v>
      </c>
      <c r="C55" s="652" t="s">
        <v>1648</v>
      </c>
      <c r="D55" s="652" t="s">
        <v>1646</v>
      </c>
      <c r="E55" s="652" t="s">
        <v>2709</v>
      </c>
      <c r="F55" s="655"/>
      <c r="G55" s="655"/>
      <c r="H55" s="668">
        <v>0</v>
      </c>
      <c r="I55" s="655">
        <v>1</v>
      </c>
      <c r="J55" s="655">
        <v>222.42999999999998</v>
      </c>
      <c r="K55" s="668">
        <v>1</v>
      </c>
      <c r="L55" s="655">
        <v>1</v>
      </c>
      <c r="M55" s="656">
        <v>222.42999999999998</v>
      </c>
    </row>
    <row r="56" spans="1:13" ht="14.4" customHeight="1" x14ac:dyDescent="0.3">
      <c r="A56" s="651" t="s">
        <v>550</v>
      </c>
      <c r="B56" s="652" t="s">
        <v>2710</v>
      </c>
      <c r="C56" s="652" t="s">
        <v>1611</v>
      </c>
      <c r="D56" s="652" t="s">
        <v>1612</v>
      </c>
      <c r="E56" s="652" t="s">
        <v>2711</v>
      </c>
      <c r="F56" s="655"/>
      <c r="G56" s="655"/>
      <c r="H56" s="668">
        <v>0</v>
      </c>
      <c r="I56" s="655">
        <v>1</v>
      </c>
      <c r="J56" s="655">
        <v>12.059939880797257</v>
      </c>
      <c r="K56" s="668">
        <v>1</v>
      </c>
      <c r="L56" s="655">
        <v>1</v>
      </c>
      <c r="M56" s="656">
        <v>12.059939880797257</v>
      </c>
    </row>
    <row r="57" spans="1:13" ht="14.4" customHeight="1" x14ac:dyDescent="0.3">
      <c r="A57" s="651" t="s">
        <v>550</v>
      </c>
      <c r="B57" s="652" t="s">
        <v>2712</v>
      </c>
      <c r="C57" s="652" t="s">
        <v>1679</v>
      </c>
      <c r="D57" s="652" t="s">
        <v>1680</v>
      </c>
      <c r="E57" s="652" t="s">
        <v>2713</v>
      </c>
      <c r="F57" s="655"/>
      <c r="G57" s="655"/>
      <c r="H57" s="668">
        <v>0</v>
      </c>
      <c r="I57" s="655">
        <v>1</v>
      </c>
      <c r="J57" s="655">
        <v>57.829476395502077</v>
      </c>
      <c r="K57" s="668">
        <v>1</v>
      </c>
      <c r="L57" s="655">
        <v>1</v>
      </c>
      <c r="M57" s="656">
        <v>57.829476395502077</v>
      </c>
    </row>
    <row r="58" spans="1:13" ht="14.4" customHeight="1" x14ac:dyDescent="0.3">
      <c r="A58" s="651" t="s">
        <v>550</v>
      </c>
      <c r="B58" s="652" t="s">
        <v>2714</v>
      </c>
      <c r="C58" s="652" t="s">
        <v>1705</v>
      </c>
      <c r="D58" s="652" t="s">
        <v>1706</v>
      </c>
      <c r="E58" s="652" t="s">
        <v>2715</v>
      </c>
      <c r="F58" s="655"/>
      <c r="G58" s="655"/>
      <c r="H58" s="668">
        <v>0</v>
      </c>
      <c r="I58" s="655">
        <v>1</v>
      </c>
      <c r="J58" s="655">
        <v>97.42</v>
      </c>
      <c r="K58" s="668">
        <v>1</v>
      </c>
      <c r="L58" s="655">
        <v>1</v>
      </c>
      <c r="M58" s="656">
        <v>97.42</v>
      </c>
    </row>
    <row r="59" spans="1:13" ht="14.4" customHeight="1" x14ac:dyDescent="0.3">
      <c r="A59" s="651" t="s">
        <v>550</v>
      </c>
      <c r="B59" s="652" t="s">
        <v>2716</v>
      </c>
      <c r="C59" s="652" t="s">
        <v>1634</v>
      </c>
      <c r="D59" s="652" t="s">
        <v>1635</v>
      </c>
      <c r="E59" s="652" t="s">
        <v>2717</v>
      </c>
      <c r="F59" s="655"/>
      <c r="G59" s="655"/>
      <c r="H59" s="668">
        <v>0</v>
      </c>
      <c r="I59" s="655">
        <v>1</v>
      </c>
      <c r="J59" s="655">
        <v>76.480000000000032</v>
      </c>
      <c r="K59" s="668">
        <v>1</v>
      </c>
      <c r="L59" s="655">
        <v>1</v>
      </c>
      <c r="M59" s="656">
        <v>76.480000000000032</v>
      </c>
    </row>
    <row r="60" spans="1:13" ht="14.4" customHeight="1" x14ac:dyDescent="0.3">
      <c r="A60" s="651" t="s">
        <v>550</v>
      </c>
      <c r="B60" s="652" t="s">
        <v>2718</v>
      </c>
      <c r="C60" s="652" t="s">
        <v>1665</v>
      </c>
      <c r="D60" s="652" t="s">
        <v>1666</v>
      </c>
      <c r="E60" s="652" t="s">
        <v>2719</v>
      </c>
      <c r="F60" s="655"/>
      <c r="G60" s="655"/>
      <c r="H60" s="668">
        <v>0</v>
      </c>
      <c r="I60" s="655">
        <v>4</v>
      </c>
      <c r="J60" s="655">
        <v>635.91999999999996</v>
      </c>
      <c r="K60" s="668">
        <v>1</v>
      </c>
      <c r="L60" s="655">
        <v>4</v>
      </c>
      <c r="M60" s="656">
        <v>635.91999999999996</v>
      </c>
    </row>
    <row r="61" spans="1:13" ht="14.4" customHeight="1" x14ac:dyDescent="0.3">
      <c r="A61" s="651" t="s">
        <v>550</v>
      </c>
      <c r="B61" s="652" t="s">
        <v>2718</v>
      </c>
      <c r="C61" s="652" t="s">
        <v>1668</v>
      </c>
      <c r="D61" s="652" t="s">
        <v>1669</v>
      </c>
      <c r="E61" s="652" t="s">
        <v>2720</v>
      </c>
      <c r="F61" s="655"/>
      <c r="G61" s="655"/>
      <c r="H61" s="668">
        <v>0</v>
      </c>
      <c r="I61" s="655">
        <v>2</v>
      </c>
      <c r="J61" s="655">
        <v>508.5</v>
      </c>
      <c r="K61" s="668">
        <v>1</v>
      </c>
      <c r="L61" s="655">
        <v>2</v>
      </c>
      <c r="M61" s="656">
        <v>508.5</v>
      </c>
    </row>
    <row r="62" spans="1:13" ht="14.4" customHeight="1" x14ac:dyDescent="0.3">
      <c r="A62" s="651" t="s">
        <v>550</v>
      </c>
      <c r="B62" s="652" t="s">
        <v>2643</v>
      </c>
      <c r="C62" s="652" t="s">
        <v>1111</v>
      </c>
      <c r="D62" s="652" t="s">
        <v>1112</v>
      </c>
      <c r="E62" s="652" t="s">
        <v>2644</v>
      </c>
      <c r="F62" s="655"/>
      <c r="G62" s="655"/>
      <c r="H62" s="668">
        <v>0</v>
      </c>
      <c r="I62" s="655">
        <v>1</v>
      </c>
      <c r="J62" s="655">
        <v>21.67</v>
      </c>
      <c r="K62" s="668">
        <v>1</v>
      </c>
      <c r="L62" s="655">
        <v>1</v>
      </c>
      <c r="M62" s="656">
        <v>21.67</v>
      </c>
    </row>
    <row r="63" spans="1:13" ht="14.4" customHeight="1" x14ac:dyDescent="0.3">
      <c r="A63" s="651" t="s">
        <v>550</v>
      </c>
      <c r="B63" s="652" t="s">
        <v>2647</v>
      </c>
      <c r="C63" s="652" t="s">
        <v>1671</v>
      </c>
      <c r="D63" s="652" t="s">
        <v>1672</v>
      </c>
      <c r="E63" s="652" t="s">
        <v>2721</v>
      </c>
      <c r="F63" s="655"/>
      <c r="G63" s="655"/>
      <c r="H63" s="668">
        <v>0</v>
      </c>
      <c r="I63" s="655">
        <v>1</v>
      </c>
      <c r="J63" s="655">
        <v>210.07000000000002</v>
      </c>
      <c r="K63" s="668">
        <v>1</v>
      </c>
      <c r="L63" s="655">
        <v>1</v>
      </c>
      <c r="M63" s="656">
        <v>210.07000000000002</v>
      </c>
    </row>
    <row r="64" spans="1:13" ht="14.4" customHeight="1" x14ac:dyDescent="0.3">
      <c r="A64" s="651" t="s">
        <v>550</v>
      </c>
      <c r="B64" s="652" t="s">
        <v>2647</v>
      </c>
      <c r="C64" s="652" t="s">
        <v>1641</v>
      </c>
      <c r="D64" s="652" t="s">
        <v>2722</v>
      </c>
      <c r="E64" s="652" t="s">
        <v>2651</v>
      </c>
      <c r="F64" s="655"/>
      <c r="G64" s="655"/>
      <c r="H64" s="668">
        <v>0</v>
      </c>
      <c r="I64" s="655">
        <v>1</v>
      </c>
      <c r="J64" s="655">
        <v>88.249999999999986</v>
      </c>
      <c r="K64" s="668">
        <v>1</v>
      </c>
      <c r="L64" s="655">
        <v>1</v>
      </c>
      <c r="M64" s="656">
        <v>88.249999999999986</v>
      </c>
    </row>
    <row r="65" spans="1:13" ht="14.4" customHeight="1" x14ac:dyDescent="0.3">
      <c r="A65" s="651" t="s">
        <v>550</v>
      </c>
      <c r="B65" s="652" t="s">
        <v>2647</v>
      </c>
      <c r="C65" s="652" t="s">
        <v>1658</v>
      </c>
      <c r="D65" s="652" t="s">
        <v>2723</v>
      </c>
      <c r="E65" s="652" t="s">
        <v>2724</v>
      </c>
      <c r="F65" s="655"/>
      <c r="G65" s="655"/>
      <c r="H65" s="668">
        <v>0</v>
      </c>
      <c r="I65" s="655">
        <v>1</v>
      </c>
      <c r="J65" s="655">
        <v>135.78000000000003</v>
      </c>
      <c r="K65" s="668">
        <v>1</v>
      </c>
      <c r="L65" s="655">
        <v>1</v>
      </c>
      <c r="M65" s="656">
        <v>135.78000000000003</v>
      </c>
    </row>
    <row r="66" spans="1:13" ht="14.4" customHeight="1" x14ac:dyDescent="0.3">
      <c r="A66" s="651" t="s">
        <v>550</v>
      </c>
      <c r="B66" s="652" t="s">
        <v>2650</v>
      </c>
      <c r="C66" s="652" t="s">
        <v>1115</v>
      </c>
      <c r="D66" s="652" t="s">
        <v>1116</v>
      </c>
      <c r="E66" s="652" t="s">
        <v>2651</v>
      </c>
      <c r="F66" s="655"/>
      <c r="G66" s="655"/>
      <c r="H66" s="668">
        <v>0</v>
      </c>
      <c r="I66" s="655">
        <v>1</v>
      </c>
      <c r="J66" s="655">
        <v>116.80999999999999</v>
      </c>
      <c r="K66" s="668">
        <v>1</v>
      </c>
      <c r="L66" s="655">
        <v>1</v>
      </c>
      <c r="M66" s="656">
        <v>116.80999999999999</v>
      </c>
    </row>
    <row r="67" spans="1:13" ht="14.4" customHeight="1" x14ac:dyDescent="0.3">
      <c r="A67" s="651" t="s">
        <v>550</v>
      </c>
      <c r="B67" s="652" t="s">
        <v>2655</v>
      </c>
      <c r="C67" s="652" t="s">
        <v>1615</v>
      </c>
      <c r="D67" s="652" t="s">
        <v>1616</v>
      </c>
      <c r="E67" s="652" t="s">
        <v>2725</v>
      </c>
      <c r="F67" s="655"/>
      <c r="G67" s="655"/>
      <c r="H67" s="668">
        <v>0</v>
      </c>
      <c r="I67" s="655">
        <v>1</v>
      </c>
      <c r="J67" s="655">
        <v>46.819999999999993</v>
      </c>
      <c r="K67" s="668">
        <v>1</v>
      </c>
      <c r="L67" s="655">
        <v>1</v>
      </c>
      <c r="M67" s="656">
        <v>46.819999999999993</v>
      </c>
    </row>
    <row r="68" spans="1:13" ht="14.4" customHeight="1" x14ac:dyDescent="0.3">
      <c r="A68" s="651" t="s">
        <v>550</v>
      </c>
      <c r="B68" s="652" t="s">
        <v>2655</v>
      </c>
      <c r="C68" s="652" t="s">
        <v>1056</v>
      </c>
      <c r="D68" s="652" t="s">
        <v>2656</v>
      </c>
      <c r="E68" s="652" t="s">
        <v>2657</v>
      </c>
      <c r="F68" s="655"/>
      <c r="G68" s="655"/>
      <c r="H68" s="668">
        <v>0</v>
      </c>
      <c r="I68" s="655">
        <v>4</v>
      </c>
      <c r="J68" s="655">
        <v>138.99999999999997</v>
      </c>
      <c r="K68" s="668">
        <v>1</v>
      </c>
      <c r="L68" s="655">
        <v>4</v>
      </c>
      <c r="M68" s="656">
        <v>138.99999999999997</v>
      </c>
    </row>
    <row r="69" spans="1:13" ht="14.4" customHeight="1" x14ac:dyDescent="0.3">
      <c r="A69" s="651" t="s">
        <v>550</v>
      </c>
      <c r="B69" s="652" t="s">
        <v>2726</v>
      </c>
      <c r="C69" s="652" t="s">
        <v>1682</v>
      </c>
      <c r="D69" s="652" t="s">
        <v>2727</v>
      </c>
      <c r="E69" s="652" t="s">
        <v>2728</v>
      </c>
      <c r="F69" s="655"/>
      <c r="G69" s="655"/>
      <c r="H69" s="668">
        <v>0</v>
      </c>
      <c r="I69" s="655">
        <v>1</v>
      </c>
      <c r="J69" s="655">
        <v>78.290000000000063</v>
      </c>
      <c r="K69" s="668">
        <v>1</v>
      </c>
      <c r="L69" s="655">
        <v>1</v>
      </c>
      <c r="M69" s="656">
        <v>78.290000000000063</v>
      </c>
    </row>
    <row r="70" spans="1:13" ht="14.4" customHeight="1" x14ac:dyDescent="0.3">
      <c r="A70" s="651" t="s">
        <v>550</v>
      </c>
      <c r="B70" s="652" t="s">
        <v>2660</v>
      </c>
      <c r="C70" s="652" t="s">
        <v>1215</v>
      </c>
      <c r="D70" s="652" t="s">
        <v>1133</v>
      </c>
      <c r="E70" s="652" t="s">
        <v>2662</v>
      </c>
      <c r="F70" s="655"/>
      <c r="G70" s="655"/>
      <c r="H70" s="668">
        <v>0</v>
      </c>
      <c r="I70" s="655">
        <v>5</v>
      </c>
      <c r="J70" s="655">
        <v>579.70030015440818</v>
      </c>
      <c r="K70" s="668">
        <v>1</v>
      </c>
      <c r="L70" s="655">
        <v>5</v>
      </c>
      <c r="M70" s="656">
        <v>579.70030015440818</v>
      </c>
    </row>
    <row r="71" spans="1:13" ht="14.4" customHeight="1" x14ac:dyDescent="0.3">
      <c r="A71" s="651" t="s">
        <v>550</v>
      </c>
      <c r="B71" s="652" t="s">
        <v>2660</v>
      </c>
      <c r="C71" s="652" t="s">
        <v>1167</v>
      </c>
      <c r="D71" s="652" t="s">
        <v>2663</v>
      </c>
      <c r="E71" s="652" t="s">
        <v>2664</v>
      </c>
      <c r="F71" s="655"/>
      <c r="G71" s="655"/>
      <c r="H71" s="668">
        <v>0</v>
      </c>
      <c r="I71" s="655">
        <v>5.2</v>
      </c>
      <c r="J71" s="655">
        <v>647.86</v>
      </c>
      <c r="K71" s="668">
        <v>1</v>
      </c>
      <c r="L71" s="655">
        <v>5.2</v>
      </c>
      <c r="M71" s="656">
        <v>647.86</v>
      </c>
    </row>
    <row r="72" spans="1:13" ht="14.4" customHeight="1" x14ac:dyDescent="0.3">
      <c r="A72" s="651" t="s">
        <v>550</v>
      </c>
      <c r="B72" s="652" t="s">
        <v>2660</v>
      </c>
      <c r="C72" s="652" t="s">
        <v>1765</v>
      </c>
      <c r="D72" s="652" t="s">
        <v>2729</v>
      </c>
      <c r="E72" s="652" t="s">
        <v>2730</v>
      </c>
      <c r="F72" s="655"/>
      <c r="G72" s="655"/>
      <c r="H72" s="668">
        <v>0</v>
      </c>
      <c r="I72" s="655">
        <v>3</v>
      </c>
      <c r="J72" s="655">
        <v>336.92999999999995</v>
      </c>
      <c r="K72" s="668">
        <v>1</v>
      </c>
      <c r="L72" s="655">
        <v>3</v>
      </c>
      <c r="M72" s="656">
        <v>336.92999999999995</v>
      </c>
    </row>
    <row r="73" spans="1:13" ht="14.4" customHeight="1" x14ac:dyDescent="0.3">
      <c r="A73" s="651" t="s">
        <v>550</v>
      </c>
      <c r="B73" s="652" t="s">
        <v>2731</v>
      </c>
      <c r="C73" s="652" t="s">
        <v>1758</v>
      </c>
      <c r="D73" s="652" t="s">
        <v>1759</v>
      </c>
      <c r="E73" s="652" t="s">
        <v>2732</v>
      </c>
      <c r="F73" s="655"/>
      <c r="G73" s="655"/>
      <c r="H73" s="668">
        <v>0</v>
      </c>
      <c r="I73" s="655">
        <v>2.7</v>
      </c>
      <c r="J73" s="655">
        <v>1247.4000000000001</v>
      </c>
      <c r="K73" s="668">
        <v>1</v>
      </c>
      <c r="L73" s="655">
        <v>2.7</v>
      </c>
      <c r="M73" s="656">
        <v>1247.4000000000001</v>
      </c>
    </row>
    <row r="74" spans="1:13" ht="14.4" customHeight="1" x14ac:dyDescent="0.3">
      <c r="A74" s="651" t="s">
        <v>550</v>
      </c>
      <c r="B74" s="652" t="s">
        <v>2665</v>
      </c>
      <c r="C74" s="652" t="s">
        <v>1191</v>
      </c>
      <c r="D74" s="652" t="s">
        <v>1192</v>
      </c>
      <c r="E74" s="652" t="s">
        <v>2666</v>
      </c>
      <c r="F74" s="655"/>
      <c r="G74" s="655"/>
      <c r="H74" s="668">
        <v>0</v>
      </c>
      <c r="I74" s="655">
        <v>19.599999999999991</v>
      </c>
      <c r="J74" s="655">
        <v>4268.8799999999983</v>
      </c>
      <c r="K74" s="668">
        <v>1</v>
      </c>
      <c r="L74" s="655">
        <v>19.599999999999991</v>
      </c>
      <c r="M74" s="656">
        <v>4268.8799999999983</v>
      </c>
    </row>
    <row r="75" spans="1:13" ht="14.4" customHeight="1" x14ac:dyDescent="0.3">
      <c r="A75" s="651" t="s">
        <v>550</v>
      </c>
      <c r="B75" s="652" t="s">
        <v>2733</v>
      </c>
      <c r="C75" s="652" t="s">
        <v>1771</v>
      </c>
      <c r="D75" s="652" t="s">
        <v>1772</v>
      </c>
      <c r="E75" s="652" t="s">
        <v>1773</v>
      </c>
      <c r="F75" s="655"/>
      <c r="G75" s="655"/>
      <c r="H75" s="668">
        <v>0</v>
      </c>
      <c r="I75" s="655">
        <v>2.5</v>
      </c>
      <c r="J75" s="655">
        <v>2345.75</v>
      </c>
      <c r="K75" s="668">
        <v>1</v>
      </c>
      <c r="L75" s="655">
        <v>2.5</v>
      </c>
      <c r="M75" s="656">
        <v>2345.75</v>
      </c>
    </row>
    <row r="76" spans="1:13" ht="14.4" customHeight="1" x14ac:dyDescent="0.3">
      <c r="A76" s="651" t="s">
        <v>550</v>
      </c>
      <c r="B76" s="652" t="s">
        <v>2668</v>
      </c>
      <c r="C76" s="652" t="s">
        <v>1205</v>
      </c>
      <c r="D76" s="652" t="s">
        <v>2669</v>
      </c>
      <c r="E76" s="652" t="s">
        <v>2734</v>
      </c>
      <c r="F76" s="655"/>
      <c r="G76" s="655"/>
      <c r="H76" s="668">
        <v>0</v>
      </c>
      <c r="I76" s="655">
        <v>3.8</v>
      </c>
      <c r="J76" s="655">
        <v>589.38</v>
      </c>
      <c r="K76" s="668">
        <v>1</v>
      </c>
      <c r="L76" s="655">
        <v>3.8</v>
      </c>
      <c r="M76" s="656">
        <v>589.38</v>
      </c>
    </row>
    <row r="77" spans="1:13" ht="14.4" customHeight="1" x14ac:dyDescent="0.3">
      <c r="A77" s="651" t="s">
        <v>550</v>
      </c>
      <c r="B77" s="652" t="s">
        <v>2668</v>
      </c>
      <c r="C77" s="652" t="s">
        <v>1201</v>
      </c>
      <c r="D77" s="652" t="s">
        <v>2669</v>
      </c>
      <c r="E77" s="652" t="s">
        <v>2670</v>
      </c>
      <c r="F77" s="655"/>
      <c r="G77" s="655"/>
      <c r="H77" s="668">
        <v>0</v>
      </c>
      <c r="I77" s="655">
        <v>8.3000000000000007</v>
      </c>
      <c r="J77" s="655">
        <v>2191.1999999999998</v>
      </c>
      <c r="K77" s="668">
        <v>1</v>
      </c>
      <c r="L77" s="655">
        <v>8.3000000000000007</v>
      </c>
      <c r="M77" s="656">
        <v>2191.1999999999998</v>
      </c>
    </row>
    <row r="78" spans="1:13" ht="14.4" customHeight="1" x14ac:dyDescent="0.3">
      <c r="A78" s="651" t="s">
        <v>550</v>
      </c>
      <c r="B78" s="652" t="s">
        <v>2668</v>
      </c>
      <c r="C78" s="652" t="s">
        <v>1731</v>
      </c>
      <c r="D78" s="652" t="s">
        <v>2735</v>
      </c>
      <c r="E78" s="652" t="s">
        <v>2736</v>
      </c>
      <c r="F78" s="655">
        <v>2</v>
      </c>
      <c r="G78" s="655">
        <v>177.19990469900588</v>
      </c>
      <c r="H78" s="668">
        <v>1</v>
      </c>
      <c r="I78" s="655"/>
      <c r="J78" s="655"/>
      <c r="K78" s="668">
        <v>0</v>
      </c>
      <c r="L78" s="655">
        <v>2</v>
      </c>
      <c r="M78" s="656">
        <v>177.19990469900588</v>
      </c>
    </row>
    <row r="79" spans="1:13" ht="14.4" customHeight="1" x14ac:dyDescent="0.3">
      <c r="A79" s="651" t="s">
        <v>550</v>
      </c>
      <c r="B79" s="652" t="s">
        <v>2737</v>
      </c>
      <c r="C79" s="652" t="s">
        <v>1768</v>
      </c>
      <c r="D79" s="652" t="s">
        <v>1769</v>
      </c>
      <c r="E79" s="652" t="s">
        <v>2738</v>
      </c>
      <c r="F79" s="655"/>
      <c r="G79" s="655"/>
      <c r="H79" s="668">
        <v>0</v>
      </c>
      <c r="I79" s="655">
        <v>10</v>
      </c>
      <c r="J79" s="655">
        <v>552.09999999999991</v>
      </c>
      <c r="K79" s="668">
        <v>1</v>
      </c>
      <c r="L79" s="655">
        <v>10</v>
      </c>
      <c r="M79" s="656">
        <v>552.09999999999991</v>
      </c>
    </row>
    <row r="80" spans="1:13" ht="14.4" customHeight="1" x14ac:dyDescent="0.3">
      <c r="A80" s="651" t="s">
        <v>550</v>
      </c>
      <c r="B80" s="652" t="s">
        <v>2671</v>
      </c>
      <c r="C80" s="652" t="s">
        <v>1219</v>
      </c>
      <c r="D80" s="652" t="s">
        <v>2672</v>
      </c>
      <c r="E80" s="652" t="s">
        <v>2673</v>
      </c>
      <c r="F80" s="655"/>
      <c r="G80" s="655"/>
      <c r="H80" s="668">
        <v>0</v>
      </c>
      <c r="I80" s="655">
        <v>20</v>
      </c>
      <c r="J80" s="655">
        <v>577.79999999999995</v>
      </c>
      <c r="K80" s="668">
        <v>1</v>
      </c>
      <c r="L80" s="655">
        <v>20</v>
      </c>
      <c r="M80" s="656">
        <v>577.79999999999995</v>
      </c>
    </row>
    <row r="81" spans="1:13" ht="14.4" customHeight="1" x14ac:dyDescent="0.3">
      <c r="A81" s="651" t="s">
        <v>550</v>
      </c>
      <c r="B81" s="652" t="s">
        <v>2739</v>
      </c>
      <c r="C81" s="652" t="s">
        <v>1774</v>
      </c>
      <c r="D81" s="652" t="s">
        <v>1775</v>
      </c>
      <c r="E81" s="652" t="s">
        <v>2740</v>
      </c>
      <c r="F81" s="655"/>
      <c r="G81" s="655"/>
      <c r="H81" s="668">
        <v>0</v>
      </c>
      <c r="I81" s="655">
        <v>1.2</v>
      </c>
      <c r="J81" s="655">
        <v>191.4</v>
      </c>
      <c r="K81" s="668">
        <v>1</v>
      </c>
      <c r="L81" s="655">
        <v>1.2</v>
      </c>
      <c r="M81" s="656">
        <v>191.4</v>
      </c>
    </row>
    <row r="82" spans="1:13" ht="14.4" customHeight="1" x14ac:dyDescent="0.3">
      <c r="A82" s="651" t="s">
        <v>550</v>
      </c>
      <c r="B82" s="652" t="s">
        <v>2741</v>
      </c>
      <c r="C82" s="652" t="s">
        <v>1710</v>
      </c>
      <c r="D82" s="652" t="s">
        <v>1711</v>
      </c>
      <c r="E82" s="652" t="s">
        <v>2742</v>
      </c>
      <c r="F82" s="655"/>
      <c r="G82" s="655"/>
      <c r="H82" s="668">
        <v>0</v>
      </c>
      <c r="I82" s="655">
        <v>1</v>
      </c>
      <c r="J82" s="655">
        <v>54.77999999999998</v>
      </c>
      <c r="K82" s="668">
        <v>1</v>
      </c>
      <c r="L82" s="655">
        <v>1</v>
      </c>
      <c r="M82" s="656">
        <v>54.77999999999998</v>
      </c>
    </row>
    <row r="83" spans="1:13" ht="14.4" customHeight="1" x14ac:dyDescent="0.3">
      <c r="A83" s="651" t="s">
        <v>550</v>
      </c>
      <c r="B83" s="652" t="s">
        <v>2674</v>
      </c>
      <c r="C83" s="652" t="s">
        <v>1118</v>
      </c>
      <c r="D83" s="652" t="s">
        <v>1061</v>
      </c>
      <c r="E83" s="652" t="s">
        <v>2675</v>
      </c>
      <c r="F83" s="655"/>
      <c r="G83" s="655"/>
      <c r="H83" s="668">
        <v>0</v>
      </c>
      <c r="I83" s="655">
        <v>1</v>
      </c>
      <c r="J83" s="655">
        <v>58.740000000000023</v>
      </c>
      <c r="K83" s="668">
        <v>1</v>
      </c>
      <c r="L83" s="655">
        <v>1</v>
      </c>
      <c r="M83" s="656">
        <v>58.740000000000023</v>
      </c>
    </row>
    <row r="84" spans="1:13" ht="14.4" customHeight="1" x14ac:dyDescent="0.3">
      <c r="A84" s="651" t="s">
        <v>550</v>
      </c>
      <c r="B84" s="652" t="s">
        <v>2674</v>
      </c>
      <c r="C84" s="652" t="s">
        <v>1060</v>
      </c>
      <c r="D84" s="652" t="s">
        <v>1061</v>
      </c>
      <c r="E84" s="652" t="s">
        <v>2676</v>
      </c>
      <c r="F84" s="655"/>
      <c r="G84" s="655"/>
      <c r="H84" s="668">
        <v>0</v>
      </c>
      <c r="I84" s="655">
        <v>1</v>
      </c>
      <c r="J84" s="655">
        <v>105.05999999999993</v>
      </c>
      <c r="K84" s="668">
        <v>1</v>
      </c>
      <c r="L84" s="655">
        <v>1</v>
      </c>
      <c r="M84" s="656">
        <v>105.05999999999993</v>
      </c>
    </row>
    <row r="85" spans="1:13" ht="14.4" customHeight="1" x14ac:dyDescent="0.3">
      <c r="A85" s="651" t="s">
        <v>550</v>
      </c>
      <c r="B85" s="652" t="s">
        <v>2677</v>
      </c>
      <c r="C85" s="652" t="s">
        <v>1075</v>
      </c>
      <c r="D85" s="652" t="s">
        <v>1076</v>
      </c>
      <c r="E85" s="652" t="s">
        <v>2679</v>
      </c>
      <c r="F85" s="655"/>
      <c r="G85" s="655"/>
      <c r="H85" s="668">
        <v>0</v>
      </c>
      <c r="I85" s="655">
        <v>27</v>
      </c>
      <c r="J85" s="655">
        <v>871.02588225704039</v>
      </c>
      <c r="K85" s="668">
        <v>1</v>
      </c>
      <c r="L85" s="655">
        <v>27</v>
      </c>
      <c r="M85" s="656">
        <v>871.02588225704039</v>
      </c>
    </row>
    <row r="86" spans="1:13" ht="14.4" customHeight="1" x14ac:dyDescent="0.3">
      <c r="A86" s="651" t="s">
        <v>550</v>
      </c>
      <c r="B86" s="652" t="s">
        <v>2677</v>
      </c>
      <c r="C86" s="652" t="s">
        <v>1091</v>
      </c>
      <c r="D86" s="652" t="s">
        <v>1088</v>
      </c>
      <c r="E86" s="652" t="s">
        <v>2682</v>
      </c>
      <c r="F86" s="655"/>
      <c r="G86" s="655"/>
      <c r="H86" s="668">
        <v>0</v>
      </c>
      <c r="I86" s="655">
        <v>9</v>
      </c>
      <c r="J86" s="655">
        <v>530.3694633516435</v>
      </c>
      <c r="K86" s="668">
        <v>1</v>
      </c>
      <c r="L86" s="655">
        <v>9</v>
      </c>
      <c r="M86" s="656">
        <v>530.3694633516435</v>
      </c>
    </row>
    <row r="87" spans="1:13" ht="14.4" customHeight="1" x14ac:dyDescent="0.3">
      <c r="A87" s="651" t="s">
        <v>550</v>
      </c>
      <c r="B87" s="652" t="s">
        <v>2677</v>
      </c>
      <c r="C87" s="652" t="s">
        <v>1094</v>
      </c>
      <c r="D87" s="652" t="s">
        <v>1088</v>
      </c>
      <c r="E87" s="652" t="s">
        <v>2683</v>
      </c>
      <c r="F87" s="655"/>
      <c r="G87" s="655"/>
      <c r="H87" s="668">
        <v>0</v>
      </c>
      <c r="I87" s="655">
        <v>2</v>
      </c>
      <c r="J87" s="655">
        <v>138</v>
      </c>
      <c r="K87" s="668">
        <v>1</v>
      </c>
      <c r="L87" s="655">
        <v>2</v>
      </c>
      <c r="M87" s="656">
        <v>138</v>
      </c>
    </row>
    <row r="88" spans="1:13" ht="14.4" customHeight="1" x14ac:dyDescent="0.3">
      <c r="A88" s="651" t="s">
        <v>550</v>
      </c>
      <c r="B88" s="652" t="s">
        <v>2677</v>
      </c>
      <c r="C88" s="652" t="s">
        <v>567</v>
      </c>
      <c r="D88" s="652" t="s">
        <v>568</v>
      </c>
      <c r="E88" s="652" t="s">
        <v>2679</v>
      </c>
      <c r="F88" s="655">
        <v>7</v>
      </c>
      <c r="G88" s="655">
        <v>188.6498930415255</v>
      </c>
      <c r="H88" s="668">
        <v>1</v>
      </c>
      <c r="I88" s="655"/>
      <c r="J88" s="655"/>
      <c r="K88" s="668">
        <v>0</v>
      </c>
      <c r="L88" s="655">
        <v>7</v>
      </c>
      <c r="M88" s="656">
        <v>188.6498930415255</v>
      </c>
    </row>
    <row r="89" spans="1:13" ht="14.4" customHeight="1" x14ac:dyDescent="0.3">
      <c r="A89" s="651" t="s">
        <v>550</v>
      </c>
      <c r="B89" s="652" t="s">
        <v>2743</v>
      </c>
      <c r="C89" s="652" t="s">
        <v>1234</v>
      </c>
      <c r="D89" s="652" t="s">
        <v>1235</v>
      </c>
      <c r="E89" s="652" t="s">
        <v>2744</v>
      </c>
      <c r="F89" s="655">
        <v>2</v>
      </c>
      <c r="G89" s="655">
        <v>429.28092841737265</v>
      </c>
      <c r="H89" s="668">
        <v>1</v>
      </c>
      <c r="I89" s="655"/>
      <c r="J89" s="655"/>
      <c r="K89" s="668">
        <v>0</v>
      </c>
      <c r="L89" s="655">
        <v>2</v>
      </c>
      <c r="M89" s="656">
        <v>429.28092841737265</v>
      </c>
    </row>
    <row r="90" spans="1:13" ht="14.4" customHeight="1" x14ac:dyDescent="0.3">
      <c r="A90" s="651" t="s">
        <v>550</v>
      </c>
      <c r="B90" s="652" t="s">
        <v>2684</v>
      </c>
      <c r="C90" s="652" t="s">
        <v>1694</v>
      </c>
      <c r="D90" s="652" t="s">
        <v>2685</v>
      </c>
      <c r="E90" s="652" t="s">
        <v>1696</v>
      </c>
      <c r="F90" s="655"/>
      <c r="G90" s="655"/>
      <c r="H90" s="668">
        <v>0</v>
      </c>
      <c r="I90" s="655">
        <v>2</v>
      </c>
      <c r="J90" s="655">
        <v>271.78000000000003</v>
      </c>
      <c r="K90" s="668">
        <v>1</v>
      </c>
      <c r="L90" s="655">
        <v>2</v>
      </c>
      <c r="M90" s="656">
        <v>271.78000000000003</v>
      </c>
    </row>
    <row r="91" spans="1:13" ht="14.4" customHeight="1" x14ac:dyDescent="0.3">
      <c r="A91" s="651" t="s">
        <v>550</v>
      </c>
      <c r="B91" s="652" t="s">
        <v>2745</v>
      </c>
      <c r="C91" s="652" t="s">
        <v>1637</v>
      </c>
      <c r="D91" s="652" t="s">
        <v>2746</v>
      </c>
      <c r="E91" s="652" t="s">
        <v>2747</v>
      </c>
      <c r="F91" s="655"/>
      <c r="G91" s="655"/>
      <c r="H91" s="668">
        <v>0</v>
      </c>
      <c r="I91" s="655">
        <v>1</v>
      </c>
      <c r="J91" s="655">
        <v>322.49000000000024</v>
      </c>
      <c r="K91" s="668">
        <v>1</v>
      </c>
      <c r="L91" s="655">
        <v>1</v>
      </c>
      <c r="M91" s="656">
        <v>322.49000000000024</v>
      </c>
    </row>
    <row r="92" spans="1:13" ht="14.4" customHeight="1" x14ac:dyDescent="0.3">
      <c r="A92" s="651" t="s">
        <v>550</v>
      </c>
      <c r="B92" s="652" t="s">
        <v>2748</v>
      </c>
      <c r="C92" s="652" t="s">
        <v>1701</v>
      </c>
      <c r="D92" s="652" t="s">
        <v>1702</v>
      </c>
      <c r="E92" s="652" t="s">
        <v>2749</v>
      </c>
      <c r="F92" s="655"/>
      <c r="G92" s="655"/>
      <c r="H92" s="668">
        <v>0</v>
      </c>
      <c r="I92" s="655">
        <v>1</v>
      </c>
      <c r="J92" s="655">
        <v>220.95049736470787</v>
      </c>
      <c r="K92" s="668">
        <v>1</v>
      </c>
      <c r="L92" s="655">
        <v>1</v>
      </c>
      <c r="M92" s="656">
        <v>220.95049736470787</v>
      </c>
    </row>
    <row r="93" spans="1:13" ht="14.4" customHeight="1" x14ac:dyDescent="0.3">
      <c r="A93" s="651" t="s">
        <v>550</v>
      </c>
      <c r="B93" s="652" t="s">
        <v>2750</v>
      </c>
      <c r="C93" s="652" t="s">
        <v>1686</v>
      </c>
      <c r="D93" s="652" t="s">
        <v>2751</v>
      </c>
      <c r="E93" s="652" t="s">
        <v>2752</v>
      </c>
      <c r="F93" s="655"/>
      <c r="G93" s="655"/>
      <c r="H93" s="668">
        <v>0</v>
      </c>
      <c r="I93" s="655">
        <v>1</v>
      </c>
      <c r="J93" s="655">
        <v>61.659999999999989</v>
      </c>
      <c r="K93" s="668">
        <v>1</v>
      </c>
      <c r="L93" s="655">
        <v>1</v>
      </c>
      <c r="M93" s="656">
        <v>61.659999999999989</v>
      </c>
    </row>
    <row r="94" spans="1:13" ht="14.4" customHeight="1" x14ac:dyDescent="0.3">
      <c r="A94" s="651" t="s">
        <v>550</v>
      </c>
      <c r="B94" s="652" t="s">
        <v>2753</v>
      </c>
      <c r="C94" s="652" t="s">
        <v>1690</v>
      </c>
      <c r="D94" s="652" t="s">
        <v>2754</v>
      </c>
      <c r="E94" s="652" t="s">
        <v>2755</v>
      </c>
      <c r="F94" s="655"/>
      <c r="G94" s="655"/>
      <c r="H94" s="668">
        <v>0</v>
      </c>
      <c r="I94" s="655">
        <v>1</v>
      </c>
      <c r="J94" s="655">
        <v>59.580000000000027</v>
      </c>
      <c r="K94" s="668">
        <v>1</v>
      </c>
      <c r="L94" s="655">
        <v>1</v>
      </c>
      <c r="M94" s="656">
        <v>59.580000000000027</v>
      </c>
    </row>
    <row r="95" spans="1:13" ht="14.4" customHeight="1" x14ac:dyDescent="0.3">
      <c r="A95" s="651" t="s">
        <v>550</v>
      </c>
      <c r="B95" s="652" t="s">
        <v>2756</v>
      </c>
      <c r="C95" s="652" t="s">
        <v>1675</v>
      </c>
      <c r="D95" s="652" t="s">
        <v>1676</v>
      </c>
      <c r="E95" s="652" t="s">
        <v>2649</v>
      </c>
      <c r="F95" s="655"/>
      <c r="G95" s="655"/>
      <c r="H95" s="668">
        <v>0</v>
      </c>
      <c r="I95" s="655">
        <v>1</v>
      </c>
      <c r="J95" s="655">
        <v>71.17000000000003</v>
      </c>
      <c r="K95" s="668">
        <v>1</v>
      </c>
      <c r="L95" s="655">
        <v>1</v>
      </c>
      <c r="M95" s="656">
        <v>71.17000000000003</v>
      </c>
    </row>
    <row r="96" spans="1:13" ht="14.4" customHeight="1" x14ac:dyDescent="0.3">
      <c r="A96" s="651" t="s">
        <v>550</v>
      </c>
      <c r="B96" s="652" t="s">
        <v>2757</v>
      </c>
      <c r="C96" s="652" t="s">
        <v>838</v>
      </c>
      <c r="D96" s="652" t="s">
        <v>1662</v>
      </c>
      <c r="E96" s="652" t="s">
        <v>2758</v>
      </c>
      <c r="F96" s="655"/>
      <c r="G96" s="655"/>
      <c r="H96" s="668">
        <v>0</v>
      </c>
      <c r="I96" s="655">
        <v>1</v>
      </c>
      <c r="J96" s="655">
        <v>77.81</v>
      </c>
      <c r="K96" s="668">
        <v>1</v>
      </c>
      <c r="L96" s="655">
        <v>1</v>
      </c>
      <c r="M96" s="656">
        <v>77.81</v>
      </c>
    </row>
    <row r="97" spans="1:13" ht="14.4" customHeight="1" x14ac:dyDescent="0.3">
      <c r="A97" s="651" t="s">
        <v>550</v>
      </c>
      <c r="B97" s="652" t="s">
        <v>2759</v>
      </c>
      <c r="C97" s="652" t="s">
        <v>1626</v>
      </c>
      <c r="D97" s="652" t="s">
        <v>1627</v>
      </c>
      <c r="E97" s="652" t="s">
        <v>2760</v>
      </c>
      <c r="F97" s="655"/>
      <c r="G97" s="655"/>
      <c r="H97" s="668">
        <v>0</v>
      </c>
      <c r="I97" s="655">
        <v>2</v>
      </c>
      <c r="J97" s="655">
        <v>158.26000000000002</v>
      </c>
      <c r="K97" s="668">
        <v>1</v>
      </c>
      <c r="L97" s="655">
        <v>2</v>
      </c>
      <c r="M97" s="656">
        <v>158.26000000000002</v>
      </c>
    </row>
    <row r="98" spans="1:13" ht="14.4" customHeight="1" x14ac:dyDescent="0.3">
      <c r="A98" s="651" t="s">
        <v>550</v>
      </c>
      <c r="B98" s="652" t="s">
        <v>2693</v>
      </c>
      <c r="C98" s="652" t="s">
        <v>1097</v>
      </c>
      <c r="D98" s="652" t="s">
        <v>1098</v>
      </c>
      <c r="E98" s="652" t="s">
        <v>2694</v>
      </c>
      <c r="F98" s="655"/>
      <c r="G98" s="655"/>
      <c r="H98" s="668">
        <v>0</v>
      </c>
      <c r="I98" s="655">
        <v>2</v>
      </c>
      <c r="J98" s="655">
        <v>34.039998697821282</v>
      </c>
      <c r="K98" s="668">
        <v>1</v>
      </c>
      <c r="L98" s="655">
        <v>2</v>
      </c>
      <c r="M98" s="656">
        <v>34.039998697821282</v>
      </c>
    </row>
    <row r="99" spans="1:13" ht="14.4" customHeight="1" x14ac:dyDescent="0.3">
      <c r="A99" s="651" t="s">
        <v>550</v>
      </c>
      <c r="B99" s="652" t="s">
        <v>2693</v>
      </c>
      <c r="C99" s="652" t="s">
        <v>1101</v>
      </c>
      <c r="D99" s="652" t="s">
        <v>1098</v>
      </c>
      <c r="E99" s="652" t="s">
        <v>2649</v>
      </c>
      <c r="F99" s="655"/>
      <c r="G99" s="655"/>
      <c r="H99" s="668">
        <v>0</v>
      </c>
      <c r="I99" s="655">
        <v>1</v>
      </c>
      <c r="J99" s="655">
        <v>30.279999999999998</v>
      </c>
      <c r="K99" s="668">
        <v>1</v>
      </c>
      <c r="L99" s="655">
        <v>1</v>
      </c>
      <c r="M99" s="656">
        <v>30.279999999999998</v>
      </c>
    </row>
    <row r="100" spans="1:13" ht="14.4" customHeight="1" x14ac:dyDescent="0.3">
      <c r="A100" s="651" t="s">
        <v>550</v>
      </c>
      <c r="B100" s="652" t="s">
        <v>2761</v>
      </c>
      <c r="C100" s="652" t="s">
        <v>1651</v>
      </c>
      <c r="D100" s="652" t="s">
        <v>1652</v>
      </c>
      <c r="E100" s="652" t="s">
        <v>2762</v>
      </c>
      <c r="F100" s="655"/>
      <c r="G100" s="655"/>
      <c r="H100" s="668">
        <v>0</v>
      </c>
      <c r="I100" s="655">
        <v>4</v>
      </c>
      <c r="J100" s="655">
        <v>206.00000000000006</v>
      </c>
      <c r="K100" s="668">
        <v>1</v>
      </c>
      <c r="L100" s="655">
        <v>4</v>
      </c>
      <c r="M100" s="656">
        <v>206.00000000000006</v>
      </c>
    </row>
    <row r="101" spans="1:13" ht="14.4" customHeight="1" x14ac:dyDescent="0.3">
      <c r="A101" s="651" t="s">
        <v>550</v>
      </c>
      <c r="B101" s="652" t="s">
        <v>2763</v>
      </c>
      <c r="C101" s="652" t="s">
        <v>1723</v>
      </c>
      <c r="D101" s="652" t="s">
        <v>1724</v>
      </c>
      <c r="E101" s="652" t="s">
        <v>1725</v>
      </c>
      <c r="F101" s="655"/>
      <c r="G101" s="655"/>
      <c r="H101" s="668">
        <v>0</v>
      </c>
      <c r="I101" s="655">
        <v>1.25</v>
      </c>
      <c r="J101" s="655">
        <v>153.36250000000001</v>
      </c>
      <c r="K101" s="668">
        <v>1</v>
      </c>
      <c r="L101" s="655">
        <v>1.25</v>
      </c>
      <c r="M101" s="656">
        <v>153.36250000000001</v>
      </c>
    </row>
    <row r="102" spans="1:13" ht="14.4" customHeight="1" x14ac:dyDescent="0.3">
      <c r="A102" s="651" t="s">
        <v>553</v>
      </c>
      <c r="B102" s="652" t="s">
        <v>2759</v>
      </c>
      <c r="C102" s="652" t="s">
        <v>1787</v>
      </c>
      <c r="D102" s="652" t="s">
        <v>1788</v>
      </c>
      <c r="E102" s="652" t="s">
        <v>2764</v>
      </c>
      <c r="F102" s="655"/>
      <c r="G102" s="655"/>
      <c r="H102" s="668">
        <v>0</v>
      </c>
      <c r="I102" s="655">
        <v>1</v>
      </c>
      <c r="J102" s="655">
        <v>50.169632425890981</v>
      </c>
      <c r="K102" s="668">
        <v>1</v>
      </c>
      <c r="L102" s="655">
        <v>1</v>
      </c>
      <c r="M102" s="656">
        <v>50.169632425890981</v>
      </c>
    </row>
    <row r="103" spans="1:13" ht="14.4" customHeight="1" x14ac:dyDescent="0.3">
      <c r="A103" s="651" t="s">
        <v>556</v>
      </c>
      <c r="B103" s="652" t="s">
        <v>2635</v>
      </c>
      <c r="C103" s="652" t="s">
        <v>1141</v>
      </c>
      <c r="D103" s="652" t="s">
        <v>1142</v>
      </c>
      <c r="E103" s="652" t="s">
        <v>1143</v>
      </c>
      <c r="F103" s="655"/>
      <c r="G103" s="655"/>
      <c r="H103" s="668">
        <v>0</v>
      </c>
      <c r="I103" s="655">
        <v>1685</v>
      </c>
      <c r="J103" s="655">
        <v>114281.22993917475</v>
      </c>
      <c r="K103" s="668">
        <v>1</v>
      </c>
      <c r="L103" s="655">
        <v>1685</v>
      </c>
      <c r="M103" s="656">
        <v>114281.22993917475</v>
      </c>
    </row>
    <row r="104" spans="1:13" ht="14.4" customHeight="1" x14ac:dyDescent="0.3">
      <c r="A104" s="651" t="s">
        <v>556</v>
      </c>
      <c r="B104" s="652" t="s">
        <v>2765</v>
      </c>
      <c r="C104" s="652" t="s">
        <v>2243</v>
      </c>
      <c r="D104" s="652" t="s">
        <v>2244</v>
      </c>
      <c r="E104" s="652" t="s">
        <v>2766</v>
      </c>
      <c r="F104" s="655"/>
      <c r="G104" s="655"/>
      <c r="H104" s="668">
        <v>0</v>
      </c>
      <c r="I104" s="655">
        <v>1</v>
      </c>
      <c r="J104" s="655">
        <v>63.399999999999984</v>
      </c>
      <c r="K104" s="668">
        <v>1</v>
      </c>
      <c r="L104" s="655">
        <v>1</v>
      </c>
      <c r="M104" s="656">
        <v>63.399999999999984</v>
      </c>
    </row>
    <row r="105" spans="1:13" ht="14.4" customHeight="1" x14ac:dyDescent="0.3">
      <c r="A105" s="651" t="s">
        <v>556</v>
      </c>
      <c r="B105" s="652" t="s">
        <v>2637</v>
      </c>
      <c r="C105" s="652" t="s">
        <v>1135</v>
      </c>
      <c r="D105" s="652" t="s">
        <v>1136</v>
      </c>
      <c r="E105" s="652" t="s">
        <v>2638</v>
      </c>
      <c r="F105" s="655"/>
      <c r="G105" s="655"/>
      <c r="H105" s="668">
        <v>0</v>
      </c>
      <c r="I105" s="655">
        <v>10</v>
      </c>
      <c r="J105" s="655">
        <v>576.97910320174083</v>
      </c>
      <c r="K105" s="668">
        <v>1</v>
      </c>
      <c r="L105" s="655">
        <v>10</v>
      </c>
      <c r="M105" s="656">
        <v>576.97910320174083</v>
      </c>
    </row>
    <row r="106" spans="1:13" ht="14.4" customHeight="1" x14ac:dyDescent="0.3">
      <c r="A106" s="651" t="s">
        <v>556</v>
      </c>
      <c r="B106" s="652" t="s">
        <v>2639</v>
      </c>
      <c r="C106" s="652" t="s">
        <v>1125</v>
      </c>
      <c r="D106" s="652" t="s">
        <v>1126</v>
      </c>
      <c r="E106" s="652" t="s">
        <v>2640</v>
      </c>
      <c r="F106" s="655"/>
      <c r="G106" s="655"/>
      <c r="H106" s="668">
        <v>0</v>
      </c>
      <c r="I106" s="655">
        <v>3</v>
      </c>
      <c r="J106" s="655">
        <v>221.51889572091281</v>
      </c>
      <c r="K106" s="668">
        <v>1</v>
      </c>
      <c r="L106" s="655">
        <v>3</v>
      </c>
      <c r="M106" s="656">
        <v>221.51889572091281</v>
      </c>
    </row>
    <row r="107" spans="1:13" ht="14.4" customHeight="1" x14ac:dyDescent="0.3">
      <c r="A107" s="651" t="s">
        <v>556</v>
      </c>
      <c r="B107" s="652" t="s">
        <v>2639</v>
      </c>
      <c r="C107" s="652" t="s">
        <v>1619</v>
      </c>
      <c r="D107" s="652" t="s">
        <v>1126</v>
      </c>
      <c r="E107" s="652" t="s">
        <v>2696</v>
      </c>
      <c r="F107" s="655"/>
      <c r="G107" s="655"/>
      <c r="H107" s="668">
        <v>0</v>
      </c>
      <c r="I107" s="655">
        <v>1</v>
      </c>
      <c r="J107" s="655">
        <v>112.96999999999994</v>
      </c>
      <c r="K107" s="668">
        <v>1</v>
      </c>
      <c r="L107" s="655">
        <v>1</v>
      </c>
      <c r="M107" s="656">
        <v>112.96999999999994</v>
      </c>
    </row>
    <row r="108" spans="1:13" ht="14.4" customHeight="1" x14ac:dyDescent="0.3">
      <c r="A108" s="651" t="s">
        <v>556</v>
      </c>
      <c r="B108" s="652" t="s">
        <v>2697</v>
      </c>
      <c r="C108" s="652" t="s">
        <v>1698</v>
      </c>
      <c r="D108" s="652" t="s">
        <v>1699</v>
      </c>
      <c r="E108" s="652" t="s">
        <v>2698</v>
      </c>
      <c r="F108" s="655"/>
      <c r="G108" s="655"/>
      <c r="H108" s="668">
        <v>0</v>
      </c>
      <c r="I108" s="655">
        <v>10</v>
      </c>
      <c r="J108" s="655">
        <v>1024.6599999999999</v>
      </c>
      <c r="K108" s="668">
        <v>1</v>
      </c>
      <c r="L108" s="655">
        <v>10</v>
      </c>
      <c r="M108" s="656">
        <v>1024.6599999999999</v>
      </c>
    </row>
    <row r="109" spans="1:13" ht="14.4" customHeight="1" x14ac:dyDescent="0.3">
      <c r="A109" s="651" t="s">
        <v>556</v>
      </c>
      <c r="B109" s="652" t="s">
        <v>2699</v>
      </c>
      <c r="C109" s="652" t="s">
        <v>2236</v>
      </c>
      <c r="D109" s="652" t="s">
        <v>2237</v>
      </c>
      <c r="E109" s="652" t="s">
        <v>2767</v>
      </c>
      <c r="F109" s="655"/>
      <c r="G109" s="655"/>
      <c r="H109" s="668">
        <v>0</v>
      </c>
      <c r="I109" s="655">
        <v>6</v>
      </c>
      <c r="J109" s="655">
        <v>489.89999999999986</v>
      </c>
      <c r="K109" s="668">
        <v>1</v>
      </c>
      <c r="L109" s="655">
        <v>6</v>
      </c>
      <c r="M109" s="656">
        <v>489.89999999999986</v>
      </c>
    </row>
    <row r="110" spans="1:13" ht="14.4" customHeight="1" x14ac:dyDescent="0.3">
      <c r="A110" s="651" t="s">
        <v>556</v>
      </c>
      <c r="B110" s="652" t="s">
        <v>2768</v>
      </c>
      <c r="C110" s="652" t="s">
        <v>2255</v>
      </c>
      <c r="D110" s="652" t="s">
        <v>2256</v>
      </c>
      <c r="E110" s="652" t="s">
        <v>2769</v>
      </c>
      <c r="F110" s="655"/>
      <c r="G110" s="655"/>
      <c r="H110" s="668">
        <v>0</v>
      </c>
      <c r="I110" s="655">
        <v>1</v>
      </c>
      <c r="J110" s="655">
        <v>16.630000000000006</v>
      </c>
      <c r="K110" s="668">
        <v>1</v>
      </c>
      <c r="L110" s="655">
        <v>1</v>
      </c>
      <c r="M110" s="656">
        <v>16.630000000000006</v>
      </c>
    </row>
    <row r="111" spans="1:13" ht="14.4" customHeight="1" x14ac:dyDescent="0.3">
      <c r="A111" s="651" t="s">
        <v>556</v>
      </c>
      <c r="B111" s="652" t="s">
        <v>2701</v>
      </c>
      <c r="C111" s="652" t="s">
        <v>1719</v>
      </c>
      <c r="D111" s="652" t="s">
        <v>1623</v>
      </c>
      <c r="E111" s="652" t="s">
        <v>2702</v>
      </c>
      <c r="F111" s="655"/>
      <c r="G111" s="655"/>
      <c r="H111" s="668">
        <v>0</v>
      </c>
      <c r="I111" s="655">
        <v>21</v>
      </c>
      <c r="J111" s="655">
        <v>69300.007124553595</v>
      </c>
      <c r="K111" s="668">
        <v>1</v>
      </c>
      <c r="L111" s="655">
        <v>21</v>
      </c>
      <c r="M111" s="656">
        <v>69300.007124553595</v>
      </c>
    </row>
    <row r="112" spans="1:13" ht="14.4" customHeight="1" x14ac:dyDescent="0.3">
      <c r="A112" s="651" t="s">
        <v>556</v>
      </c>
      <c r="B112" s="652" t="s">
        <v>2701</v>
      </c>
      <c r="C112" s="652" t="s">
        <v>2312</v>
      </c>
      <c r="D112" s="652" t="s">
        <v>1631</v>
      </c>
      <c r="E112" s="652" t="s">
        <v>2770</v>
      </c>
      <c r="F112" s="655"/>
      <c r="G112" s="655"/>
      <c r="H112" s="668">
        <v>0</v>
      </c>
      <c r="I112" s="655">
        <v>1</v>
      </c>
      <c r="J112" s="655">
        <v>1106.26</v>
      </c>
      <c r="K112" s="668">
        <v>1</v>
      </c>
      <c r="L112" s="655">
        <v>1</v>
      </c>
      <c r="M112" s="656">
        <v>1106.26</v>
      </c>
    </row>
    <row r="113" spans="1:13" ht="14.4" customHeight="1" x14ac:dyDescent="0.3">
      <c r="A113" s="651" t="s">
        <v>556</v>
      </c>
      <c r="B113" s="652" t="s">
        <v>2701</v>
      </c>
      <c r="C113" s="652" t="s">
        <v>2230</v>
      </c>
      <c r="D113" s="652" t="s">
        <v>1139</v>
      </c>
      <c r="E113" s="652" t="s">
        <v>2771</v>
      </c>
      <c r="F113" s="655"/>
      <c r="G113" s="655"/>
      <c r="H113" s="668">
        <v>0</v>
      </c>
      <c r="I113" s="655">
        <v>1</v>
      </c>
      <c r="J113" s="655">
        <v>721.2</v>
      </c>
      <c r="K113" s="668">
        <v>1</v>
      </c>
      <c r="L113" s="655">
        <v>1</v>
      </c>
      <c r="M113" s="656">
        <v>721.2</v>
      </c>
    </row>
    <row r="114" spans="1:13" ht="14.4" customHeight="1" x14ac:dyDescent="0.3">
      <c r="A114" s="651" t="s">
        <v>556</v>
      </c>
      <c r="B114" s="652" t="s">
        <v>2701</v>
      </c>
      <c r="C114" s="652" t="s">
        <v>1622</v>
      </c>
      <c r="D114" s="652" t="s">
        <v>1623</v>
      </c>
      <c r="E114" s="652" t="s">
        <v>2702</v>
      </c>
      <c r="F114" s="655"/>
      <c r="G114" s="655"/>
      <c r="H114" s="668">
        <v>0</v>
      </c>
      <c r="I114" s="655">
        <v>1</v>
      </c>
      <c r="J114" s="655">
        <v>3300</v>
      </c>
      <c r="K114" s="668">
        <v>1</v>
      </c>
      <c r="L114" s="655">
        <v>1</v>
      </c>
      <c r="M114" s="656">
        <v>3300</v>
      </c>
    </row>
    <row r="115" spans="1:13" ht="14.4" customHeight="1" x14ac:dyDescent="0.3">
      <c r="A115" s="651" t="s">
        <v>556</v>
      </c>
      <c r="B115" s="652" t="s">
        <v>2772</v>
      </c>
      <c r="C115" s="652" t="s">
        <v>2251</v>
      </c>
      <c r="D115" s="652" t="s">
        <v>2252</v>
      </c>
      <c r="E115" s="652" t="s">
        <v>2773</v>
      </c>
      <c r="F115" s="655"/>
      <c r="G115" s="655"/>
      <c r="H115" s="668">
        <v>0</v>
      </c>
      <c r="I115" s="655">
        <v>12</v>
      </c>
      <c r="J115" s="655">
        <v>1551.96</v>
      </c>
      <c r="K115" s="668">
        <v>1</v>
      </c>
      <c r="L115" s="655">
        <v>12</v>
      </c>
      <c r="M115" s="656">
        <v>1551.96</v>
      </c>
    </row>
    <row r="116" spans="1:13" ht="14.4" customHeight="1" x14ac:dyDescent="0.3">
      <c r="A116" s="651" t="s">
        <v>556</v>
      </c>
      <c r="B116" s="652" t="s">
        <v>2774</v>
      </c>
      <c r="C116" s="652" t="s">
        <v>2261</v>
      </c>
      <c r="D116" s="652" t="s">
        <v>2775</v>
      </c>
      <c r="E116" s="652" t="s">
        <v>2776</v>
      </c>
      <c r="F116" s="655"/>
      <c r="G116" s="655"/>
      <c r="H116" s="668">
        <v>0</v>
      </c>
      <c r="I116" s="655">
        <v>3</v>
      </c>
      <c r="J116" s="655">
        <v>237.17999999999995</v>
      </c>
      <c r="K116" s="668">
        <v>1</v>
      </c>
      <c r="L116" s="655">
        <v>3</v>
      </c>
      <c r="M116" s="656">
        <v>237.17999999999995</v>
      </c>
    </row>
    <row r="117" spans="1:13" ht="14.4" customHeight="1" x14ac:dyDescent="0.3">
      <c r="A117" s="651" t="s">
        <v>556</v>
      </c>
      <c r="B117" s="652" t="s">
        <v>2777</v>
      </c>
      <c r="C117" s="652" t="s">
        <v>2233</v>
      </c>
      <c r="D117" s="652" t="s">
        <v>2234</v>
      </c>
      <c r="E117" s="652" t="s">
        <v>2778</v>
      </c>
      <c r="F117" s="655"/>
      <c r="G117" s="655"/>
      <c r="H117" s="668">
        <v>0</v>
      </c>
      <c r="I117" s="655">
        <v>1</v>
      </c>
      <c r="J117" s="655">
        <v>42.959999999999994</v>
      </c>
      <c r="K117" s="668">
        <v>1</v>
      </c>
      <c r="L117" s="655">
        <v>1</v>
      </c>
      <c r="M117" s="656">
        <v>42.959999999999994</v>
      </c>
    </row>
    <row r="118" spans="1:13" ht="14.4" customHeight="1" x14ac:dyDescent="0.3">
      <c r="A118" s="651" t="s">
        <v>556</v>
      </c>
      <c r="B118" s="652" t="s">
        <v>2641</v>
      </c>
      <c r="C118" s="652" t="s">
        <v>1083</v>
      </c>
      <c r="D118" s="652" t="s">
        <v>1084</v>
      </c>
      <c r="E118" s="652" t="s">
        <v>2642</v>
      </c>
      <c r="F118" s="655"/>
      <c r="G118" s="655"/>
      <c r="H118" s="668">
        <v>0</v>
      </c>
      <c r="I118" s="655">
        <v>1</v>
      </c>
      <c r="J118" s="655">
        <v>48.820270011020611</v>
      </c>
      <c r="K118" s="668">
        <v>1</v>
      </c>
      <c r="L118" s="655">
        <v>1</v>
      </c>
      <c r="M118" s="656">
        <v>48.820270011020611</v>
      </c>
    </row>
    <row r="119" spans="1:13" ht="14.4" customHeight="1" x14ac:dyDescent="0.3">
      <c r="A119" s="651" t="s">
        <v>556</v>
      </c>
      <c r="B119" s="652" t="s">
        <v>2708</v>
      </c>
      <c r="C119" s="652" t="s">
        <v>1645</v>
      </c>
      <c r="D119" s="652" t="s">
        <v>1646</v>
      </c>
      <c r="E119" s="652" t="s">
        <v>2642</v>
      </c>
      <c r="F119" s="655"/>
      <c r="G119" s="655"/>
      <c r="H119" s="668">
        <v>0</v>
      </c>
      <c r="I119" s="655">
        <v>1</v>
      </c>
      <c r="J119" s="655">
        <v>86.430000000000021</v>
      </c>
      <c r="K119" s="668">
        <v>1</v>
      </c>
      <c r="L119" s="655">
        <v>1</v>
      </c>
      <c r="M119" s="656">
        <v>86.430000000000021</v>
      </c>
    </row>
    <row r="120" spans="1:13" ht="14.4" customHeight="1" x14ac:dyDescent="0.3">
      <c r="A120" s="651" t="s">
        <v>556</v>
      </c>
      <c r="B120" s="652" t="s">
        <v>2708</v>
      </c>
      <c r="C120" s="652" t="s">
        <v>1648</v>
      </c>
      <c r="D120" s="652" t="s">
        <v>1646</v>
      </c>
      <c r="E120" s="652" t="s">
        <v>2709</v>
      </c>
      <c r="F120" s="655"/>
      <c r="G120" s="655"/>
      <c r="H120" s="668">
        <v>0</v>
      </c>
      <c r="I120" s="655">
        <v>1</v>
      </c>
      <c r="J120" s="655">
        <v>222.43000000000006</v>
      </c>
      <c r="K120" s="668">
        <v>1</v>
      </c>
      <c r="L120" s="655">
        <v>1</v>
      </c>
      <c r="M120" s="656">
        <v>222.43000000000006</v>
      </c>
    </row>
    <row r="121" spans="1:13" ht="14.4" customHeight="1" x14ac:dyDescent="0.3">
      <c r="A121" s="651" t="s">
        <v>556</v>
      </c>
      <c r="B121" s="652" t="s">
        <v>2710</v>
      </c>
      <c r="C121" s="652" t="s">
        <v>2226</v>
      </c>
      <c r="D121" s="652" t="s">
        <v>2227</v>
      </c>
      <c r="E121" s="652" t="s">
        <v>2779</v>
      </c>
      <c r="F121" s="655"/>
      <c r="G121" s="655"/>
      <c r="H121" s="668">
        <v>0</v>
      </c>
      <c r="I121" s="655">
        <v>2</v>
      </c>
      <c r="J121" s="655">
        <v>29.76</v>
      </c>
      <c r="K121" s="668">
        <v>1</v>
      </c>
      <c r="L121" s="655">
        <v>2</v>
      </c>
      <c r="M121" s="656">
        <v>29.76</v>
      </c>
    </row>
    <row r="122" spans="1:13" ht="14.4" customHeight="1" x14ac:dyDescent="0.3">
      <c r="A122" s="651" t="s">
        <v>556</v>
      </c>
      <c r="B122" s="652" t="s">
        <v>2710</v>
      </c>
      <c r="C122" s="652" t="s">
        <v>1611</v>
      </c>
      <c r="D122" s="652" t="s">
        <v>1612</v>
      </c>
      <c r="E122" s="652" t="s">
        <v>2711</v>
      </c>
      <c r="F122" s="655"/>
      <c r="G122" s="655"/>
      <c r="H122" s="668">
        <v>0</v>
      </c>
      <c r="I122" s="655">
        <v>6</v>
      </c>
      <c r="J122" s="655">
        <v>72.359933781976437</v>
      </c>
      <c r="K122" s="668">
        <v>1</v>
      </c>
      <c r="L122" s="655">
        <v>6</v>
      </c>
      <c r="M122" s="656">
        <v>72.359933781976437</v>
      </c>
    </row>
    <row r="123" spans="1:13" ht="14.4" customHeight="1" x14ac:dyDescent="0.3">
      <c r="A123" s="651" t="s">
        <v>556</v>
      </c>
      <c r="B123" s="652" t="s">
        <v>2710</v>
      </c>
      <c r="C123" s="652" t="s">
        <v>2240</v>
      </c>
      <c r="D123" s="652" t="s">
        <v>2780</v>
      </c>
      <c r="E123" s="652" t="s">
        <v>2781</v>
      </c>
      <c r="F123" s="655"/>
      <c r="G123" s="655"/>
      <c r="H123" s="668">
        <v>0</v>
      </c>
      <c r="I123" s="655">
        <v>5</v>
      </c>
      <c r="J123" s="655">
        <v>180.90000217220592</v>
      </c>
      <c r="K123" s="668">
        <v>1</v>
      </c>
      <c r="L123" s="655">
        <v>5</v>
      </c>
      <c r="M123" s="656">
        <v>180.90000217220592</v>
      </c>
    </row>
    <row r="124" spans="1:13" ht="14.4" customHeight="1" x14ac:dyDescent="0.3">
      <c r="A124" s="651" t="s">
        <v>556</v>
      </c>
      <c r="B124" s="652" t="s">
        <v>2712</v>
      </c>
      <c r="C124" s="652" t="s">
        <v>2269</v>
      </c>
      <c r="D124" s="652" t="s">
        <v>2782</v>
      </c>
      <c r="E124" s="652" t="s">
        <v>2783</v>
      </c>
      <c r="F124" s="655"/>
      <c r="G124" s="655"/>
      <c r="H124" s="668">
        <v>0</v>
      </c>
      <c r="I124" s="655">
        <v>1</v>
      </c>
      <c r="J124" s="655">
        <v>313.37</v>
      </c>
      <c r="K124" s="668">
        <v>1</v>
      </c>
      <c r="L124" s="655">
        <v>1</v>
      </c>
      <c r="M124" s="656">
        <v>313.37</v>
      </c>
    </row>
    <row r="125" spans="1:13" ht="14.4" customHeight="1" x14ac:dyDescent="0.3">
      <c r="A125" s="651" t="s">
        <v>556</v>
      </c>
      <c r="B125" s="652" t="s">
        <v>2712</v>
      </c>
      <c r="C125" s="652" t="s">
        <v>2258</v>
      </c>
      <c r="D125" s="652" t="s">
        <v>2259</v>
      </c>
      <c r="E125" s="652" t="s">
        <v>2784</v>
      </c>
      <c r="F125" s="655"/>
      <c r="G125" s="655"/>
      <c r="H125" s="668">
        <v>0</v>
      </c>
      <c r="I125" s="655">
        <v>2</v>
      </c>
      <c r="J125" s="655">
        <v>365.86</v>
      </c>
      <c r="K125" s="668">
        <v>1</v>
      </c>
      <c r="L125" s="655">
        <v>2</v>
      </c>
      <c r="M125" s="656">
        <v>365.86</v>
      </c>
    </row>
    <row r="126" spans="1:13" ht="14.4" customHeight="1" x14ac:dyDescent="0.3">
      <c r="A126" s="651" t="s">
        <v>556</v>
      </c>
      <c r="B126" s="652" t="s">
        <v>2718</v>
      </c>
      <c r="C126" s="652" t="s">
        <v>1665</v>
      </c>
      <c r="D126" s="652" t="s">
        <v>1666</v>
      </c>
      <c r="E126" s="652" t="s">
        <v>2719</v>
      </c>
      <c r="F126" s="655"/>
      <c r="G126" s="655"/>
      <c r="H126" s="668">
        <v>0</v>
      </c>
      <c r="I126" s="655">
        <v>1</v>
      </c>
      <c r="J126" s="655">
        <v>158.97999999999996</v>
      </c>
      <c r="K126" s="668">
        <v>1</v>
      </c>
      <c r="L126" s="655">
        <v>1</v>
      </c>
      <c r="M126" s="656">
        <v>158.97999999999996</v>
      </c>
    </row>
    <row r="127" spans="1:13" ht="14.4" customHeight="1" x14ac:dyDescent="0.3">
      <c r="A127" s="651" t="s">
        <v>556</v>
      </c>
      <c r="B127" s="652" t="s">
        <v>2718</v>
      </c>
      <c r="C127" s="652" t="s">
        <v>2279</v>
      </c>
      <c r="D127" s="652" t="s">
        <v>2280</v>
      </c>
      <c r="E127" s="652" t="s">
        <v>2785</v>
      </c>
      <c r="F127" s="655"/>
      <c r="G127" s="655"/>
      <c r="H127" s="668">
        <v>0</v>
      </c>
      <c r="I127" s="655">
        <v>2</v>
      </c>
      <c r="J127" s="655">
        <v>389.57449910539788</v>
      </c>
      <c r="K127" s="668">
        <v>1</v>
      </c>
      <c r="L127" s="655">
        <v>2</v>
      </c>
      <c r="M127" s="656">
        <v>389.57449910539788</v>
      </c>
    </row>
    <row r="128" spans="1:13" ht="14.4" customHeight="1" x14ac:dyDescent="0.3">
      <c r="A128" s="651" t="s">
        <v>556</v>
      </c>
      <c r="B128" s="652" t="s">
        <v>2718</v>
      </c>
      <c r="C128" s="652" t="s">
        <v>2292</v>
      </c>
      <c r="D128" s="652" t="s">
        <v>2293</v>
      </c>
      <c r="E128" s="652" t="s">
        <v>2786</v>
      </c>
      <c r="F128" s="655"/>
      <c r="G128" s="655"/>
      <c r="H128" s="668">
        <v>0</v>
      </c>
      <c r="I128" s="655">
        <v>1</v>
      </c>
      <c r="J128" s="655">
        <v>213.24</v>
      </c>
      <c r="K128" s="668">
        <v>1</v>
      </c>
      <c r="L128" s="655">
        <v>1</v>
      </c>
      <c r="M128" s="656">
        <v>213.24</v>
      </c>
    </row>
    <row r="129" spans="1:13" ht="14.4" customHeight="1" x14ac:dyDescent="0.3">
      <c r="A129" s="651" t="s">
        <v>556</v>
      </c>
      <c r="B129" s="652" t="s">
        <v>2718</v>
      </c>
      <c r="C129" s="652" t="s">
        <v>1668</v>
      </c>
      <c r="D129" s="652" t="s">
        <v>1669</v>
      </c>
      <c r="E129" s="652" t="s">
        <v>2720</v>
      </c>
      <c r="F129" s="655"/>
      <c r="G129" s="655"/>
      <c r="H129" s="668">
        <v>0</v>
      </c>
      <c r="I129" s="655">
        <v>1</v>
      </c>
      <c r="J129" s="655">
        <v>254.24999999999997</v>
      </c>
      <c r="K129" s="668">
        <v>1</v>
      </c>
      <c r="L129" s="655">
        <v>1</v>
      </c>
      <c r="M129" s="656">
        <v>254.24999999999997</v>
      </c>
    </row>
    <row r="130" spans="1:13" ht="14.4" customHeight="1" x14ac:dyDescent="0.3">
      <c r="A130" s="651" t="s">
        <v>556</v>
      </c>
      <c r="B130" s="652" t="s">
        <v>2718</v>
      </c>
      <c r="C130" s="652" t="s">
        <v>2295</v>
      </c>
      <c r="D130" s="652" t="s">
        <v>1669</v>
      </c>
      <c r="E130" s="652" t="s">
        <v>2787</v>
      </c>
      <c r="F130" s="655"/>
      <c r="G130" s="655"/>
      <c r="H130" s="668">
        <v>0</v>
      </c>
      <c r="I130" s="655">
        <v>2</v>
      </c>
      <c r="J130" s="655">
        <v>1367.22</v>
      </c>
      <c r="K130" s="668">
        <v>1</v>
      </c>
      <c r="L130" s="655">
        <v>2</v>
      </c>
      <c r="M130" s="656">
        <v>1367.22</v>
      </c>
    </row>
    <row r="131" spans="1:13" ht="14.4" customHeight="1" x14ac:dyDescent="0.3">
      <c r="A131" s="651" t="s">
        <v>556</v>
      </c>
      <c r="B131" s="652" t="s">
        <v>2643</v>
      </c>
      <c r="C131" s="652" t="s">
        <v>2310</v>
      </c>
      <c r="D131" s="652" t="s">
        <v>1112</v>
      </c>
      <c r="E131" s="652" t="s">
        <v>2788</v>
      </c>
      <c r="F131" s="655"/>
      <c r="G131" s="655"/>
      <c r="H131" s="668">
        <v>0</v>
      </c>
      <c r="I131" s="655">
        <v>1</v>
      </c>
      <c r="J131" s="655">
        <v>55.779999999999966</v>
      </c>
      <c r="K131" s="668">
        <v>1</v>
      </c>
      <c r="L131" s="655">
        <v>1</v>
      </c>
      <c r="M131" s="656">
        <v>55.779999999999966</v>
      </c>
    </row>
    <row r="132" spans="1:13" ht="14.4" customHeight="1" x14ac:dyDescent="0.3">
      <c r="A132" s="651" t="s">
        <v>556</v>
      </c>
      <c r="B132" s="652" t="s">
        <v>2650</v>
      </c>
      <c r="C132" s="652" t="s">
        <v>1115</v>
      </c>
      <c r="D132" s="652" t="s">
        <v>1116</v>
      </c>
      <c r="E132" s="652" t="s">
        <v>2651</v>
      </c>
      <c r="F132" s="655"/>
      <c r="G132" s="655"/>
      <c r="H132" s="668">
        <v>0</v>
      </c>
      <c r="I132" s="655">
        <v>1</v>
      </c>
      <c r="J132" s="655">
        <v>116.80999999999997</v>
      </c>
      <c r="K132" s="668">
        <v>1</v>
      </c>
      <c r="L132" s="655">
        <v>1</v>
      </c>
      <c r="M132" s="656">
        <v>116.80999999999997</v>
      </c>
    </row>
    <row r="133" spans="1:13" ht="14.4" customHeight="1" x14ac:dyDescent="0.3">
      <c r="A133" s="651" t="s">
        <v>556</v>
      </c>
      <c r="B133" s="652" t="s">
        <v>2655</v>
      </c>
      <c r="C133" s="652" t="s">
        <v>2276</v>
      </c>
      <c r="D133" s="652" t="s">
        <v>2789</v>
      </c>
      <c r="E133" s="652" t="s">
        <v>2790</v>
      </c>
      <c r="F133" s="655"/>
      <c r="G133" s="655"/>
      <c r="H133" s="668">
        <v>0</v>
      </c>
      <c r="I133" s="655">
        <v>10</v>
      </c>
      <c r="J133" s="655">
        <v>1312.4995877666411</v>
      </c>
      <c r="K133" s="668">
        <v>1</v>
      </c>
      <c r="L133" s="655">
        <v>10</v>
      </c>
      <c r="M133" s="656">
        <v>1312.4995877666411</v>
      </c>
    </row>
    <row r="134" spans="1:13" ht="14.4" customHeight="1" x14ac:dyDescent="0.3">
      <c r="A134" s="651" t="s">
        <v>556</v>
      </c>
      <c r="B134" s="652" t="s">
        <v>2655</v>
      </c>
      <c r="C134" s="652" t="s">
        <v>2282</v>
      </c>
      <c r="D134" s="652" t="s">
        <v>2789</v>
      </c>
      <c r="E134" s="652" t="s">
        <v>2791</v>
      </c>
      <c r="F134" s="655"/>
      <c r="G134" s="655"/>
      <c r="H134" s="668">
        <v>0</v>
      </c>
      <c r="I134" s="655">
        <v>10</v>
      </c>
      <c r="J134" s="655">
        <v>640.99999999999989</v>
      </c>
      <c r="K134" s="668">
        <v>1</v>
      </c>
      <c r="L134" s="655">
        <v>10</v>
      </c>
      <c r="M134" s="656">
        <v>640.99999999999989</v>
      </c>
    </row>
    <row r="135" spans="1:13" ht="14.4" customHeight="1" x14ac:dyDescent="0.3">
      <c r="A135" s="651" t="s">
        <v>556</v>
      </c>
      <c r="B135" s="652" t="s">
        <v>2655</v>
      </c>
      <c r="C135" s="652" t="s">
        <v>2273</v>
      </c>
      <c r="D135" s="652" t="s">
        <v>2789</v>
      </c>
      <c r="E135" s="652" t="s">
        <v>2792</v>
      </c>
      <c r="F135" s="655"/>
      <c r="G135" s="655"/>
      <c r="H135" s="668">
        <v>0</v>
      </c>
      <c r="I135" s="655">
        <v>30</v>
      </c>
      <c r="J135" s="655">
        <v>5150.1000000000004</v>
      </c>
      <c r="K135" s="668">
        <v>1</v>
      </c>
      <c r="L135" s="655">
        <v>30</v>
      </c>
      <c r="M135" s="656">
        <v>5150.1000000000004</v>
      </c>
    </row>
    <row r="136" spans="1:13" ht="14.4" customHeight="1" x14ac:dyDescent="0.3">
      <c r="A136" s="651" t="s">
        <v>556</v>
      </c>
      <c r="B136" s="652" t="s">
        <v>2655</v>
      </c>
      <c r="C136" s="652" t="s">
        <v>2285</v>
      </c>
      <c r="D136" s="652" t="s">
        <v>2789</v>
      </c>
      <c r="E136" s="652" t="s">
        <v>2793</v>
      </c>
      <c r="F136" s="655"/>
      <c r="G136" s="655"/>
      <c r="H136" s="668">
        <v>0</v>
      </c>
      <c r="I136" s="655">
        <v>130</v>
      </c>
      <c r="J136" s="655">
        <v>30307.820187084533</v>
      </c>
      <c r="K136" s="668">
        <v>1</v>
      </c>
      <c r="L136" s="655">
        <v>130</v>
      </c>
      <c r="M136" s="656">
        <v>30307.820187084533</v>
      </c>
    </row>
    <row r="137" spans="1:13" ht="14.4" customHeight="1" x14ac:dyDescent="0.3">
      <c r="A137" s="651" t="s">
        <v>556</v>
      </c>
      <c r="B137" s="652" t="s">
        <v>2726</v>
      </c>
      <c r="C137" s="652" t="s">
        <v>1682</v>
      </c>
      <c r="D137" s="652" t="s">
        <v>2727</v>
      </c>
      <c r="E137" s="652" t="s">
        <v>2728</v>
      </c>
      <c r="F137" s="655"/>
      <c r="G137" s="655"/>
      <c r="H137" s="668">
        <v>0</v>
      </c>
      <c r="I137" s="655">
        <v>1</v>
      </c>
      <c r="J137" s="655">
        <v>73.960000000000022</v>
      </c>
      <c r="K137" s="668">
        <v>1</v>
      </c>
      <c r="L137" s="655">
        <v>1</v>
      </c>
      <c r="M137" s="656">
        <v>73.960000000000022</v>
      </c>
    </row>
    <row r="138" spans="1:13" ht="14.4" customHeight="1" x14ac:dyDescent="0.3">
      <c r="A138" s="651" t="s">
        <v>556</v>
      </c>
      <c r="B138" s="652" t="s">
        <v>2726</v>
      </c>
      <c r="C138" s="652" t="s">
        <v>2265</v>
      </c>
      <c r="D138" s="652" t="s">
        <v>2794</v>
      </c>
      <c r="E138" s="652" t="s">
        <v>2795</v>
      </c>
      <c r="F138" s="655"/>
      <c r="G138" s="655"/>
      <c r="H138" s="668">
        <v>0</v>
      </c>
      <c r="I138" s="655">
        <v>1</v>
      </c>
      <c r="J138" s="655">
        <v>61.529999999999994</v>
      </c>
      <c r="K138" s="668">
        <v>1</v>
      </c>
      <c r="L138" s="655">
        <v>1</v>
      </c>
      <c r="M138" s="656">
        <v>61.529999999999994</v>
      </c>
    </row>
    <row r="139" spans="1:13" ht="14.4" customHeight="1" x14ac:dyDescent="0.3">
      <c r="A139" s="651" t="s">
        <v>556</v>
      </c>
      <c r="B139" s="652" t="s">
        <v>2796</v>
      </c>
      <c r="C139" s="652" t="s">
        <v>2418</v>
      </c>
      <c r="D139" s="652" t="s">
        <v>2419</v>
      </c>
      <c r="E139" s="652" t="s">
        <v>2797</v>
      </c>
      <c r="F139" s="655"/>
      <c r="G139" s="655"/>
      <c r="H139" s="668">
        <v>0</v>
      </c>
      <c r="I139" s="655">
        <v>1</v>
      </c>
      <c r="J139" s="655">
        <v>12209.67</v>
      </c>
      <c r="K139" s="668">
        <v>1</v>
      </c>
      <c r="L139" s="655">
        <v>1</v>
      </c>
      <c r="M139" s="656">
        <v>12209.67</v>
      </c>
    </row>
    <row r="140" spans="1:13" ht="14.4" customHeight="1" x14ac:dyDescent="0.3">
      <c r="A140" s="651" t="s">
        <v>556</v>
      </c>
      <c r="B140" s="652" t="s">
        <v>2798</v>
      </c>
      <c r="C140" s="652" t="s">
        <v>1171</v>
      </c>
      <c r="D140" s="652" t="s">
        <v>2799</v>
      </c>
      <c r="E140" s="652" t="s">
        <v>2800</v>
      </c>
      <c r="F140" s="655"/>
      <c r="G140" s="655"/>
      <c r="H140" s="668">
        <v>0</v>
      </c>
      <c r="I140" s="655">
        <v>10</v>
      </c>
      <c r="J140" s="655">
        <v>351.1</v>
      </c>
      <c r="K140" s="668">
        <v>1</v>
      </c>
      <c r="L140" s="655">
        <v>10</v>
      </c>
      <c r="M140" s="656">
        <v>351.1</v>
      </c>
    </row>
    <row r="141" spans="1:13" ht="14.4" customHeight="1" x14ac:dyDescent="0.3">
      <c r="A141" s="651" t="s">
        <v>556</v>
      </c>
      <c r="B141" s="652" t="s">
        <v>2658</v>
      </c>
      <c r="C141" s="652" t="s">
        <v>2411</v>
      </c>
      <c r="D141" s="652" t="s">
        <v>2801</v>
      </c>
      <c r="E141" s="652" t="s">
        <v>2802</v>
      </c>
      <c r="F141" s="655">
        <v>5</v>
      </c>
      <c r="G141" s="655">
        <v>2301.0499999999997</v>
      </c>
      <c r="H141" s="668">
        <v>1</v>
      </c>
      <c r="I141" s="655"/>
      <c r="J141" s="655"/>
      <c r="K141" s="668">
        <v>0</v>
      </c>
      <c r="L141" s="655">
        <v>5</v>
      </c>
      <c r="M141" s="656">
        <v>2301.0499999999997</v>
      </c>
    </row>
    <row r="142" spans="1:13" ht="14.4" customHeight="1" x14ac:dyDescent="0.3">
      <c r="A142" s="651" t="s">
        <v>556</v>
      </c>
      <c r="B142" s="652" t="s">
        <v>2658</v>
      </c>
      <c r="C142" s="652" t="s">
        <v>1156</v>
      </c>
      <c r="D142" s="652" t="s">
        <v>1157</v>
      </c>
      <c r="E142" s="652" t="s">
        <v>2659</v>
      </c>
      <c r="F142" s="655"/>
      <c r="G142" s="655"/>
      <c r="H142" s="668">
        <v>0</v>
      </c>
      <c r="I142" s="655">
        <v>76</v>
      </c>
      <c r="J142" s="655">
        <v>1671.890526315789</v>
      </c>
      <c r="K142" s="668">
        <v>1</v>
      </c>
      <c r="L142" s="655">
        <v>76</v>
      </c>
      <c r="M142" s="656">
        <v>1671.890526315789</v>
      </c>
    </row>
    <row r="143" spans="1:13" ht="14.4" customHeight="1" x14ac:dyDescent="0.3">
      <c r="A143" s="651" t="s">
        <v>556</v>
      </c>
      <c r="B143" s="652" t="s">
        <v>2660</v>
      </c>
      <c r="C143" s="652" t="s">
        <v>1132</v>
      </c>
      <c r="D143" s="652" t="s">
        <v>1133</v>
      </c>
      <c r="E143" s="652" t="s">
        <v>2661</v>
      </c>
      <c r="F143" s="655"/>
      <c r="G143" s="655"/>
      <c r="H143" s="668">
        <v>0</v>
      </c>
      <c r="I143" s="655">
        <v>3</v>
      </c>
      <c r="J143" s="655">
        <v>507.12</v>
      </c>
      <c r="K143" s="668">
        <v>1</v>
      </c>
      <c r="L143" s="655">
        <v>3</v>
      </c>
      <c r="M143" s="656">
        <v>507.12</v>
      </c>
    </row>
    <row r="144" spans="1:13" ht="14.4" customHeight="1" x14ac:dyDescent="0.3">
      <c r="A144" s="651" t="s">
        <v>556</v>
      </c>
      <c r="B144" s="652" t="s">
        <v>2660</v>
      </c>
      <c r="C144" s="652" t="s">
        <v>1215</v>
      </c>
      <c r="D144" s="652" t="s">
        <v>1133</v>
      </c>
      <c r="E144" s="652" t="s">
        <v>2662</v>
      </c>
      <c r="F144" s="655"/>
      <c r="G144" s="655"/>
      <c r="H144" s="668">
        <v>0</v>
      </c>
      <c r="I144" s="655">
        <v>2</v>
      </c>
      <c r="J144" s="655">
        <v>231.88000000000002</v>
      </c>
      <c r="K144" s="668">
        <v>1</v>
      </c>
      <c r="L144" s="655">
        <v>2</v>
      </c>
      <c r="M144" s="656">
        <v>231.88000000000002</v>
      </c>
    </row>
    <row r="145" spans="1:13" ht="14.4" customHeight="1" x14ac:dyDescent="0.3">
      <c r="A145" s="651" t="s">
        <v>556</v>
      </c>
      <c r="B145" s="652" t="s">
        <v>2660</v>
      </c>
      <c r="C145" s="652" t="s">
        <v>1167</v>
      </c>
      <c r="D145" s="652" t="s">
        <v>2663</v>
      </c>
      <c r="E145" s="652" t="s">
        <v>2664</v>
      </c>
      <c r="F145" s="655"/>
      <c r="G145" s="655"/>
      <c r="H145" s="668">
        <v>0</v>
      </c>
      <c r="I145" s="655">
        <v>77.599999999999994</v>
      </c>
      <c r="J145" s="655">
        <v>9664.5593731838526</v>
      </c>
      <c r="K145" s="668">
        <v>1</v>
      </c>
      <c r="L145" s="655">
        <v>77.599999999999994</v>
      </c>
      <c r="M145" s="656">
        <v>9664.5593731838526</v>
      </c>
    </row>
    <row r="146" spans="1:13" ht="14.4" customHeight="1" x14ac:dyDescent="0.3">
      <c r="A146" s="651" t="s">
        <v>556</v>
      </c>
      <c r="B146" s="652" t="s">
        <v>2660</v>
      </c>
      <c r="C146" s="652" t="s">
        <v>1765</v>
      </c>
      <c r="D146" s="652" t="s">
        <v>2729</v>
      </c>
      <c r="E146" s="652" t="s">
        <v>2730</v>
      </c>
      <c r="F146" s="655"/>
      <c r="G146" s="655"/>
      <c r="H146" s="668">
        <v>0</v>
      </c>
      <c r="I146" s="655">
        <v>4</v>
      </c>
      <c r="J146" s="655">
        <v>449.24</v>
      </c>
      <c r="K146" s="668">
        <v>1</v>
      </c>
      <c r="L146" s="655">
        <v>4</v>
      </c>
      <c r="M146" s="656">
        <v>449.24</v>
      </c>
    </row>
    <row r="147" spans="1:13" ht="14.4" customHeight="1" x14ac:dyDescent="0.3">
      <c r="A147" s="651" t="s">
        <v>556</v>
      </c>
      <c r="B147" s="652" t="s">
        <v>2731</v>
      </c>
      <c r="C147" s="652" t="s">
        <v>1758</v>
      </c>
      <c r="D147" s="652" t="s">
        <v>1759</v>
      </c>
      <c r="E147" s="652" t="s">
        <v>2732</v>
      </c>
      <c r="F147" s="655"/>
      <c r="G147" s="655"/>
      <c r="H147" s="668">
        <v>0</v>
      </c>
      <c r="I147" s="655">
        <v>4.5999999999999996</v>
      </c>
      <c r="J147" s="655">
        <v>2125.1999999999998</v>
      </c>
      <c r="K147" s="668">
        <v>1</v>
      </c>
      <c r="L147" s="655">
        <v>4.5999999999999996</v>
      </c>
      <c r="M147" s="656">
        <v>2125.1999999999998</v>
      </c>
    </row>
    <row r="148" spans="1:13" ht="14.4" customHeight="1" x14ac:dyDescent="0.3">
      <c r="A148" s="651" t="s">
        <v>556</v>
      </c>
      <c r="B148" s="652" t="s">
        <v>2665</v>
      </c>
      <c r="C148" s="652" t="s">
        <v>1191</v>
      </c>
      <c r="D148" s="652" t="s">
        <v>1192</v>
      </c>
      <c r="E148" s="652" t="s">
        <v>2666</v>
      </c>
      <c r="F148" s="655"/>
      <c r="G148" s="655"/>
      <c r="H148" s="668">
        <v>0</v>
      </c>
      <c r="I148" s="655">
        <v>14.699999999999996</v>
      </c>
      <c r="J148" s="655">
        <v>3201.6600000000008</v>
      </c>
      <c r="K148" s="668">
        <v>1</v>
      </c>
      <c r="L148" s="655">
        <v>14.699999999999996</v>
      </c>
      <c r="M148" s="656">
        <v>3201.6600000000008</v>
      </c>
    </row>
    <row r="149" spans="1:13" ht="14.4" customHeight="1" x14ac:dyDescent="0.3">
      <c r="A149" s="651" t="s">
        <v>556</v>
      </c>
      <c r="B149" s="652" t="s">
        <v>2667</v>
      </c>
      <c r="C149" s="652" t="s">
        <v>2409</v>
      </c>
      <c r="D149" s="652" t="s">
        <v>2410</v>
      </c>
      <c r="E149" s="652" t="s">
        <v>1184</v>
      </c>
      <c r="F149" s="655">
        <v>6</v>
      </c>
      <c r="G149" s="655">
        <v>201.95999999999998</v>
      </c>
      <c r="H149" s="668">
        <v>1</v>
      </c>
      <c r="I149" s="655"/>
      <c r="J149" s="655"/>
      <c r="K149" s="668">
        <v>0</v>
      </c>
      <c r="L149" s="655">
        <v>6</v>
      </c>
      <c r="M149" s="656">
        <v>201.95999999999998</v>
      </c>
    </row>
    <row r="150" spans="1:13" ht="14.4" customHeight="1" x14ac:dyDescent="0.3">
      <c r="A150" s="651" t="s">
        <v>556</v>
      </c>
      <c r="B150" s="652" t="s">
        <v>2667</v>
      </c>
      <c r="C150" s="652" t="s">
        <v>1182</v>
      </c>
      <c r="D150" s="652" t="s">
        <v>1183</v>
      </c>
      <c r="E150" s="652" t="s">
        <v>1184</v>
      </c>
      <c r="F150" s="655"/>
      <c r="G150" s="655"/>
      <c r="H150" s="668">
        <v>0</v>
      </c>
      <c r="I150" s="655">
        <v>204</v>
      </c>
      <c r="J150" s="655">
        <v>6583.54</v>
      </c>
      <c r="K150" s="668">
        <v>1</v>
      </c>
      <c r="L150" s="655">
        <v>204</v>
      </c>
      <c r="M150" s="656">
        <v>6583.54</v>
      </c>
    </row>
    <row r="151" spans="1:13" ht="14.4" customHeight="1" x14ac:dyDescent="0.3">
      <c r="A151" s="651" t="s">
        <v>556</v>
      </c>
      <c r="B151" s="652" t="s">
        <v>2803</v>
      </c>
      <c r="C151" s="652" t="s">
        <v>2381</v>
      </c>
      <c r="D151" s="652" t="s">
        <v>2804</v>
      </c>
      <c r="E151" s="652" t="s">
        <v>2383</v>
      </c>
      <c r="F151" s="655"/>
      <c r="G151" s="655"/>
      <c r="H151" s="668">
        <v>0</v>
      </c>
      <c r="I151" s="655">
        <v>13.3</v>
      </c>
      <c r="J151" s="655">
        <v>6876.1</v>
      </c>
      <c r="K151" s="668">
        <v>1</v>
      </c>
      <c r="L151" s="655">
        <v>13.3</v>
      </c>
      <c r="M151" s="656">
        <v>6876.1</v>
      </c>
    </row>
    <row r="152" spans="1:13" ht="14.4" customHeight="1" x14ac:dyDescent="0.3">
      <c r="A152" s="651" t="s">
        <v>556</v>
      </c>
      <c r="B152" s="652" t="s">
        <v>2733</v>
      </c>
      <c r="C152" s="652" t="s">
        <v>1771</v>
      </c>
      <c r="D152" s="652" t="s">
        <v>1772</v>
      </c>
      <c r="E152" s="652" t="s">
        <v>1773</v>
      </c>
      <c r="F152" s="655"/>
      <c r="G152" s="655"/>
      <c r="H152" s="668">
        <v>0</v>
      </c>
      <c r="I152" s="655">
        <v>28</v>
      </c>
      <c r="J152" s="655">
        <v>26272.400000000001</v>
      </c>
      <c r="K152" s="668">
        <v>1</v>
      </c>
      <c r="L152" s="655">
        <v>28</v>
      </c>
      <c r="M152" s="656">
        <v>26272.400000000001</v>
      </c>
    </row>
    <row r="153" spans="1:13" ht="14.4" customHeight="1" x14ac:dyDescent="0.3">
      <c r="A153" s="651" t="s">
        <v>556</v>
      </c>
      <c r="B153" s="652" t="s">
        <v>2668</v>
      </c>
      <c r="C153" s="652" t="s">
        <v>1205</v>
      </c>
      <c r="D153" s="652" t="s">
        <v>2669</v>
      </c>
      <c r="E153" s="652" t="s">
        <v>2734</v>
      </c>
      <c r="F153" s="655"/>
      <c r="G153" s="655"/>
      <c r="H153" s="668">
        <v>0</v>
      </c>
      <c r="I153" s="655">
        <v>7</v>
      </c>
      <c r="J153" s="655">
        <v>1085.6999999999998</v>
      </c>
      <c r="K153" s="668">
        <v>1</v>
      </c>
      <c r="L153" s="655">
        <v>7</v>
      </c>
      <c r="M153" s="656">
        <v>1085.6999999999998</v>
      </c>
    </row>
    <row r="154" spans="1:13" ht="14.4" customHeight="1" x14ac:dyDescent="0.3">
      <c r="A154" s="651" t="s">
        <v>556</v>
      </c>
      <c r="B154" s="652" t="s">
        <v>2668</v>
      </c>
      <c r="C154" s="652" t="s">
        <v>1201</v>
      </c>
      <c r="D154" s="652" t="s">
        <v>2669</v>
      </c>
      <c r="E154" s="652" t="s">
        <v>2670</v>
      </c>
      <c r="F154" s="655"/>
      <c r="G154" s="655"/>
      <c r="H154" s="668">
        <v>0</v>
      </c>
      <c r="I154" s="655">
        <v>9.6000000000000014</v>
      </c>
      <c r="J154" s="655">
        <v>2534.4000000000005</v>
      </c>
      <c r="K154" s="668">
        <v>1</v>
      </c>
      <c r="L154" s="655">
        <v>9.6000000000000014</v>
      </c>
      <c r="M154" s="656">
        <v>2534.4000000000005</v>
      </c>
    </row>
    <row r="155" spans="1:13" ht="14.4" customHeight="1" x14ac:dyDescent="0.3">
      <c r="A155" s="651" t="s">
        <v>556</v>
      </c>
      <c r="B155" s="652" t="s">
        <v>2805</v>
      </c>
      <c r="C155" s="652" t="s">
        <v>1743</v>
      </c>
      <c r="D155" s="652" t="s">
        <v>2806</v>
      </c>
      <c r="E155" s="652" t="s">
        <v>2807</v>
      </c>
      <c r="F155" s="655">
        <v>4.0500000000000007</v>
      </c>
      <c r="G155" s="655">
        <v>2662.6923500000003</v>
      </c>
      <c r="H155" s="668">
        <v>1</v>
      </c>
      <c r="I155" s="655"/>
      <c r="J155" s="655"/>
      <c r="K155" s="668">
        <v>0</v>
      </c>
      <c r="L155" s="655">
        <v>4.0500000000000007</v>
      </c>
      <c r="M155" s="656">
        <v>2662.6923500000003</v>
      </c>
    </row>
    <row r="156" spans="1:13" ht="14.4" customHeight="1" x14ac:dyDescent="0.3">
      <c r="A156" s="651" t="s">
        <v>556</v>
      </c>
      <c r="B156" s="652" t="s">
        <v>2805</v>
      </c>
      <c r="C156" s="652" t="s">
        <v>2402</v>
      </c>
      <c r="D156" s="652" t="s">
        <v>2808</v>
      </c>
      <c r="E156" s="652" t="s">
        <v>2809</v>
      </c>
      <c r="F156" s="655"/>
      <c r="G156" s="655"/>
      <c r="H156" s="668">
        <v>0</v>
      </c>
      <c r="I156" s="655">
        <v>1</v>
      </c>
      <c r="J156" s="655">
        <v>59.840000000000011</v>
      </c>
      <c r="K156" s="668">
        <v>1</v>
      </c>
      <c r="L156" s="655">
        <v>1</v>
      </c>
      <c r="M156" s="656">
        <v>59.840000000000011</v>
      </c>
    </row>
    <row r="157" spans="1:13" ht="14.4" customHeight="1" x14ac:dyDescent="0.3">
      <c r="A157" s="651" t="s">
        <v>556</v>
      </c>
      <c r="B157" s="652" t="s">
        <v>2805</v>
      </c>
      <c r="C157" s="652" t="s">
        <v>1148</v>
      </c>
      <c r="D157" s="652" t="s">
        <v>1149</v>
      </c>
      <c r="E157" s="652" t="s">
        <v>2810</v>
      </c>
      <c r="F157" s="655"/>
      <c r="G157" s="655"/>
      <c r="H157" s="668">
        <v>0</v>
      </c>
      <c r="I157" s="655">
        <v>6</v>
      </c>
      <c r="J157" s="655">
        <v>378.56999999999994</v>
      </c>
      <c r="K157" s="668">
        <v>1</v>
      </c>
      <c r="L157" s="655">
        <v>6</v>
      </c>
      <c r="M157" s="656">
        <v>378.56999999999994</v>
      </c>
    </row>
    <row r="158" spans="1:13" ht="14.4" customHeight="1" x14ac:dyDescent="0.3">
      <c r="A158" s="651" t="s">
        <v>556</v>
      </c>
      <c r="B158" s="652" t="s">
        <v>2811</v>
      </c>
      <c r="C158" s="652" t="s">
        <v>2414</v>
      </c>
      <c r="D158" s="652" t="s">
        <v>2415</v>
      </c>
      <c r="E158" s="652" t="s">
        <v>2740</v>
      </c>
      <c r="F158" s="655">
        <v>6</v>
      </c>
      <c r="G158" s="655">
        <v>2477.3022969790554</v>
      </c>
      <c r="H158" s="668">
        <v>1</v>
      </c>
      <c r="I158" s="655"/>
      <c r="J158" s="655"/>
      <c r="K158" s="668">
        <v>0</v>
      </c>
      <c r="L158" s="655">
        <v>6</v>
      </c>
      <c r="M158" s="656">
        <v>2477.3022969790554</v>
      </c>
    </row>
    <row r="159" spans="1:13" ht="14.4" customHeight="1" x14ac:dyDescent="0.3">
      <c r="A159" s="651" t="s">
        <v>556</v>
      </c>
      <c r="B159" s="652" t="s">
        <v>2737</v>
      </c>
      <c r="C159" s="652" t="s">
        <v>1768</v>
      </c>
      <c r="D159" s="652" t="s">
        <v>1769</v>
      </c>
      <c r="E159" s="652" t="s">
        <v>2738</v>
      </c>
      <c r="F159" s="655"/>
      <c r="G159" s="655"/>
      <c r="H159" s="668">
        <v>0</v>
      </c>
      <c r="I159" s="655">
        <v>72</v>
      </c>
      <c r="J159" s="655">
        <v>3975.1183864244549</v>
      </c>
      <c r="K159" s="668">
        <v>1</v>
      </c>
      <c r="L159" s="655">
        <v>72</v>
      </c>
      <c r="M159" s="656">
        <v>3975.1183864244549</v>
      </c>
    </row>
    <row r="160" spans="1:13" ht="14.4" customHeight="1" x14ac:dyDescent="0.3">
      <c r="A160" s="651" t="s">
        <v>556</v>
      </c>
      <c r="B160" s="652" t="s">
        <v>2812</v>
      </c>
      <c r="C160" s="652" t="s">
        <v>2375</v>
      </c>
      <c r="D160" s="652" t="s">
        <v>2813</v>
      </c>
      <c r="E160" s="652" t="s">
        <v>2814</v>
      </c>
      <c r="F160" s="655"/>
      <c r="G160" s="655"/>
      <c r="H160" s="668">
        <v>0</v>
      </c>
      <c r="I160" s="655">
        <v>1.3</v>
      </c>
      <c r="J160" s="655">
        <v>778.49199999999996</v>
      </c>
      <c r="K160" s="668">
        <v>1</v>
      </c>
      <c r="L160" s="655">
        <v>1.3</v>
      </c>
      <c r="M160" s="656">
        <v>778.49199999999996</v>
      </c>
    </row>
    <row r="161" spans="1:13" ht="14.4" customHeight="1" x14ac:dyDescent="0.3">
      <c r="A161" s="651" t="s">
        <v>556</v>
      </c>
      <c r="B161" s="652" t="s">
        <v>2671</v>
      </c>
      <c r="C161" s="652" t="s">
        <v>1219</v>
      </c>
      <c r="D161" s="652" t="s">
        <v>2672</v>
      </c>
      <c r="E161" s="652" t="s">
        <v>2673</v>
      </c>
      <c r="F161" s="655"/>
      <c r="G161" s="655"/>
      <c r="H161" s="668">
        <v>0</v>
      </c>
      <c r="I161" s="655">
        <v>195</v>
      </c>
      <c r="J161" s="655">
        <v>5633.4845454545448</v>
      </c>
      <c r="K161" s="668">
        <v>1</v>
      </c>
      <c r="L161" s="655">
        <v>195</v>
      </c>
      <c r="M161" s="656">
        <v>5633.4845454545448</v>
      </c>
    </row>
    <row r="162" spans="1:13" ht="14.4" customHeight="1" x14ac:dyDescent="0.3">
      <c r="A162" s="651" t="s">
        <v>556</v>
      </c>
      <c r="B162" s="652" t="s">
        <v>2739</v>
      </c>
      <c r="C162" s="652" t="s">
        <v>1774</v>
      </c>
      <c r="D162" s="652" t="s">
        <v>1775</v>
      </c>
      <c r="E162" s="652" t="s">
        <v>2740</v>
      </c>
      <c r="F162" s="655"/>
      <c r="G162" s="655"/>
      <c r="H162" s="668">
        <v>0</v>
      </c>
      <c r="I162" s="655">
        <v>17.600000000000001</v>
      </c>
      <c r="J162" s="655">
        <v>2807.2</v>
      </c>
      <c r="K162" s="668">
        <v>1</v>
      </c>
      <c r="L162" s="655">
        <v>17.600000000000001</v>
      </c>
      <c r="M162" s="656">
        <v>2807.2</v>
      </c>
    </row>
    <row r="163" spans="1:13" ht="14.4" customHeight="1" x14ac:dyDescent="0.3">
      <c r="A163" s="651" t="s">
        <v>556</v>
      </c>
      <c r="B163" s="652" t="s">
        <v>2739</v>
      </c>
      <c r="C163" s="652" t="s">
        <v>2437</v>
      </c>
      <c r="D163" s="652" t="s">
        <v>1775</v>
      </c>
      <c r="E163" s="652" t="s">
        <v>2815</v>
      </c>
      <c r="F163" s="655"/>
      <c r="G163" s="655"/>
      <c r="H163" s="668">
        <v>0</v>
      </c>
      <c r="I163" s="655">
        <v>4.8</v>
      </c>
      <c r="J163" s="655">
        <v>1478.4</v>
      </c>
      <c r="K163" s="668">
        <v>1</v>
      </c>
      <c r="L163" s="655">
        <v>4.8</v>
      </c>
      <c r="M163" s="656">
        <v>1478.4</v>
      </c>
    </row>
    <row r="164" spans="1:13" ht="14.4" customHeight="1" x14ac:dyDescent="0.3">
      <c r="A164" s="651" t="s">
        <v>556</v>
      </c>
      <c r="B164" s="652" t="s">
        <v>2674</v>
      </c>
      <c r="C164" s="652" t="s">
        <v>1118</v>
      </c>
      <c r="D164" s="652" t="s">
        <v>1061</v>
      </c>
      <c r="E164" s="652" t="s">
        <v>2675</v>
      </c>
      <c r="F164" s="655"/>
      <c r="G164" s="655"/>
      <c r="H164" s="668">
        <v>0</v>
      </c>
      <c r="I164" s="655">
        <v>1</v>
      </c>
      <c r="J164" s="655">
        <v>58.739999999999995</v>
      </c>
      <c r="K164" s="668">
        <v>1</v>
      </c>
      <c r="L164" s="655">
        <v>1</v>
      </c>
      <c r="M164" s="656">
        <v>58.739999999999995</v>
      </c>
    </row>
    <row r="165" spans="1:13" ht="14.4" customHeight="1" x14ac:dyDescent="0.3">
      <c r="A165" s="651" t="s">
        <v>556</v>
      </c>
      <c r="B165" s="652" t="s">
        <v>2674</v>
      </c>
      <c r="C165" s="652" t="s">
        <v>1060</v>
      </c>
      <c r="D165" s="652" t="s">
        <v>1061</v>
      </c>
      <c r="E165" s="652" t="s">
        <v>2676</v>
      </c>
      <c r="F165" s="655"/>
      <c r="G165" s="655"/>
      <c r="H165" s="668">
        <v>0</v>
      </c>
      <c r="I165" s="655">
        <v>6</v>
      </c>
      <c r="J165" s="655">
        <v>630.35999999999979</v>
      </c>
      <c r="K165" s="668">
        <v>1</v>
      </c>
      <c r="L165" s="655">
        <v>6</v>
      </c>
      <c r="M165" s="656">
        <v>630.35999999999979</v>
      </c>
    </row>
    <row r="166" spans="1:13" ht="14.4" customHeight="1" x14ac:dyDescent="0.3">
      <c r="A166" s="651" t="s">
        <v>556</v>
      </c>
      <c r="B166" s="652" t="s">
        <v>2816</v>
      </c>
      <c r="C166" s="652" t="s">
        <v>2306</v>
      </c>
      <c r="D166" s="652" t="s">
        <v>2817</v>
      </c>
      <c r="E166" s="652" t="s">
        <v>2818</v>
      </c>
      <c r="F166" s="655"/>
      <c r="G166" s="655"/>
      <c r="H166" s="668">
        <v>0</v>
      </c>
      <c r="I166" s="655">
        <v>4</v>
      </c>
      <c r="J166" s="655">
        <v>335.55999999999995</v>
      </c>
      <c r="K166" s="668">
        <v>1</v>
      </c>
      <c r="L166" s="655">
        <v>4</v>
      </c>
      <c r="M166" s="656">
        <v>335.55999999999995</v>
      </c>
    </row>
    <row r="167" spans="1:13" ht="14.4" customHeight="1" x14ac:dyDescent="0.3">
      <c r="A167" s="651" t="s">
        <v>556</v>
      </c>
      <c r="B167" s="652" t="s">
        <v>2816</v>
      </c>
      <c r="C167" s="652" t="s">
        <v>2298</v>
      </c>
      <c r="D167" s="652" t="s">
        <v>2819</v>
      </c>
      <c r="E167" s="652" t="s">
        <v>2820</v>
      </c>
      <c r="F167" s="655"/>
      <c r="G167" s="655"/>
      <c r="H167" s="668">
        <v>0</v>
      </c>
      <c r="I167" s="655">
        <v>194</v>
      </c>
      <c r="J167" s="655">
        <v>134141.28039555287</v>
      </c>
      <c r="K167" s="668">
        <v>1</v>
      </c>
      <c r="L167" s="655">
        <v>194</v>
      </c>
      <c r="M167" s="656">
        <v>134141.28039555287</v>
      </c>
    </row>
    <row r="168" spans="1:13" ht="14.4" customHeight="1" x14ac:dyDescent="0.3">
      <c r="A168" s="651" t="s">
        <v>556</v>
      </c>
      <c r="B168" s="652" t="s">
        <v>2677</v>
      </c>
      <c r="C168" s="652" t="s">
        <v>1071</v>
      </c>
      <c r="D168" s="652" t="s">
        <v>1072</v>
      </c>
      <c r="E168" s="652" t="s">
        <v>2678</v>
      </c>
      <c r="F168" s="655"/>
      <c r="G168" s="655"/>
      <c r="H168" s="668">
        <v>0</v>
      </c>
      <c r="I168" s="655">
        <v>2</v>
      </c>
      <c r="J168" s="655">
        <v>40.26</v>
      </c>
      <c r="K168" s="668">
        <v>1</v>
      </c>
      <c r="L168" s="655">
        <v>2</v>
      </c>
      <c r="M168" s="656">
        <v>40.26</v>
      </c>
    </row>
    <row r="169" spans="1:13" ht="14.4" customHeight="1" x14ac:dyDescent="0.3">
      <c r="A169" s="651" t="s">
        <v>556</v>
      </c>
      <c r="B169" s="652" t="s">
        <v>2677</v>
      </c>
      <c r="C169" s="652" t="s">
        <v>1075</v>
      </c>
      <c r="D169" s="652" t="s">
        <v>1076</v>
      </c>
      <c r="E169" s="652" t="s">
        <v>2679</v>
      </c>
      <c r="F169" s="655"/>
      <c r="G169" s="655"/>
      <c r="H169" s="668">
        <v>0</v>
      </c>
      <c r="I169" s="655">
        <v>2</v>
      </c>
      <c r="J169" s="655">
        <v>64.519809990237405</v>
      </c>
      <c r="K169" s="668">
        <v>1</v>
      </c>
      <c r="L169" s="655">
        <v>2</v>
      </c>
      <c r="M169" s="656">
        <v>64.519809990237405</v>
      </c>
    </row>
    <row r="170" spans="1:13" ht="14.4" customHeight="1" x14ac:dyDescent="0.3">
      <c r="A170" s="651" t="s">
        <v>556</v>
      </c>
      <c r="B170" s="652" t="s">
        <v>2677</v>
      </c>
      <c r="C170" s="652" t="s">
        <v>1091</v>
      </c>
      <c r="D170" s="652" t="s">
        <v>1088</v>
      </c>
      <c r="E170" s="652" t="s">
        <v>2682</v>
      </c>
      <c r="F170" s="655"/>
      <c r="G170" s="655"/>
      <c r="H170" s="668">
        <v>0</v>
      </c>
      <c r="I170" s="655">
        <v>4</v>
      </c>
      <c r="J170" s="655">
        <v>235.71749997234653</v>
      </c>
      <c r="K170" s="668">
        <v>1</v>
      </c>
      <c r="L170" s="655">
        <v>4</v>
      </c>
      <c r="M170" s="656">
        <v>235.71749997234653</v>
      </c>
    </row>
    <row r="171" spans="1:13" ht="14.4" customHeight="1" x14ac:dyDescent="0.3">
      <c r="A171" s="651" t="s">
        <v>556</v>
      </c>
      <c r="B171" s="652" t="s">
        <v>2684</v>
      </c>
      <c r="C171" s="652" t="s">
        <v>2302</v>
      </c>
      <c r="D171" s="652" t="s">
        <v>2303</v>
      </c>
      <c r="E171" s="652" t="s">
        <v>2821</v>
      </c>
      <c r="F171" s="655"/>
      <c r="G171" s="655"/>
      <c r="H171" s="668">
        <v>0</v>
      </c>
      <c r="I171" s="655">
        <v>171</v>
      </c>
      <c r="J171" s="655">
        <v>164208.24401849339</v>
      </c>
      <c r="K171" s="668">
        <v>1</v>
      </c>
      <c r="L171" s="655">
        <v>171</v>
      </c>
      <c r="M171" s="656">
        <v>164208.24401849339</v>
      </c>
    </row>
    <row r="172" spans="1:13" ht="14.4" customHeight="1" x14ac:dyDescent="0.3">
      <c r="A172" s="651" t="s">
        <v>556</v>
      </c>
      <c r="B172" s="652" t="s">
        <v>2684</v>
      </c>
      <c r="C172" s="652" t="s">
        <v>2288</v>
      </c>
      <c r="D172" s="652" t="s">
        <v>2822</v>
      </c>
      <c r="E172" s="652" t="s">
        <v>2290</v>
      </c>
      <c r="F172" s="655"/>
      <c r="G172" s="655"/>
      <c r="H172" s="668">
        <v>0</v>
      </c>
      <c r="I172" s="655">
        <v>1</v>
      </c>
      <c r="J172" s="655">
        <v>126.89000000000009</v>
      </c>
      <c r="K172" s="668">
        <v>1</v>
      </c>
      <c r="L172" s="655">
        <v>1</v>
      </c>
      <c r="M172" s="656">
        <v>126.89000000000009</v>
      </c>
    </row>
    <row r="173" spans="1:13" ht="14.4" customHeight="1" x14ac:dyDescent="0.3">
      <c r="A173" s="651" t="s">
        <v>556</v>
      </c>
      <c r="B173" s="652" t="s">
        <v>2684</v>
      </c>
      <c r="C173" s="652" t="s">
        <v>1129</v>
      </c>
      <c r="D173" s="652" t="s">
        <v>2685</v>
      </c>
      <c r="E173" s="652" t="s">
        <v>1131</v>
      </c>
      <c r="F173" s="655"/>
      <c r="G173" s="655"/>
      <c r="H173" s="668">
        <v>0</v>
      </c>
      <c r="I173" s="655">
        <v>2</v>
      </c>
      <c r="J173" s="655">
        <v>88.06</v>
      </c>
      <c r="K173" s="668">
        <v>1</v>
      </c>
      <c r="L173" s="655">
        <v>2</v>
      </c>
      <c r="M173" s="656">
        <v>88.06</v>
      </c>
    </row>
    <row r="174" spans="1:13" ht="14.4" customHeight="1" x14ac:dyDescent="0.3">
      <c r="A174" s="651" t="s">
        <v>556</v>
      </c>
      <c r="B174" s="652" t="s">
        <v>2745</v>
      </c>
      <c r="C174" s="652" t="s">
        <v>1637</v>
      </c>
      <c r="D174" s="652" t="s">
        <v>2746</v>
      </c>
      <c r="E174" s="652" t="s">
        <v>2747</v>
      </c>
      <c r="F174" s="655"/>
      <c r="G174" s="655"/>
      <c r="H174" s="668">
        <v>0</v>
      </c>
      <c r="I174" s="655">
        <v>2</v>
      </c>
      <c r="J174" s="655">
        <v>644.98000000000013</v>
      </c>
      <c r="K174" s="668">
        <v>1</v>
      </c>
      <c r="L174" s="655">
        <v>2</v>
      </c>
      <c r="M174" s="656">
        <v>644.98000000000013</v>
      </c>
    </row>
    <row r="175" spans="1:13" ht="14.4" customHeight="1" x14ac:dyDescent="0.3">
      <c r="A175" s="651" t="s">
        <v>556</v>
      </c>
      <c r="B175" s="652" t="s">
        <v>2750</v>
      </c>
      <c r="C175" s="652" t="s">
        <v>2247</v>
      </c>
      <c r="D175" s="652" t="s">
        <v>2823</v>
      </c>
      <c r="E175" s="652" t="s">
        <v>2824</v>
      </c>
      <c r="F175" s="655"/>
      <c r="G175" s="655"/>
      <c r="H175" s="668">
        <v>0</v>
      </c>
      <c r="I175" s="655">
        <v>1</v>
      </c>
      <c r="J175" s="655">
        <v>46.990000000000009</v>
      </c>
      <c r="K175" s="668">
        <v>1</v>
      </c>
      <c r="L175" s="655">
        <v>1</v>
      </c>
      <c r="M175" s="656">
        <v>46.990000000000009</v>
      </c>
    </row>
    <row r="176" spans="1:13" ht="14.4" customHeight="1" x14ac:dyDescent="0.3">
      <c r="A176" s="651" t="s">
        <v>556</v>
      </c>
      <c r="B176" s="652" t="s">
        <v>2750</v>
      </c>
      <c r="C176" s="652" t="s">
        <v>1686</v>
      </c>
      <c r="D176" s="652" t="s">
        <v>2751</v>
      </c>
      <c r="E176" s="652" t="s">
        <v>2752</v>
      </c>
      <c r="F176" s="655"/>
      <c r="G176" s="655"/>
      <c r="H176" s="668">
        <v>0</v>
      </c>
      <c r="I176" s="655">
        <v>1</v>
      </c>
      <c r="J176" s="655">
        <v>61.659999999999975</v>
      </c>
      <c r="K176" s="668">
        <v>1</v>
      </c>
      <c r="L176" s="655">
        <v>1</v>
      </c>
      <c r="M176" s="656">
        <v>61.659999999999975</v>
      </c>
    </row>
    <row r="177" spans="1:13" ht="14.4" customHeight="1" x14ac:dyDescent="0.3">
      <c r="A177" s="651" t="s">
        <v>556</v>
      </c>
      <c r="B177" s="652" t="s">
        <v>2750</v>
      </c>
      <c r="C177" s="652" t="s">
        <v>2249</v>
      </c>
      <c r="D177" s="652" t="s">
        <v>2825</v>
      </c>
      <c r="E177" s="652" t="s">
        <v>2826</v>
      </c>
      <c r="F177" s="655"/>
      <c r="G177" s="655"/>
      <c r="H177" s="668">
        <v>0</v>
      </c>
      <c r="I177" s="655">
        <v>1</v>
      </c>
      <c r="J177" s="655">
        <v>106.53999999999995</v>
      </c>
      <c r="K177" s="668">
        <v>1</v>
      </c>
      <c r="L177" s="655">
        <v>1</v>
      </c>
      <c r="M177" s="656">
        <v>106.53999999999995</v>
      </c>
    </row>
    <row r="178" spans="1:13" ht="14.4" customHeight="1" x14ac:dyDescent="0.3">
      <c r="A178" s="651" t="s">
        <v>556</v>
      </c>
      <c r="B178" s="652" t="s">
        <v>2827</v>
      </c>
      <c r="C178" s="652" t="s">
        <v>2317</v>
      </c>
      <c r="D178" s="652" t="s">
        <v>2318</v>
      </c>
      <c r="E178" s="652" t="s">
        <v>2319</v>
      </c>
      <c r="F178" s="655"/>
      <c r="G178" s="655"/>
      <c r="H178" s="668">
        <v>0</v>
      </c>
      <c r="I178" s="655">
        <v>10</v>
      </c>
      <c r="J178" s="655">
        <v>1301.7</v>
      </c>
      <c r="K178" s="668">
        <v>1</v>
      </c>
      <c r="L178" s="655">
        <v>10</v>
      </c>
      <c r="M178" s="656">
        <v>1301.7</v>
      </c>
    </row>
    <row r="179" spans="1:13" ht="14.4" customHeight="1" x14ac:dyDescent="0.3">
      <c r="A179" s="651" t="s">
        <v>556</v>
      </c>
      <c r="B179" s="652" t="s">
        <v>2827</v>
      </c>
      <c r="C179" s="652" t="s">
        <v>1799</v>
      </c>
      <c r="D179" s="652" t="s">
        <v>1800</v>
      </c>
      <c r="E179" s="652" t="s">
        <v>2828</v>
      </c>
      <c r="F179" s="655">
        <v>306</v>
      </c>
      <c r="G179" s="655">
        <v>31410.900962094296</v>
      </c>
      <c r="H179" s="668">
        <v>0.67849224614934345</v>
      </c>
      <c r="I179" s="655">
        <v>145</v>
      </c>
      <c r="J179" s="655">
        <v>14884.25</v>
      </c>
      <c r="K179" s="668">
        <v>0.32150775385065655</v>
      </c>
      <c r="L179" s="655">
        <v>451</v>
      </c>
      <c r="M179" s="656">
        <v>46295.150962094296</v>
      </c>
    </row>
    <row r="180" spans="1:13" ht="14.4" customHeight="1" x14ac:dyDescent="0.3">
      <c r="A180" s="651" t="s">
        <v>556</v>
      </c>
      <c r="B180" s="652" t="s">
        <v>2753</v>
      </c>
      <c r="C180" s="652" t="s">
        <v>2315</v>
      </c>
      <c r="D180" s="652" t="s">
        <v>2316</v>
      </c>
      <c r="E180" s="652" t="s">
        <v>2829</v>
      </c>
      <c r="F180" s="655"/>
      <c r="G180" s="655"/>
      <c r="H180" s="668">
        <v>0</v>
      </c>
      <c r="I180" s="655">
        <v>1</v>
      </c>
      <c r="J180" s="655">
        <v>245.38</v>
      </c>
      <c r="K180" s="668">
        <v>1</v>
      </c>
      <c r="L180" s="655">
        <v>1</v>
      </c>
      <c r="M180" s="656">
        <v>245.38</v>
      </c>
    </row>
    <row r="181" spans="1:13" ht="14.4" customHeight="1" x14ac:dyDescent="0.3">
      <c r="A181" s="651" t="s">
        <v>556</v>
      </c>
      <c r="B181" s="652" t="s">
        <v>2759</v>
      </c>
      <c r="C181" s="652" t="s">
        <v>1787</v>
      </c>
      <c r="D181" s="652" t="s">
        <v>1788</v>
      </c>
      <c r="E181" s="652" t="s">
        <v>2764</v>
      </c>
      <c r="F181" s="655"/>
      <c r="G181" s="655"/>
      <c r="H181" s="668">
        <v>0</v>
      </c>
      <c r="I181" s="655">
        <v>1</v>
      </c>
      <c r="J181" s="655">
        <v>50.169999999999987</v>
      </c>
      <c r="K181" s="668">
        <v>1</v>
      </c>
      <c r="L181" s="655">
        <v>1</v>
      </c>
      <c r="M181" s="656">
        <v>50.169999999999987</v>
      </c>
    </row>
    <row r="182" spans="1:13" ht="14.4" customHeight="1" x14ac:dyDescent="0.3">
      <c r="A182" s="651" t="s">
        <v>556</v>
      </c>
      <c r="B182" s="652" t="s">
        <v>2759</v>
      </c>
      <c r="C182" s="652" t="s">
        <v>1626</v>
      </c>
      <c r="D182" s="652" t="s">
        <v>1627</v>
      </c>
      <c r="E182" s="652" t="s">
        <v>2760</v>
      </c>
      <c r="F182" s="655"/>
      <c r="G182" s="655"/>
      <c r="H182" s="668">
        <v>0</v>
      </c>
      <c r="I182" s="655">
        <v>16</v>
      </c>
      <c r="J182" s="655">
        <v>1279.0388986089783</v>
      </c>
      <c r="K182" s="668">
        <v>1</v>
      </c>
      <c r="L182" s="655">
        <v>16</v>
      </c>
      <c r="M182" s="656">
        <v>1279.0388986089783</v>
      </c>
    </row>
    <row r="183" spans="1:13" ht="14.4" customHeight="1" x14ac:dyDescent="0.3">
      <c r="A183" s="651" t="s">
        <v>556</v>
      </c>
      <c r="B183" s="652" t="s">
        <v>2693</v>
      </c>
      <c r="C183" s="652" t="s">
        <v>1101</v>
      </c>
      <c r="D183" s="652" t="s">
        <v>1098</v>
      </c>
      <c r="E183" s="652" t="s">
        <v>2649</v>
      </c>
      <c r="F183" s="655"/>
      <c r="G183" s="655"/>
      <c r="H183" s="668">
        <v>0</v>
      </c>
      <c r="I183" s="655">
        <v>2</v>
      </c>
      <c r="J183" s="655">
        <v>60.379999999999995</v>
      </c>
      <c r="K183" s="668">
        <v>1</v>
      </c>
      <c r="L183" s="655">
        <v>2</v>
      </c>
      <c r="M183" s="656">
        <v>60.379999999999995</v>
      </c>
    </row>
    <row r="184" spans="1:13" ht="14.4" customHeight="1" x14ac:dyDescent="0.3">
      <c r="A184" s="651" t="s">
        <v>556</v>
      </c>
      <c r="B184" s="652" t="s">
        <v>2761</v>
      </c>
      <c r="C184" s="652" t="s">
        <v>1651</v>
      </c>
      <c r="D184" s="652" t="s">
        <v>1652</v>
      </c>
      <c r="E184" s="652" t="s">
        <v>2762</v>
      </c>
      <c r="F184" s="655"/>
      <c r="G184" s="655"/>
      <c r="H184" s="668">
        <v>0</v>
      </c>
      <c r="I184" s="655">
        <v>4</v>
      </c>
      <c r="J184" s="655">
        <v>205.39999999999992</v>
      </c>
      <c r="K184" s="668">
        <v>1</v>
      </c>
      <c r="L184" s="655">
        <v>4</v>
      </c>
      <c r="M184" s="656">
        <v>205.39999999999992</v>
      </c>
    </row>
    <row r="185" spans="1:13" ht="14.4" customHeight="1" x14ac:dyDescent="0.3">
      <c r="A185" s="651" t="s">
        <v>556</v>
      </c>
      <c r="B185" s="652" t="s">
        <v>2763</v>
      </c>
      <c r="C185" s="652" t="s">
        <v>2367</v>
      </c>
      <c r="D185" s="652" t="s">
        <v>2368</v>
      </c>
      <c r="E185" s="652" t="s">
        <v>1725</v>
      </c>
      <c r="F185" s="655"/>
      <c r="G185" s="655"/>
      <c r="H185" s="668">
        <v>0</v>
      </c>
      <c r="I185" s="655">
        <v>1</v>
      </c>
      <c r="J185" s="655">
        <v>150.04833333333335</v>
      </c>
      <c r="K185" s="668">
        <v>1</v>
      </c>
      <c r="L185" s="655">
        <v>1</v>
      </c>
      <c r="M185" s="656">
        <v>150.04833333333335</v>
      </c>
    </row>
    <row r="186" spans="1:13" ht="14.4" customHeight="1" x14ac:dyDescent="0.3">
      <c r="A186" s="651" t="s">
        <v>556</v>
      </c>
      <c r="B186" s="652" t="s">
        <v>2763</v>
      </c>
      <c r="C186" s="652" t="s">
        <v>2369</v>
      </c>
      <c r="D186" s="652" t="s">
        <v>2370</v>
      </c>
      <c r="E186" s="652" t="s">
        <v>1725</v>
      </c>
      <c r="F186" s="655"/>
      <c r="G186" s="655"/>
      <c r="H186" s="668">
        <v>0</v>
      </c>
      <c r="I186" s="655">
        <v>1</v>
      </c>
      <c r="J186" s="655">
        <v>150.04833333333335</v>
      </c>
      <c r="K186" s="668">
        <v>1</v>
      </c>
      <c r="L186" s="655">
        <v>1</v>
      </c>
      <c r="M186" s="656">
        <v>150.04833333333335</v>
      </c>
    </row>
    <row r="187" spans="1:13" ht="14.4" customHeight="1" x14ac:dyDescent="0.3">
      <c r="A187" s="651" t="s">
        <v>556</v>
      </c>
      <c r="B187" s="652" t="s">
        <v>2763</v>
      </c>
      <c r="C187" s="652" t="s">
        <v>2326</v>
      </c>
      <c r="D187" s="652" t="s">
        <v>2327</v>
      </c>
      <c r="E187" s="652" t="s">
        <v>2328</v>
      </c>
      <c r="F187" s="655"/>
      <c r="G187" s="655"/>
      <c r="H187" s="668">
        <v>0</v>
      </c>
      <c r="I187" s="655">
        <v>1</v>
      </c>
      <c r="J187" s="655">
        <v>40.92</v>
      </c>
      <c r="K187" s="668">
        <v>1</v>
      </c>
      <c r="L187" s="655">
        <v>1</v>
      </c>
      <c r="M187" s="656">
        <v>40.92</v>
      </c>
    </row>
    <row r="188" spans="1:13" ht="14.4" customHeight="1" x14ac:dyDescent="0.3">
      <c r="A188" s="651" t="s">
        <v>556</v>
      </c>
      <c r="B188" s="652" t="s">
        <v>2763</v>
      </c>
      <c r="C188" s="652" t="s">
        <v>2330</v>
      </c>
      <c r="D188" s="652" t="s">
        <v>2331</v>
      </c>
      <c r="E188" s="652" t="s">
        <v>2328</v>
      </c>
      <c r="F188" s="655"/>
      <c r="G188" s="655"/>
      <c r="H188" s="668">
        <v>0</v>
      </c>
      <c r="I188" s="655">
        <v>17</v>
      </c>
      <c r="J188" s="655">
        <v>695.6400000000001</v>
      </c>
      <c r="K188" s="668">
        <v>1</v>
      </c>
      <c r="L188" s="655">
        <v>17</v>
      </c>
      <c r="M188" s="656">
        <v>695.6400000000001</v>
      </c>
    </row>
    <row r="189" spans="1:13" ht="14.4" customHeight="1" x14ac:dyDescent="0.3">
      <c r="A189" s="651" t="s">
        <v>556</v>
      </c>
      <c r="B189" s="652" t="s">
        <v>2763</v>
      </c>
      <c r="C189" s="652" t="s">
        <v>2353</v>
      </c>
      <c r="D189" s="652" t="s">
        <v>2354</v>
      </c>
      <c r="E189" s="652" t="s">
        <v>2355</v>
      </c>
      <c r="F189" s="655"/>
      <c r="G189" s="655"/>
      <c r="H189" s="668">
        <v>0</v>
      </c>
      <c r="I189" s="655">
        <v>3</v>
      </c>
      <c r="J189" s="655">
        <v>406.79999999999995</v>
      </c>
      <c r="K189" s="668">
        <v>1</v>
      </c>
      <c r="L189" s="655">
        <v>3</v>
      </c>
      <c r="M189" s="656">
        <v>406.79999999999995</v>
      </c>
    </row>
    <row r="190" spans="1:13" ht="14.4" customHeight="1" x14ac:dyDescent="0.3">
      <c r="A190" s="651" t="s">
        <v>556</v>
      </c>
      <c r="B190" s="652" t="s">
        <v>2763</v>
      </c>
      <c r="C190" s="652" t="s">
        <v>2357</v>
      </c>
      <c r="D190" s="652" t="s">
        <v>2358</v>
      </c>
      <c r="E190" s="652" t="s">
        <v>2355</v>
      </c>
      <c r="F190" s="655"/>
      <c r="G190" s="655"/>
      <c r="H190" s="668">
        <v>0</v>
      </c>
      <c r="I190" s="655">
        <v>1</v>
      </c>
      <c r="J190" s="655">
        <v>135.6</v>
      </c>
      <c r="K190" s="668">
        <v>1</v>
      </c>
      <c r="L190" s="655">
        <v>1</v>
      </c>
      <c r="M190" s="656">
        <v>135.6</v>
      </c>
    </row>
    <row r="191" spans="1:13" ht="14.4" customHeight="1" x14ac:dyDescent="0.3">
      <c r="A191" s="651" t="s">
        <v>556</v>
      </c>
      <c r="B191" s="652" t="s">
        <v>2763</v>
      </c>
      <c r="C191" s="652" t="s">
        <v>2336</v>
      </c>
      <c r="D191" s="652" t="s">
        <v>2337</v>
      </c>
      <c r="E191" s="652" t="s">
        <v>2334</v>
      </c>
      <c r="F191" s="655"/>
      <c r="G191" s="655"/>
      <c r="H191" s="668">
        <v>0</v>
      </c>
      <c r="I191" s="655">
        <v>88</v>
      </c>
      <c r="J191" s="655">
        <v>13771.12</v>
      </c>
      <c r="K191" s="668">
        <v>1</v>
      </c>
      <c r="L191" s="655">
        <v>88</v>
      </c>
      <c r="M191" s="656">
        <v>13771.12</v>
      </c>
    </row>
    <row r="192" spans="1:13" ht="14.4" customHeight="1" x14ac:dyDescent="0.3">
      <c r="A192" s="651" t="s">
        <v>556</v>
      </c>
      <c r="B192" s="652" t="s">
        <v>2763</v>
      </c>
      <c r="C192" s="652" t="s">
        <v>2332</v>
      </c>
      <c r="D192" s="652" t="s">
        <v>2333</v>
      </c>
      <c r="E192" s="652" t="s">
        <v>2334</v>
      </c>
      <c r="F192" s="655"/>
      <c r="G192" s="655"/>
      <c r="H192" s="668">
        <v>0</v>
      </c>
      <c r="I192" s="655">
        <v>32</v>
      </c>
      <c r="J192" s="655">
        <v>8088.96</v>
      </c>
      <c r="K192" s="668">
        <v>1</v>
      </c>
      <c r="L192" s="655">
        <v>32</v>
      </c>
      <c r="M192" s="656">
        <v>8088.96</v>
      </c>
    </row>
    <row r="193" spans="1:13" ht="14.4" customHeight="1" x14ac:dyDescent="0.3">
      <c r="A193" s="651" t="s">
        <v>556</v>
      </c>
      <c r="B193" s="652" t="s">
        <v>2763</v>
      </c>
      <c r="C193" s="652" t="s">
        <v>2360</v>
      </c>
      <c r="D193" s="652" t="s">
        <v>2361</v>
      </c>
      <c r="E193" s="652" t="s">
        <v>2345</v>
      </c>
      <c r="F193" s="655"/>
      <c r="G193" s="655"/>
      <c r="H193" s="668">
        <v>0</v>
      </c>
      <c r="I193" s="655">
        <v>5</v>
      </c>
      <c r="J193" s="655">
        <v>559.75119841921298</v>
      </c>
      <c r="K193" s="668">
        <v>1</v>
      </c>
      <c r="L193" s="655">
        <v>5</v>
      </c>
      <c r="M193" s="656">
        <v>559.75119841921298</v>
      </c>
    </row>
    <row r="194" spans="1:13" ht="14.4" customHeight="1" x14ac:dyDescent="0.3">
      <c r="A194" s="651" t="s">
        <v>556</v>
      </c>
      <c r="B194" s="652" t="s">
        <v>2763</v>
      </c>
      <c r="C194" s="652" t="s">
        <v>2343</v>
      </c>
      <c r="D194" s="652" t="s">
        <v>2344</v>
      </c>
      <c r="E194" s="652" t="s">
        <v>2345</v>
      </c>
      <c r="F194" s="655"/>
      <c r="G194" s="655"/>
      <c r="H194" s="668">
        <v>0</v>
      </c>
      <c r="I194" s="655">
        <v>10</v>
      </c>
      <c r="J194" s="655">
        <v>1119.4968403517732</v>
      </c>
      <c r="K194" s="668">
        <v>1</v>
      </c>
      <c r="L194" s="655">
        <v>10</v>
      </c>
      <c r="M194" s="656">
        <v>1119.4968403517732</v>
      </c>
    </row>
    <row r="195" spans="1:13" ht="14.4" customHeight="1" x14ac:dyDescent="0.3">
      <c r="A195" s="651" t="s">
        <v>556</v>
      </c>
      <c r="B195" s="652" t="s">
        <v>2763</v>
      </c>
      <c r="C195" s="652" t="s">
        <v>2346</v>
      </c>
      <c r="D195" s="652" t="s">
        <v>2347</v>
      </c>
      <c r="E195" s="652" t="s">
        <v>2345</v>
      </c>
      <c r="F195" s="655"/>
      <c r="G195" s="655"/>
      <c r="H195" s="668">
        <v>0</v>
      </c>
      <c r="I195" s="655">
        <v>4</v>
      </c>
      <c r="J195" s="655">
        <v>447.80179762881943</v>
      </c>
      <c r="K195" s="668">
        <v>1</v>
      </c>
      <c r="L195" s="655">
        <v>4</v>
      </c>
      <c r="M195" s="656">
        <v>447.80179762881943</v>
      </c>
    </row>
    <row r="196" spans="1:13" ht="14.4" customHeight="1" x14ac:dyDescent="0.3">
      <c r="A196" s="651" t="s">
        <v>556</v>
      </c>
      <c r="B196" s="652" t="s">
        <v>2763</v>
      </c>
      <c r="C196" s="652" t="s">
        <v>2349</v>
      </c>
      <c r="D196" s="652" t="s">
        <v>2830</v>
      </c>
      <c r="E196" s="652" t="s">
        <v>2345</v>
      </c>
      <c r="F196" s="655"/>
      <c r="G196" s="655"/>
      <c r="H196" s="668">
        <v>0</v>
      </c>
      <c r="I196" s="655">
        <v>6</v>
      </c>
      <c r="J196" s="655">
        <v>671.7</v>
      </c>
      <c r="K196" s="668">
        <v>1</v>
      </c>
      <c r="L196" s="655">
        <v>6</v>
      </c>
      <c r="M196" s="656">
        <v>671.7</v>
      </c>
    </row>
    <row r="197" spans="1:13" ht="14.4" customHeight="1" x14ac:dyDescent="0.3">
      <c r="A197" s="651" t="s">
        <v>556</v>
      </c>
      <c r="B197" s="652" t="s">
        <v>2763</v>
      </c>
      <c r="C197" s="652" t="s">
        <v>1723</v>
      </c>
      <c r="D197" s="652" t="s">
        <v>1724</v>
      </c>
      <c r="E197" s="652" t="s">
        <v>1725</v>
      </c>
      <c r="F197" s="655"/>
      <c r="G197" s="655"/>
      <c r="H197" s="668">
        <v>0</v>
      </c>
      <c r="I197" s="655">
        <v>8</v>
      </c>
      <c r="J197" s="655">
        <v>981.52007751392512</v>
      </c>
      <c r="K197" s="668">
        <v>1</v>
      </c>
      <c r="L197" s="655">
        <v>8</v>
      </c>
      <c r="M197" s="656">
        <v>981.52007751392512</v>
      </c>
    </row>
    <row r="198" spans="1:13" ht="14.4" customHeight="1" x14ac:dyDescent="0.3">
      <c r="A198" s="651" t="s">
        <v>556</v>
      </c>
      <c r="B198" s="652" t="s">
        <v>2763</v>
      </c>
      <c r="C198" s="652" t="s">
        <v>2362</v>
      </c>
      <c r="D198" s="652" t="s">
        <v>2363</v>
      </c>
      <c r="E198" s="652" t="s">
        <v>1725</v>
      </c>
      <c r="F198" s="655"/>
      <c r="G198" s="655"/>
      <c r="H198" s="668">
        <v>0</v>
      </c>
      <c r="I198" s="655">
        <v>2.5</v>
      </c>
      <c r="J198" s="655">
        <v>306.72499999999997</v>
      </c>
      <c r="K198" s="668">
        <v>1</v>
      </c>
      <c r="L198" s="655">
        <v>2.5</v>
      </c>
      <c r="M198" s="656">
        <v>306.72499999999997</v>
      </c>
    </row>
    <row r="199" spans="1:13" ht="14.4" customHeight="1" x14ac:dyDescent="0.3">
      <c r="A199" s="651" t="s">
        <v>556</v>
      </c>
      <c r="B199" s="652" t="s">
        <v>2763</v>
      </c>
      <c r="C199" s="652" t="s">
        <v>2365</v>
      </c>
      <c r="D199" s="652" t="s">
        <v>2366</v>
      </c>
      <c r="E199" s="652" t="s">
        <v>2328</v>
      </c>
      <c r="F199" s="655"/>
      <c r="G199" s="655"/>
      <c r="H199" s="668">
        <v>0</v>
      </c>
      <c r="I199" s="655">
        <v>4</v>
      </c>
      <c r="J199" s="655">
        <v>122.67999999999999</v>
      </c>
      <c r="K199" s="668">
        <v>1</v>
      </c>
      <c r="L199" s="655">
        <v>4</v>
      </c>
      <c r="M199" s="656">
        <v>122.67999999999999</v>
      </c>
    </row>
    <row r="200" spans="1:13" ht="14.4" customHeight="1" thickBot="1" x14ac:dyDescent="0.35">
      <c r="A200" s="657" t="s">
        <v>559</v>
      </c>
      <c r="B200" s="658" t="s">
        <v>2831</v>
      </c>
      <c r="C200" s="658" t="s">
        <v>2485</v>
      </c>
      <c r="D200" s="658" t="s">
        <v>2486</v>
      </c>
      <c r="E200" s="658" t="s">
        <v>2487</v>
      </c>
      <c r="F200" s="661">
        <v>1</v>
      </c>
      <c r="G200" s="661">
        <v>147.97999999999999</v>
      </c>
      <c r="H200" s="669">
        <v>1</v>
      </c>
      <c r="I200" s="661"/>
      <c r="J200" s="661"/>
      <c r="K200" s="669">
        <v>0</v>
      </c>
      <c r="L200" s="661">
        <v>1</v>
      </c>
      <c r="M200" s="662">
        <v>147.97999999999999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06" t="s">
        <v>260</v>
      </c>
      <c r="B1" s="506"/>
      <c r="C1" s="506"/>
      <c r="D1" s="506"/>
      <c r="E1" s="506"/>
      <c r="F1" s="469"/>
      <c r="G1" s="469"/>
      <c r="H1" s="469"/>
      <c r="I1" s="469"/>
      <c r="J1" s="499"/>
      <c r="K1" s="499"/>
      <c r="L1" s="499"/>
      <c r="M1" s="499"/>
      <c r="N1" s="499"/>
      <c r="O1" s="499"/>
      <c r="P1" s="499"/>
      <c r="Q1" s="499"/>
    </row>
    <row r="2" spans="1:17" ht="14.4" customHeight="1" thickBot="1" x14ac:dyDescent="0.35">
      <c r="A2" s="382" t="s">
        <v>311</v>
      </c>
      <c r="B2" s="343"/>
      <c r="C2" s="343"/>
      <c r="D2" s="343"/>
      <c r="E2" s="343"/>
    </row>
    <row r="3" spans="1:17" ht="14.4" customHeight="1" thickBot="1" x14ac:dyDescent="0.35">
      <c r="A3" s="444" t="s">
        <v>3</v>
      </c>
      <c r="B3" s="448">
        <f>SUM(B6:B1048576)</f>
        <v>3123</v>
      </c>
      <c r="C3" s="449">
        <f>SUM(C6:C1048576)</f>
        <v>1152</v>
      </c>
      <c r="D3" s="449">
        <f>SUM(D6:D1048576)</f>
        <v>1342</v>
      </c>
      <c r="E3" s="450">
        <f>SUM(E6:E1048576)</f>
        <v>0</v>
      </c>
      <c r="F3" s="447">
        <f>IF(SUM($B3:$E3)=0,"",B3/SUM($B3:$E3))</f>
        <v>0.55599074238917567</v>
      </c>
      <c r="G3" s="445">
        <f t="shared" ref="G3:I3" si="0">IF(SUM($B3:$E3)=0,"",C3/SUM($B3:$E3))</f>
        <v>0.20509168595335589</v>
      </c>
      <c r="H3" s="445">
        <f t="shared" si="0"/>
        <v>0.23891757165746841</v>
      </c>
      <c r="I3" s="446">
        <f t="shared" si="0"/>
        <v>0</v>
      </c>
      <c r="J3" s="449">
        <f>SUM(J6:J1048576)</f>
        <v>454</v>
      </c>
      <c r="K3" s="449">
        <f>SUM(K6:K1048576)</f>
        <v>498</v>
      </c>
      <c r="L3" s="449">
        <f>SUM(L6:L1048576)</f>
        <v>1342</v>
      </c>
      <c r="M3" s="450">
        <f>SUM(M6:M1048576)</f>
        <v>0</v>
      </c>
      <c r="N3" s="447">
        <f>IF(SUM($J3:$M3)=0,"",J3/SUM($J3:$M3))</f>
        <v>0.1979075850043592</v>
      </c>
      <c r="O3" s="445">
        <f t="shared" ref="O3:Q3" si="1">IF(SUM($J3:$M3)=0,"",K3/SUM($J3:$M3))</f>
        <v>0.21708805579773321</v>
      </c>
      <c r="P3" s="445">
        <f t="shared" si="1"/>
        <v>0.58500435919790761</v>
      </c>
      <c r="Q3" s="446">
        <f t="shared" si="1"/>
        <v>0</v>
      </c>
    </row>
    <row r="4" spans="1:17" ht="14.4" customHeight="1" thickBot="1" x14ac:dyDescent="0.35">
      <c r="A4" s="443"/>
      <c r="B4" s="519" t="s">
        <v>262</v>
      </c>
      <c r="C4" s="520"/>
      <c r="D4" s="520"/>
      <c r="E4" s="521"/>
      <c r="F4" s="516" t="s">
        <v>267</v>
      </c>
      <c r="G4" s="517"/>
      <c r="H4" s="517"/>
      <c r="I4" s="518"/>
      <c r="J4" s="519" t="s">
        <v>268</v>
      </c>
      <c r="K4" s="520"/>
      <c r="L4" s="520"/>
      <c r="M4" s="521"/>
      <c r="N4" s="516" t="s">
        <v>269</v>
      </c>
      <c r="O4" s="517"/>
      <c r="P4" s="517"/>
      <c r="Q4" s="518"/>
    </row>
    <row r="5" spans="1:17" ht="14.4" customHeight="1" thickBot="1" x14ac:dyDescent="0.35">
      <c r="A5" s="684" t="s">
        <v>261</v>
      </c>
      <c r="B5" s="685" t="s">
        <v>263</v>
      </c>
      <c r="C5" s="685" t="s">
        <v>264</v>
      </c>
      <c r="D5" s="685" t="s">
        <v>265</v>
      </c>
      <c r="E5" s="686" t="s">
        <v>266</v>
      </c>
      <c r="F5" s="687" t="s">
        <v>263</v>
      </c>
      <c r="G5" s="688" t="s">
        <v>264</v>
      </c>
      <c r="H5" s="688" t="s">
        <v>265</v>
      </c>
      <c r="I5" s="689" t="s">
        <v>266</v>
      </c>
      <c r="J5" s="685" t="s">
        <v>263</v>
      </c>
      <c r="K5" s="685" t="s">
        <v>264</v>
      </c>
      <c r="L5" s="685" t="s">
        <v>265</v>
      </c>
      <c r="M5" s="686" t="s">
        <v>266</v>
      </c>
      <c r="N5" s="687" t="s">
        <v>263</v>
      </c>
      <c r="O5" s="688" t="s">
        <v>264</v>
      </c>
      <c r="P5" s="688" t="s">
        <v>265</v>
      </c>
      <c r="Q5" s="689" t="s">
        <v>266</v>
      </c>
    </row>
    <row r="6" spans="1:17" ht="14.4" customHeight="1" x14ac:dyDescent="0.3">
      <c r="A6" s="693" t="s">
        <v>2833</v>
      </c>
      <c r="B6" s="699"/>
      <c r="C6" s="649"/>
      <c r="D6" s="649"/>
      <c r="E6" s="650"/>
      <c r="F6" s="696"/>
      <c r="G6" s="667"/>
      <c r="H6" s="667"/>
      <c r="I6" s="702"/>
      <c r="J6" s="699"/>
      <c r="K6" s="649"/>
      <c r="L6" s="649"/>
      <c r="M6" s="650"/>
      <c r="N6" s="696"/>
      <c r="O6" s="667"/>
      <c r="P6" s="667"/>
      <c r="Q6" s="690"/>
    </row>
    <row r="7" spans="1:17" ht="14.4" customHeight="1" x14ac:dyDescent="0.3">
      <c r="A7" s="694" t="s">
        <v>2834</v>
      </c>
      <c r="B7" s="700">
        <v>750</v>
      </c>
      <c r="C7" s="655">
        <v>207</v>
      </c>
      <c r="D7" s="655">
        <v>537</v>
      </c>
      <c r="E7" s="656"/>
      <c r="F7" s="697">
        <v>0.50200803212851408</v>
      </c>
      <c r="G7" s="668">
        <v>0.13855421686746988</v>
      </c>
      <c r="H7" s="668">
        <v>0.35943775100401604</v>
      </c>
      <c r="I7" s="703">
        <v>0</v>
      </c>
      <c r="J7" s="700">
        <v>111</v>
      </c>
      <c r="K7" s="655">
        <v>92</v>
      </c>
      <c r="L7" s="655">
        <v>537</v>
      </c>
      <c r="M7" s="656"/>
      <c r="N7" s="697">
        <v>0.15</v>
      </c>
      <c r="O7" s="668">
        <v>0.12432432432432433</v>
      </c>
      <c r="P7" s="668">
        <v>0.7256756756756757</v>
      </c>
      <c r="Q7" s="691">
        <v>0</v>
      </c>
    </row>
    <row r="8" spans="1:17" ht="14.4" customHeight="1" x14ac:dyDescent="0.3">
      <c r="A8" s="694" t="s">
        <v>2835</v>
      </c>
      <c r="B8" s="700">
        <v>401</v>
      </c>
      <c r="C8" s="655">
        <v>353</v>
      </c>
      <c r="D8" s="655">
        <v>391</v>
      </c>
      <c r="E8" s="656"/>
      <c r="F8" s="697">
        <v>0.35021834061135371</v>
      </c>
      <c r="G8" s="668">
        <v>0.30829694323144102</v>
      </c>
      <c r="H8" s="668">
        <v>0.34148471615720521</v>
      </c>
      <c r="I8" s="703">
        <v>0</v>
      </c>
      <c r="J8" s="700">
        <v>72</v>
      </c>
      <c r="K8" s="655">
        <v>149</v>
      </c>
      <c r="L8" s="655">
        <v>391</v>
      </c>
      <c r="M8" s="656"/>
      <c r="N8" s="697">
        <v>0.11764705882352941</v>
      </c>
      <c r="O8" s="668">
        <v>0.24346405228758169</v>
      </c>
      <c r="P8" s="668">
        <v>0.63888888888888884</v>
      </c>
      <c r="Q8" s="691">
        <v>0</v>
      </c>
    </row>
    <row r="9" spans="1:17" ht="14.4" customHeight="1" x14ac:dyDescent="0.3">
      <c r="A9" s="694" t="s">
        <v>2836</v>
      </c>
      <c r="B9" s="700">
        <v>52</v>
      </c>
      <c r="C9" s="655"/>
      <c r="D9" s="655"/>
      <c r="E9" s="656"/>
      <c r="F9" s="697">
        <v>1</v>
      </c>
      <c r="G9" s="668">
        <v>0</v>
      </c>
      <c r="H9" s="668">
        <v>0</v>
      </c>
      <c r="I9" s="703">
        <v>0</v>
      </c>
      <c r="J9" s="700">
        <v>17</v>
      </c>
      <c r="K9" s="655"/>
      <c r="L9" s="655"/>
      <c r="M9" s="656"/>
      <c r="N9" s="697">
        <v>1</v>
      </c>
      <c r="O9" s="668">
        <v>0</v>
      </c>
      <c r="P9" s="668">
        <v>0</v>
      </c>
      <c r="Q9" s="691">
        <v>0</v>
      </c>
    </row>
    <row r="10" spans="1:17" ht="14.4" customHeight="1" x14ac:dyDescent="0.3">
      <c r="A10" s="694" t="s">
        <v>2837</v>
      </c>
      <c r="B10" s="700">
        <v>1291</v>
      </c>
      <c r="C10" s="655">
        <v>534</v>
      </c>
      <c r="D10" s="655">
        <v>414</v>
      </c>
      <c r="E10" s="656"/>
      <c r="F10" s="697">
        <v>0.57659669495310406</v>
      </c>
      <c r="G10" s="668">
        <v>0.23849933005806165</v>
      </c>
      <c r="H10" s="668">
        <v>0.18490397498883429</v>
      </c>
      <c r="I10" s="703">
        <v>0</v>
      </c>
      <c r="J10" s="700">
        <v>144</v>
      </c>
      <c r="K10" s="655">
        <v>226</v>
      </c>
      <c r="L10" s="655">
        <v>414</v>
      </c>
      <c r="M10" s="656"/>
      <c r="N10" s="697">
        <v>0.18367346938775511</v>
      </c>
      <c r="O10" s="668">
        <v>0.28826530612244899</v>
      </c>
      <c r="P10" s="668">
        <v>0.52806122448979587</v>
      </c>
      <c r="Q10" s="691">
        <v>0</v>
      </c>
    </row>
    <row r="11" spans="1:17" ht="14.4" customHeight="1" thickBot="1" x14ac:dyDescent="0.35">
      <c r="A11" s="695" t="s">
        <v>2838</v>
      </c>
      <c r="B11" s="701">
        <v>629</v>
      </c>
      <c r="C11" s="661">
        <v>58</v>
      </c>
      <c r="D11" s="661"/>
      <c r="E11" s="662"/>
      <c r="F11" s="698">
        <v>0.9155749636098981</v>
      </c>
      <c r="G11" s="669">
        <v>8.442503639010189E-2</v>
      </c>
      <c r="H11" s="669">
        <v>0</v>
      </c>
      <c r="I11" s="704">
        <v>0</v>
      </c>
      <c r="J11" s="701">
        <v>110</v>
      </c>
      <c r="K11" s="661">
        <v>31</v>
      </c>
      <c r="L11" s="661"/>
      <c r="M11" s="662"/>
      <c r="N11" s="698">
        <v>0.78014184397163122</v>
      </c>
      <c r="O11" s="669">
        <v>0.21985815602836881</v>
      </c>
      <c r="P11" s="669">
        <v>0</v>
      </c>
      <c r="Q11" s="69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6" t="s">
        <v>177</v>
      </c>
      <c r="B1" s="506"/>
      <c r="C1" s="506"/>
      <c r="D1" s="506"/>
      <c r="E1" s="506"/>
      <c r="F1" s="506"/>
      <c r="G1" s="506"/>
      <c r="H1" s="506"/>
      <c r="I1" s="469"/>
      <c r="J1" s="469"/>
      <c r="K1" s="469"/>
      <c r="L1" s="469"/>
    </row>
    <row r="2" spans="1:14" ht="14.4" customHeight="1" thickBot="1" x14ac:dyDescent="0.35">
      <c r="A2" s="382" t="s">
        <v>311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23" t="s">
        <v>15</v>
      </c>
      <c r="D3" s="522"/>
      <c r="E3" s="522" t="s">
        <v>16</v>
      </c>
      <c r="F3" s="522"/>
      <c r="G3" s="522"/>
      <c r="H3" s="522"/>
      <c r="I3" s="522" t="s">
        <v>190</v>
      </c>
      <c r="J3" s="522"/>
      <c r="K3" s="522"/>
      <c r="L3" s="52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5">
        <v>6</v>
      </c>
      <c r="B5" s="636" t="s">
        <v>541</v>
      </c>
      <c r="C5" s="639">
        <v>689232.14</v>
      </c>
      <c r="D5" s="639">
        <v>575</v>
      </c>
      <c r="E5" s="639">
        <v>572565.26</v>
      </c>
      <c r="F5" s="705">
        <v>0.83072919379528642</v>
      </c>
      <c r="G5" s="639">
        <v>456</v>
      </c>
      <c r="H5" s="705">
        <v>0.79304347826086952</v>
      </c>
      <c r="I5" s="639">
        <v>116666.87999999999</v>
      </c>
      <c r="J5" s="705">
        <v>0.16927080620471355</v>
      </c>
      <c r="K5" s="639">
        <v>119</v>
      </c>
      <c r="L5" s="705">
        <v>0.20695652173913043</v>
      </c>
      <c r="M5" s="639" t="s">
        <v>74</v>
      </c>
      <c r="N5" s="277"/>
    </row>
    <row r="6" spans="1:14" ht="14.4" customHeight="1" x14ac:dyDescent="0.3">
      <c r="A6" s="635">
        <v>6</v>
      </c>
      <c r="B6" s="636" t="s">
        <v>2839</v>
      </c>
      <c r="C6" s="639">
        <v>29333.98</v>
      </c>
      <c r="D6" s="639">
        <v>128</v>
      </c>
      <c r="E6" s="639">
        <v>14215.22</v>
      </c>
      <c r="F6" s="705">
        <v>0.48459908952007191</v>
      </c>
      <c r="G6" s="639">
        <v>67</v>
      </c>
      <c r="H6" s="705">
        <v>0.5234375</v>
      </c>
      <c r="I6" s="639">
        <v>15118.76</v>
      </c>
      <c r="J6" s="705">
        <v>0.51540091047992809</v>
      </c>
      <c r="K6" s="639">
        <v>61</v>
      </c>
      <c r="L6" s="705">
        <v>0.4765625</v>
      </c>
      <c r="M6" s="639" t="s">
        <v>1</v>
      </c>
      <c r="N6" s="277"/>
    </row>
    <row r="7" spans="1:14" ht="14.4" customHeight="1" x14ac:dyDescent="0.3">
      <c r="A7" s="635">
        <v>6</v>
      </c>
      <c r="B7" s="636" t="s">
        <v>2840</v>
      </c>
      <c r="C7" s="639">
        <v>659898.16</v>
      </c>
      <c r="D7" s="639">
        <v>447</v>
      </c>
      <c r="E7" s="639">
        <v>558350.04</v>
      </c>
      <c r="F7" s="705">
        <v>0.84611546727149534</v>
      </c>
      <c r="G7" s="639">
        <v>389</v>
      </c>
      <c r="H7" s="705">
        <v>0.87024608501118572</v>
      </c>
      <c r="I7" s="639">
        <v>101548.12</v>
      </c>
      <c r="J7" s="705">
        <v>0.15388453272850464</v>
      </c>
      <c r="K7" s="639">
        <v>58</v>
      </c>
      <c r="L7" s="705">
        <v>0.12975391498881431</v>
      </c>
      <c r="M7" s="639" t="s">
        <v>1</v>
      </c>
      <c r="N7" s="277"/>
    </row>
    <row r="8" spans="1:14" ht="14.4" customHeight="1" x14ac:dyDescent="0.3">
      <c r="A8" s="635" t="s">
        <v>2841</v>
      </c>
      <c r="B8" s="636" t="s">
        <v>3</v>
      </c>
      <c r="C8" s="639">
        <v>689232.14</v>
      </c>
      <c r="D8" s="639">
        <v>575</v>
      </c>
      <c r="E8" s="639">
        <v>572565.26</v>
      </c>
      <c r="F8" s="705">
        <v>0.83072919379528642</v>
      </c>
      <c r="G8" s="639">
        <v>456</v>
      </c>
      <c r="H8" s="705">
        <v>0.79304347826086952</v>
      </c>
      <c r="I8" s="639">
        <v>116666.87999999999</v>
      </c>
      <c r="J8" s="705">
        <v>0.16927080620471355</v>
      </c>
      <c r="K8" s="639">
        <v>119</v>
      </c>
      <c r="L8" s="705">
        <v>0.20695652173913043</v>
      </c>
      <c r="M8" s="639" t="s">
        <v>544</v>
      </c>
      <c r="N8" s="277"/>
    </row>
    <row r="10" spans="1:14" ht="14.4" customHeight="1" x14ac:dyDescent="0.3">
      <c r="A10" s="635">
        <v>6</v>
      </c>
      <c r="B10" s="636" t="s">
        <v>541</v>
      </c>
      <c r="C10" s="639" t="s">
        <v>542</v>
      </c>
      <c r="D10" s="639" t="s">
        <v>542</v>
      </c>
      <c r="E10" s="639" t="s">
        <v>542</v>
      </c>
      <c r="F10" s="705" t="s">
        <v>542</v>
      </c>
      <c r="G10" s="639" t="s">
        <v>542</v>
      </c>
      <c r="H10" s="705" t="s">
        <v>542</v>
      </c>
      <c r="I10" s="639" t="s">
        <v>542</v>
      </c>
      <c r="J10" s="705" t="s">
        <v>542</v>
      </c>
      <c r="K10" s="639" t="s">
        <v>542</v>
      </c>
      <c r="L10" s="705" t="s">
        <v>542</v>
      </c>
      <c r="M10" s="639" t="s">
        <v>74</v>
      </c>
      <c r="N10" s="277"/>
    </row>
    <row r="11" spans="1:14" ht="14.4" customHeight="1" x14ac:dyDescent="0.3">
      <c r="A11" s="635" t="s">
        <v>2842</v>
      </c>
      <c r="B11" s="636" t="s">
        <v>2839</v>
      </c>
      <c r="C11" s="639">
        <v>2565.11</v>
      </c>
      <c r="D11" s="639">
        <v>3</v>
      </c>
      <c r="E11" s="639" t="s">
        <v>542</v>
      </c>
      <c r="F11" s="705">
        <v>0</v>
      </c>
      <c r="G11" s="639" t="s">
        <v>542</v>
      </c>
      <c r="H11" s="705">
        <v>0</v>
      </c>
      <c r="I11" s="639">
        <v>2565.11</v>
      </c>
      <c r="J11" s="705">
        <v>1</v>
      </c>
      <c r="K11" s="639">
        <v>3</v>
      </c>
      <c r="L11" s="705">
        <v>1</v>
      </c>
      <c r="M11" s="639" t="s">
        <v>1</v>
      </c>
      <c r="N11" s="277"/>
    </row>
    <row r="12" spans="1:14" ht="14.4" customHeight="1" x14ac:dyDescent="0.3">
      <c r="A12" s="635" t="s">
        <v>2842</v>
      </c>
      <c r="B12" s="636" t="s">
        <v>2840</v>
      </c>
      <c r="C12" s="639">
        <v>3828.7799999999997</v>
      </c>
      <c r="D12" s="639">
        <v>4</v>
      </c>
      <c r="E12" s="639">
        <v>3128.7799999999997</v>
      </c>
      <c r="F12" s="705">
        <v>0.81717413902078473</v>
      </c>
      <c r="G12" s="639">
        <v>3.5</v>
      </c>
      <c r="H12" s="705">
        <v>0.875</v>
      </c>
      <c r="I12" s="639">
        <v>700</v>
      </c>
      <c r="J12" s="705">
        <v>0.18282586097921533</v>
      </c>
      <c r="K12" s="639">
        <v>0.5</v>
      </c>
      <c r="L12" s="705">
        <v>0.125</v>
      </c>
      <c r="M12" s="639" t="s">
        <v>1</v>
      </c>
      <c r="N12" s="277"/>
    </row>
    <row r="13" spans="1:14" ht="14.4" customHeight="1" x14ac:dyDescent="0.3">
      <c r="A13" s="635" t="s">
        <v>2842</v>
      </c>
      <c r="B13" s="636" t="s">
        <v>2843</v>
      </c>
      <c r="C13" s="639">
        <v>6393.8899999999994</v>
      </c>
      <c r="D13" s="639">
        <v>7</v>
      </c>
      <c r="E13" s="639">
        <v>3128.7799999999997</v>
      </c>
      <c r="F13" s="705">
        <v>0.48933904086557634</v>
      </c>
      <c r="G13" s="639">
        <v>3.5</v>
      </c>
      <c r="H13" s="705">
        <v>0.5</v>
      </c>
      <c r="I13" s="639">
        <v>3265.11</v>
      </c>
      <c r="J13" s="705">
        <v>0.51066095913442366</v>
      </c>
      <c r="K13" s="639">
        <v>3.5</v>
      </c>
      <c r="L13" s="705">
        <v>0.5</v>
      </c>
      <c r="M13" s="639" t="s">
        <v>548</v>
      </c>
      <c r="N13" s="277"/>
    </row>
    <row r="14" spans="1:14" ht="14.4" customHeight="1" x14ac:dyDescent="0.3">
      <c r="A14" s="635" t="s">
        <v>542</v>
      </c>
      <c r="B14" s="636" t="s">
        <v>542</v>
      </c>
      <c r="C14" s="639" t="s">
        <v>542</v>
      </c>
      <c r="D14" s="639" t="s">
        <v>542</v>
      </c>
      <c r="E14" s="639" t="s">
        <v>542</v>
      </c>
      <c r="F14" s="705" t="s">
        <v>542</v>
      </c>
      <c r="G14" s="639" t="s">
        <v>542</v>
      </c>
      <c r="H14" s="705" t="s">
        <v>542</v>
      </c>
      <c r="I14" s="639" t="s">
        <v>542</v>
      </c>
      <c r="J14" s="705" t="s">
        <v>542</v>
      </c>
      <c r="K14" s="639" t="s">
        <v>542</v>
      </c>
      <c r="L14" s="705" t="s">
        <v>542</v>
      </c>
      <c r="M14" s="639" t="s">
        <v>549</v>
      </c>
      <c r="N14" s="277"/>
    </row>
    <row r="15" spans="1:14" ht="14.4" customHeight="1" x14ac:dyDescent="0.3">
      <c r="A15" s="635" t="s">
        <v>2844</v>
      </c>
      <c r="B15" s="636" t="s">
        <v>2839</v>
      </c>
      <c r="C15" s="639">
        <v>26768.870000000003</v>
      </c>
      <c r="D15" s="639">
        <v>125</v>
      </c>
      <c r="E15" s="639">
        <v>14215.22</v>
      </c>
      <c r="F15" s="705">
        <v>0.53103549010473727</v>
      </c>
      <c r="G15" s="639">
        <v>67</v>
      </c>
      <c r="H15" s="705">
        <v>0.53600000000000003</v>
      </c>
      <c r="I15" s="639">
        <v>12553.650000000001</v>
      </c>
      <c r="J15" s="705">
        <v>0.46896450989526267</v>
      </c>
      <c r="K15" s="639">
        <v>58</v>
      </c>
      <c r="L15" s="705">
        <v>0.46400000000000002</v>
      </c>
      <c r="M15" s="639" t="s">
        <v>1</v>
      </c>
      <c r="N15" s="277"/>
    </row>
    <row r="16" spans="1:14" ht="14.4" customHeight="1" x14ac:dyDescent="0.3">
      <c r="A16" s="635" t="s">
        <v>2844</v>
      </c>
      <c r="B16" s="636" t="s">
        <v>2840</v>
      </c>
      <c r="C16" s="639">
        <v>656069.38</v>
      </c>
      <c r="D16" s="639">
        <v>443</v>
      </c>
      <c r="E16" s="639">
        <v>555221.26</v>
      </c>
      <c r="F16" s="705">
        <v>0.84628436705886201</v>
      </c>
      <c r="G16" s="639">
        <v>385.5</v>
      </c>
      <c r="H16" s="705">
        <v>0.8702031602708804</v>
      </c>
      <c r="I16" s="639">
        <v>100848.12</v>
      </c>
      <c r="J16" s="705">
        <v>0.15371563294113802</v>
      </c>
      <c r="K16" s="639">
        <v>57.5</v>
      </c>
      <c r="L16" s="705">
        <v>0.12979683972911965</v>
      </c>
      <c r="M16" s="639" t="s">
        <v>1</v>
      </c>
      <c r="N16" s="277"/>
    </row>
    <row r="17" spans="1:14" ht="14.4" customHeight="1" x14ac:dyDescent="0.3">
      <c r="A17" s="635" t="s">
        <v>2844</v>
      </c>
      <c r="B17" s="636" t="s">
        <v>2845</v>
      </c>
      <c r="C17" s="639">
        <v>682838.25</v>
      </c>
      <c r="D17" s="639">
        <v>568</v>
      </c>
      <c r="E17" s="639">
        <v>569436.48</v>
      </c>
      <c r="F17" s="705">
        <v>0.83392586750961883</v>
      </c>
      <c r="G17" s="639">
        <v>452.5</v>
      </c>
      <c r="H17" s="705">
        <v>0.79665492957746475</v>
      </c>
      <c r="I17" s="639">
        <v>113401.76999999999</v>
      </c>
      <c r="J17" s="705">
        <v>0.16607413249038114</v>
      </c>
      <c r="K17" s="639">
        <v>115.5</v>
      </c>
      <c r="L17" s="705">
        <v>0.20334507042253522</v>
      </c>
      <c r="M17" s="639" t="s">
        <v>548</v>
      </c>
      <c r="N17" s="277"/>
    </row>
    <row r="18" spans="1:14" ht="14.4" customHeight="1" x14ac:dyDescent="0.3">
      <c r="A18" s="635" t="s">
        <v>542</v>
      </c>
      <c r="B18" s="636" t="s">
        <v>542</v>
      </c>
      <c r="C18" s="639" t="s">
        <v>542</v>
      </c>
      <c r="D18" s="639" t="s">
        <v>542</v>
      </c>
      <c r="E18" s="639" t="s">
        <v>542</v>
      </c>
      <c r="F18" s="705" t="s">
        <v>542</v>
      </c>
      <c r="G18" s="639" t="s">
        <v>542</v>
      </c>
      <c r="H18" s="705" t="s">
        <v>542</v>
      </c>
      <c r="I18" s="639" t="s">
        <v>542</v>
      </c>
      <c r="J18" s="705" t="s">
        <v>542</v>
      </c>
      <c r="K18" s="639" t="s">
        <v>542</v>
      </c>
      <c r="L18" s="705" t="s">
        <v>542</v>
      </c>
      <c r="M18" s="639" t="s">
        <v>549</v>
      </c>
      <c r="N18" s="277"/>
    </row>
    <row r="19" spans="1:14" ht="14.4" customHeight="1" x14ac:dyDescent="0.3">
      <c r="A19" s="635" t="s">
        <v>2841</v>
      </c>
      <c r="B19" s="636" t="s">
        <v>543</v>
      </c>
      <c r="C19" s="639">
        <v>689232.14</v>
      </c>
      <c r="D19" s="639">
        <v>575</v>
      </c>
      <c r="E19" s="639">
        <v>572565.26</v>
      </c>
      <c r="F19" s="705">
        <v>0.83072919379528642</v>
      </c>
      <c r="G19" s="639">
        <v>456</v>
      </c>
      <c r="H19" s="705">
        <v>0.79304347826086952</v>
      </c>
      <c r="I19" s="639">
        <v>116666.88</v>
      </c>
      <c r="J19" s="705">
        <v>0.16927080620471355</v>
      </c>
      <c r="K19" s="639">
        <v>119</v>
      </c>
      <c r="L19" s="705">
        <v>0.20695652173913043</v>
      </c>
      <c r="M19" s="639" t="s">
        <v>544</v>
      </c>
      <c r="N19" s="277"/>
    </row>
    <row r="20" spans="1:14" ht="14.4" customHeight="1" x14ac:dyDescent="0.3">
      <c r="A20" s="706" t="s">
        <v>2846</v>
      </c>
    </row>
    <row r="21" spans="1:14" ht="14.4" customHeight="1" x14ac:dyDescent="0.3">
      <c r="A21" s="707" t="s">
        <v>2847</v>
      </c>
    </row>
    <row r="22" spans="1:14" ht="14.4" customHeight="1" x14ac:dyDescent="0.3">
      <c r="A22" s="706" t="s">
        <v>2848</v>
      </c>
    </row>
  </sheetData>
  <autoFilter ref="A4:M4"/>
  <mergeCells count="4">
    <mergeCell ref="E3:H3"/>
    <mergeCell ref="C3:D3"/>
    <mergeCell ref="I3:L3"/>
    <mergeCell ref="A1:L1"/>
  </mergeCells>
  <conditionalFormatting sqref="F4 F9 F20:F1048576">
    <cfRule type="cellIs" dxfId="55" priority="15" stopIfTrue="1" operator="lessThan">
      <formula>0.6</formula>
    </cfRule>
  </conditionalFormatting>
  <conditionalFormatting sqref="B5:B8">
    <cfRule type="expression" dxfId="54" priority="10">
      <formula>AND(LEFT(M5,6)&lt;&gt;"mezera",M5&lt;&gt;"")</formula>
    </cfRule>
  </conditionalFormatting>
  <conditionalFormatting sqref="A5:A8">
    <cfRule type="expression" dxfId="53" priority="8">
      <formula>AND(M5&lt;&gt;"",M5&lt;&gt;"mezeraKL")</formula>
    </cfRule>
  </conditionalFormatting>
  <conditionalFormatting sqref="F5:F8">
    <cfRule type="cellIs" dxfId="52" priority="7" operator="lessThan">
      <formula>0.6</formula>
    </cfRule>
  </conditionalFormatting>
  <conditionalFormatting sqref="B5:L8">
    <cfRule type="expression" dxfId="51" priority="9">
      <formula>OR($M5="KL",$M5="SumaKL")</formula>
    </cfRule>
    <cfRule type="expression" dxfId="50" priority="11">
      <formula>$M5="SumaNS"</formula>
    </cfRule>
  </conditionalFormatting>
  <conditionalFormatting sqref="A5:L8">
    <cfRule type="expression" dxfId="49" priority="12">
      <formula>$M5&lt;&gt;""</formula>
    </cfRule>
  </conditionalFormatting>
  <conditionalFormatting sqref="B10:B19">
    <cfRule type="expression" dxfId="48" priority="4">
      <formula>AND(LEFT(M10,6)&lt;&gt;"mezera",M10&lt;&gt;"")</formula>
    </cfRule>
  </conditionalFormatting>
  <conditionalFormatting sqref="A10:A19">
    <cfRule type="expression" dxfId="47" priority="2">
      <formula>AND(M10&lt;&gt;"",M10&lt;&gt;"mezeraKL")</formula>
    </cfRule>
  </conditionalFormatting>
  <conditionalFormatting sqref="F10:F19">
    <cfRule type="cellIs" dxfId="46" priority="1" operator="lessThan">
      <formula>0.6</formula>
    </cfRule>
  </conditionalFormatting>
  <conditionalFormatting sqref="B10:L19">
    <cfRule type="expression" dxfId="45" priority="3">
      <formula>OR($M10="KL",$M10="SumaKL")</formula>
    </cfRule>
    <cfRule type="expression" dxfId="44" priority="5">
      <formula>$M10="SumaNS"</formula>
    </cfRule>
  </conditionalFormatting>
  <conditionalFormatting sqref="A10:L19">
    <cfRule type="expression" dxfId="4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6" t="s">
        <v>191</v>
      </c>
      <c r="B1" s="506"/>
      <c r="C1" s="506"/>
      <c r="D1" s="506"/>
      <c r="E1" s="506"/>
      <c r="F1" s="506"/>
      <c r="G1" s="506"/>
      <c r="H1" s="506"/>
      <c r="I1" s="506"/>
      <c r="J1" s="469"/>
      <c r="K1" s="469"/>
      <c r="L1" s="469"/>
      <c r="M1" s="469"/>
    </row>
    <row r="2" spans="1:13" ht="14.4" customHeight="1" thickBot="1" x14ac:dyDescent="0.35">
      <c r="A2" s="382" t="s">
        <v>311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23" t="s">
        <v>15</v>
      </c>
      <c r="C3" s="525"/>
      <c r="D3" s="522"/>
      <c r="E3" s="268"/>
      <c r="F3" s="522" t="s">
        <v>16</v>
      </c>
      <c r="G3" s="522"/>
      <c r="H3" s="522"/>
      <c r="I3" s="522"/>
      <c r="J3" s="522" t="s">
        <v>190</v>
      </c>
      <c r="K3" s="522"/>
      <c r="L3" s="522"/>
      <c r="M3" s="524"/>
    </row>
    <row r="4" spans="1:13" ht="14.4" customHeight="1" thickBot="1" x14ac:dyDescent="0.35">
      <c r="A4" s="684" t="s">
        <v>167</v>
      </c>
      <c r="B4" s="685" t="s">
        <v>19</v>
      </c>
      <c r="C4" s="711"/>
      <c r="D4" s="685" t="s">
        <v>20</v>
      </c>
      <c r="E4" s="711"/>
      <c r="F4" s="685" t="s">
        <v>19</v>
      </c>
      <c r="G4" s="688" t="s">
        <v>2</v>
      </c>
      <c r="H4" s="685" t="s">
        <v>20</v>
      </c>
      <c r="I4" s="688" t="s">
        <v>2</v>
      </c>
      <c r="J4" s="685" t="s">
        <v>19</v>
      </c>
      <c r="K4" s="688" t="s">
        <v>2</v>
      </c>
      <c r="L4" s="685" t="s">
        <v>20</v>
      </c>
      <c r="M4" s="689" t="s">
        <v>2</v>
      </c>
    </row>
    <row r="5" spans="1:13" ht="14.4" customHeight="1" x14ac:dyDescent="0.3">
      <c r="A5" s="708" t="s">
        <v>2849</v>
      </c>
      <c r="B5" s="699">
        <v>16393.910000000003</v>
      </c>
      <c r="C5" s="646">
        <v>1</v>
      </c>
      <c r="D5" s="712">
        <v>15</v>
      </c>
      <c r="E5" s="715" t="s">
        <v>2849</v>
      </c>
      <c r="F5" s="699">
        <v>12094.470000000001</v>
      </c>
      <c r="G5" s="667">
        <v>0.73774163698592943</v>
      </c>
      <c r="H5" s="649">
        <v>10</v>
      </c>
      <c r="I5" s="690">
        <v>0.66666666666666663</v>
      </c>
      <c r="J5" s="718">
        <v>4299.4400000000005</v>
      </c>
      <c r="K5" s="667">
        <v>0.26225836301407046</v>
      </c>
      <c r="L5" s="649">
        <v>5</v>
      </c>
      <c r="M5" s="690">
        <v>0.33333333333333331</v>
      </c>
    </row>
    <row r="6" spans="1:13" ht="14.4" customHeight="1" x14ac:dyDescent="0.3">
      <c r="A6" s="709" t="s">
        <v>2850</v>
      </c>
      <c r="B6" s="700">
        <v>6622.8900000000012</v>
      </c>
      <c r="C6" s="652">
        <v>1</v>
      </c>
      <c r="D6" s="713">
        <v>16</v>
      </c>
      <c r="E6" s="716" t="s">
        <v>2850</v>
      </c>
      <c r="F6" s="700">
        <v>6622.8900000000012</v>
      </c>
      <c r="G6" s="668">
        <v>1</v>
      </c>
      <c r="H6" s="655">
        <v>14</v>
      </c>
      <c r="I6" s="691">
        <v>0.875</v>
      </c>
      <c r="J6" s="719">
        <v>0</v>
      </c>
      <c r="K6" s="668">
        <v>0</v>
      </c>
      <c r="L6" s="655">
        <v>2</v>
      </c>
      <c r="M6" s="691">
        <v>0.125</v>
      </c>
    </row>
    <row r="7" spans="1:13" ht="14.4" customHeight="1" x14ac:dyDescent="0.3">
      <c r="A7" s="709" t="s">
        <v>2851</v>
      </c>
      <c r="B7" s="700">
        <v>67825.430000000022</v>
      </c>
      <c r="C7" s="652">
        <v>1</v>
      </c>
      <c r="D7" s="713">
        <v>45</v>
      </c>
      <c r="E7" s="716" t="s">
        <v>2851</v>
      </c>
      <c r="F7" s="700">
        <v>56847.640000000014</v>
      </c>
      <c r="G7" s="668">
        <v>0.83814640025135112</v>
      </c>
      <c r="H7" s="655">
        <v>34.5</v>
      </c>
      <c r="I7" s="691">
        <v>0.76666666666666672</v>
      </c>
      <c r="J7" s="719">
        <v>10977.79</v>
      </c>
      <c r="K7" s="668">
        <v>0.1618535997486488</v>
      </c>
      <c r="L7" s="655">
        <v>10.5</v>
      </c>
      <c r="M7" s="691">
        <v>0.23333333333333334</v>
      </c>
    </row>
    <row r="8" spans="1:13" ht="14.4" customHeight="1" x14ac:dyDescent="0.3">
      <c r="A8" s="709" t="s">
        <v>2852</v>
      </c>
      <c r="B8" s="700">
        <v>59728.200000000012</v>
      </c>
      <c r="C8" s="652">
        <v>1</v>
      </c>
      <c r="D8" s="713">
        <v>38</v>
      </c>
      <c r="E8" s="716" t="s">
        <v>2852</v>
      </c>
      <c r="F8" s="700">
        <v>51263.570000000007</v>
      </c>
      <c r="G8" s="668">
        <v>0.85828084556373696</v>
      </c>
      <c r="H8" s="655">
        <v>33.5</v>
      </c>
      <c r="I8" s="691">
        <v>0.88157894736842102</v>
      </c>
      <c r="J8" s="719">
        <v>8464.630000000001</v>
      </c>
      <c r="K8" s="668">
        <v>0.14171915443626293</v>
      </c>
      <c r="L8" s="655">
        <v>4.5</v>
      </c>
      <c r="M8" s="691">
        <v>0.11842105263157894</v>
      </c>
    </row>
    <row r="9" spans="1:13" ht="14.4" customHeight="1" x14ac:dyDescent="0.3">
      <c r="A9" s="709" t="s">
        <v>2853</v>
      </c>
      <c r="B9" s="700">
        <v>8532.75</v>
      </c>
      <c r="C9" s="652">
        <v>1</v>
      </c>
      <c r="D9" s="713">
        <v>7</v>
      </c>
      <c r="E9" s="716" t="s">
        <v>2853</v>
      </c>
      <c r="F9" s="700">
        <v>570.75</v>
      </c>
      <c r="G9" s="668">
        <v>6.6889338138349297E-2</v>
      </c>
      <c r="H9" s="655">
        <v>6</v>
      </c>
      <c r="I9" s="691">
        <v>0.8571428571428571</v>
      </c>
      <c r="J9" s="719">
        <v>7962</v>
      </c>
      <c r="K9" s="668">
        <v>0.9331106618616507</v>
      </c>
      <c r="L9" s="655">
        <v>1</v>
      </c>
      <c r="M9" s="691">
        <v>0.14285714285714285</v>
      </c>
    </row>
    <row r="10" spans="1:13" ht="14.4" customHeight="1" x14ac:dyDescent="0.3">
      <c r="A10" s="709" t="s">
        <v>2854</v>
      </c>
      <c r="B10" s="700">
        <v>122306.76000000001</v>
      </c>
      <c r="C10" s="652">
        <v>1</v>
      </c>
      <c r="D10" s="713">
        <v>112</v>
      </c>
      <c r="E10" s="716" t="s">
        <v>2854</v>
      </c>
      <c r="F10" s="700">
        <v>103365.46</v>
      </c>
      <c r="G10" s="668">
        <v>0.84513284466042593</v>
      </c>
      <c r="H10" s="655">
        <v>88</v>
      </c>
      <c r="I10" s="691">
        <v>0.7857142857142857</v>
      </c>
      <c r="J10" s="719">
        <v>18941.3</v>
      </c>
      <c r="K10" s="668">
        <v>0.15486715533957401</v>
      </c>
      <c r="L10" s="655">
        <v>24</v>
      </c>
      <c r="M10" s="691">
        <v>0.21428571428571427</v>
      </c>
    </row>
    <row r="11" spans="1:13" ht="14.4" customHeight="1" x14ac:dyDescent="0.3">
      <c r="A11" s="709" t="s">
        <v>2855</v>
      </c>
      <c r="B11" s="700">
        <v>156949.32</v>
      </c>
      <c r="C11" s="652">
        <v>1</v>
      </c>
      <c r="D11" s="713">
        <v>143</v>
      </c>
      <c r="E11" s="716" t="s">
        <v>2855</v>
      </c>
      <c r="F11" s="700">
        <v>134152.65000000002</v>
      </c>
      <c r="G11" s="668">
        <v>0.8547513936345823</v>
      </c>
      <c r="H11" s="655">
        <v>106</v>
      </c>
      <c r="I11" s="691">
        <v>0.74125874125874125</v>
      </c>
      <c r="J11" s="719">
        <v>22796.67</v>
      </c>
      <c r="K11" s="668">
        <v>0.14524860636541781</v>
      </c>
      <c r="L11" s="655">
        <v>37</v>
      </c>
      <c r="M11" s="691">
        <v>0.25874125874125875</v>
      </c>
    </row>
    <row r="12" spans="1:13" ht="14.4" customHeight="1" x14ac:dyDescent="0.3">
      <c r="A12" s="709" t="s">
        <v>2856</v>
      </c>
      <c r="B12" s="700">
        <v>45750.759999999995</v>
      </c>
      <c r="C12" s="652">
        <v>1</v>
      </c>
      <c r="D12" s="713">
        <v>31</v>
      </c>
      <c r="E12" s="716" t="s">
        <v>2856</v>
      </c>
      <c r="F12" s="700">
        <v>35116.42</v>
      </c>
      <c r="G12" s="668">
        <v>0.76755927114653399</v>
      </c>
      <c r="H12" s="655">
        <v>21.5</v>
      </c>
      <c r="I12" s="691">
        <v>0.69354838709677424</v>
      </c>
      <c r="J12" s="719">
        <v>10634.34</v>
      </c>
      <c r="K12" s="668">
        <v>0.23244072885346606</v>
      </c>
      <c r="L12" s="655">
        <v>9.5</v>
      </c>
      <c r="M12" s="691">
        <v>0.30645161290322581</v>
      </c>
    </row>
    <row r="13" spans="1:13" ht="14.4" customHeight="1" x14ac:dyDescent="0.3">
      <c r="A13" s="709" t="s">
        <v>2857</v>
      </c>
      <c r="B13" s="700">
        <v>180539.53000000003</v>
      </c>
      <c r="C13" s="652">
        <v>1</v>
      </c>
      <c r="D13" s="713">
        <v>139</v>
      </c>
      <c r="E13" s="716" t="s">
        <v>2857</v>
      </c>
      <c r="F13" s="700">
        <v>151640.63000000003</v>
      </c>
      <c r="G13" s="668">
        <v>0.83993034655623622</v>
      </c>
      <c r="H13" s="655">
        <v>117.5</v>
      </c>
      <c r="I13" s="691">
        <v>0.84532374100719421</v>
      </c>
      <c r="J13" s="719">
        <v>28898.9</v>
      </c>
      <c r="K13" s="668">
        <v>0.16006965344376378</v>
      </c>
      <c r="L13" s="655">
        <v>21.5</v>
      </c>
      <c r="M13" s="691">
        <v>0.15467625899280577</v>
      </c>
    </row>
    <row r="14" spans="1:13" ht="14.4" customHeight="1" x14ac:dyDescent="0.3">
      <c r="A14" s="709" t="s">
        <v>2858</v>
      </c>
      <c r="B14" s="700">
        <v>321.81</v>
      </c>
      <c r="C14" s="652">
        <v>1</v>
      </c>
      <c r="D14" s="713">
        <v>4</v>
      </c>
      <c r="E14" s="716" t="s">
        <v>2858</v>
      </c>
      <c r="F14" s="700">
        <v>321.81</v>
      </c>
      <c r="G14" s="668">
        <v>1</v>
      </c>
      <c r="H14" s="655">
        <v>4</v>
      </c>
      <c r="I14" s="691">
        <v>1</v>
      </c>
      <c r="J14" s="719"/>
      <c r="K14" s="668">
        <v>0</v>
      </c>
      <c r="L14" s="655"/>
      <c r="M14" s="691">
        <v>0</v>
      </c>
    </row>
    <row r="15" spans="1:13" ht="14.4" customHeight="1" thickBot="1" x14ac:dyDescent="0.35">
      <c r="A15" s="710" t="s">
        <v>2859</v>
      </c>
      <c r="B15" s="701">
        <v>24260.780000000002</v>
      </c>
      <c r="C15" s="658">
        <v>1</v>
      </c>
      <c r="D15" s="714">
        <v>25</v>
      </c>
      <c r="E15" s="717" t="s">
        <v>2859</v>
      </c>
      <c r="F15" s="701">
        <v>20568.97</v>
      </c>
      <c r="G15" s="669">
        <v>0.84782805828996421</v>
      </c>
      <c r="H15" s="661">
        <v>21</v>
      </c>
      <c r="I15" s="692">
        <v>0.84</v>
      </c>
      <c r="J15" s="720">
        <v>3691.81</v>
      </c>
      <c r="K15" s="669">
        <v>0.15217194171003567</v>
      </c>
      <c r="L15" s="661">
        <v>4</v>
      </c>
      <c r="M15" s="692">
        <v>0.16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92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497" t="s">
        <v>3202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</row>
    <row r="2" spans="1:21" ht="14.4" customHeight="1" thickBot="1" x14ac:dyDescent="0.35">
      <c r="A2" s="382" t="s">
        <v>311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29"/>
      <c r="B3" s="530"/>
      <c r="C3" s="530"/>
      <c r="D3" s="530"/>
      <c r="E3" s="530"/>
      <c r="F3" s="530"/>
      <c r="G3" s="530"/>
      <c r="H3" s="530"/>
      <c r="I3" s="530"/>
      <c r="J3" s="530"/>
      <c r="K3" s="531" t="s">
        <v>159</v>
      </c>
      <c r="L3" s="532"/>
      <c r="M3" s="70">
        <f>SUBTOTAL(9,M7:M1048576)</f>
        <v>689232.1399999999</v>
      </c>
      <c r="N3" s="70">
        <f>SUBTOTAL(9,N7:N1048576)</f>
        <v>724</v>
      </c>
      <c r="O3" s="70">
        <f>SUBTOTAL(9,O7:O1048576)</f>
        <v>575</v>
      </c>
      <c r="P3" s="70">
        <f>SUBTOTAL(9,P7:P1048576)</f>
        <v>572565.25999999989</v>
      </c>
      <c r="Q3" s="71">
        <f>IF(M3=0,0,P3/M3)</f>
        <v>0.83072919379528642</v>
      </c>
      <c r="R3" s="70">
        <f>SUBTOTAL(9,R7:R1048576)</f>
        <v>537</v>
      </c>
      <c r="S3" s="71">
        <f>IF(N3=0,0,R3/N3)</f>
        <v>0.74171270718232041</v>
      </c>
      <c r="T3" s="70">
        <f>SUBTOTAL(9,T7:T1048576)</f>
        <v>456</v>
      </c>
      <c r="U3" s="72">
        <f>IF(O3=0,0,T3/O3)</f>
        <v>0.79304347826086952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3" t="s">
        <v>15</v>
      </c>
      <c r="N4" s="534"/>
      <c r="O4" s="534"/>
      <c r="P4" s="535" t="s">
        <v>21</v>
      </c>
      <c r="Q4" s="534"/>
      <c r="R4" s="534"/>
      <c r="S4" s="534"/>
      <c r="T4" s="534"/>
      <c r="U4" s="53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6" t="s">
        <v>22</v>
      </c>
      <c r="Q5" s="527"/>
      <c r="R5" s="526" t="s">
        <v>13</v>
      </c>
      <c r="S5" s="527"/>
      <c r="T5" s="526" t="s">
        <v>20</v>
      </c>
      <c r="U5" s="528"/>
    </row>
    <row r="6" spans="1:21" s="337" customFormat="1" ht="14.4" customHeight="1" thickBot="1" x14ac:dyDescent="0.35">
      <c r="A6" s="721" t="s">
        <v>23</v>
      </c>
      <c r="B6" s="722" t="s">
        <v>5</v>
      </c>
      <c r="C6" s="721" t="s">
        <v>24</v>
      </c>
      <c r="D6" s="722" t="s">
        <v>6</v>
      </c>
      <c r="E6" s="722" t="s">
        <v>193</v>
      </c>
      <c r="F6" s="722" t="s">
        <v>25</v>
      </c>
      <c r="G6" s="722" t="s">
        <v>26</v>
      </c>
      <c r="H6" s="722" t="s">
        <v>8</v>
      </c>
      <c r="I6" s="722" t="s">
        <v>10</v>
      </c>
      <c r="J6" s="722" t="s">
        <v>11</v>
      </c>
      <c r="K6" s="722" t="s">
        <v>12</v>
      </c>
      <c r="L6" s="722" t="s">
        <v>27</v>
      </c>
      <c r="M6" s="723" t="s">
        <v>14</v>
      </c>
      <c r="N6" s="724" t="s">
        <v>28</v>
      </c>
      <c r="O6" s="724" t="s">
        <v>28</v>
      </c>
      <c r="P6" s="724" t="s">
        <v>14</v>
      </c>
      <c r="Q6" s="724" t="s">
        <v>2</v>
      </c>
      <c r="R6" s="724" t="s">
        <v>28</v>
      </c>
      <c r="S6" s="724" t="s">
        <v>2</v>
      </c>
      <c r="T6" s="724" t="s">
        <v>28</v>
      </c>
      <c r="U6" s="725" t="s">
        <v>2</v>
      </c>
    </row>
    <row r="7" spans="1:21" ht="14.4" customHeight="1" x14ac:dyDescent="0.3">
      <c r="A7" s="726">
        <v>6</v>
      </c>
      <c r="B7" s="727" t="s">
        <v>541</v>
      </c>
      <c r="C7" s="727" t="s">
        <v>2842</v>
      </c>
      <c r="D7" s="728" t="s">
        <v>3200</v>
      </c>
      <c r="E7" s="729" t="s">
        <v>2849</v>
      </c>
      <c r="F7" s="727" t="s">
        <v>2839</v>
      </c>
      <c r="G7" s="727" t="s">
        <v>2860</v>
      </c>
      <c r="H7" s="727" t="s">
        <v>1054</v>
      </c>
      <c r="I7" s="727" t="s">
        <v>2861</v>
      </c>
      <c r="J7" s="727" t="s">
        <v>2862</v>
      </c>
      <c r="K7" s="727" t="s">
        <v>2863</v>
      </c>
      <c r="L7" s="730">
        <v>111.22</v>
      </c>
      <c r="M7" s="730">
        <v>222.44</v>
      </c>
      <c r="N7" s="727">
        <v>2</v>
      </c>
      <c r="O7" s="731">
        <v>1</v>
      </c>
      <c r="P7" s="730"/>
      <c r="Q7" s="732">
        <v>0</v>
      </c>
      <c r="R7" s="727"/>
      <c r="S7" s="732">
        <v>0</v>
      </c>
      <c r="T7" s="731"/>
      <c r="U7" s="235">
        <v>0</v>
      </c>
    </row>
    <row r="8" spans="1:21" ht="14.4" customHeight="1" x14ac:dyDescent="0.3">
      <c r="A8" s="651">
        <v>6</v>
      </c>
      <c r="B8" s="652" t="s">
        <v>541</v>
      </c>
      <c r="C8" s="652" t="s">
        <v>2842</v>
      </c>
      <c r="D8" s="733" t="s">
        <v>3200</v>
      </c>
      <c r="E8" s="734" t="s">
        <v>2855</v>
      </c>
      <c r="F8" s="652" t="s">
        <v>2840</v>
      </c>
      <c r="G8" s="652" t="s">
        <v>2864</v>
      </c>
      <c r="H8" s="652" t="s">
        <v>542</v>
      </c>
      <c r="I8" s="652" t="s">
        <v>2865</v>
      </c>
      <c r="J8" s="652" t="s">
        <v>2866</v>
      </c>
      <c r="K8" s="652" t="s">
        <v>2867</v>
      </c>
      <c r="L8" s="653">
        <v>864.39</v>
      </c>
      <c r="M8" s="653">
        <v>1728.78</v>
      </c>
      <c r="N8" s="652">
        <v>2</v>
      </c>
      <c r="O8" s="735">
        <v>2</v>
      </c>
      <c r="P8" s="653">
        <v>1728.78</v>
      </c>
      <c r="Q8" s="668">
        <v>1</v>
      </c>
      <c r="R8" s="652">
        <v>2</v>
      </c>
      <c r="S8" s="668">
        <v>1</v>
      </c>
      <c r="T8" s="735">
        <v>2</v>
      </c>
      <c r="U8" s="691">
        <v>1</v>
      </c>
    </row>
    <row r="9" spans="1:21" ht="14.4" customHeight="1" x14ac:dyDescent="0.3">
      <c r="A9" s="651">
        <v>6</v>
      </c>
      <c r="B9" s="652" t="s">
        <v>541</v>
      </c>
      <c r="C9" s="652" t="s">
        <v>2842</v>
      </c>
      <c r="D9" s="733" t="s">
        <v>3200</v>
      </c>
      <c r="E9" s="734" t="s">
        <v>2857</v>
      </c>
      <c r="F9" s="652" t="s">
        <v>2839</v>
      </c>
      <c r="G9" s="652" t="s">
        <v>2868</v>
      </c>
      <c r="H9" s="652" t="s">
        <v>1054</v>
      </c>
      <c r="I9" s="652" t="s">
        <v>2869</v>
      </c>
      <c r="J9" s="652" t="s">
        <v>1631</v>
      </c>
      <c r="K9" s="652" t="s">
        <v>2870</v>
      </c>
      <c r="L9" s="653">
        <v>2309.36</v>
      </c>
      <c r="M9" s="653">
        <v>2309.36</v>
      </c>
      <c r="N9" s="652">
        <v>1</v>
      </c>
      <c r="O9" s="735">
        <v>1</v>
      </c>
      <c r="P9" s="653"/>
      <c r="Q9" s="668">
        <v>0</v>
      </c>
      <c r="R9" s="652"/>
      <c r="S9" s="668">
        <v>0</v>
      </c>
      <c r="T9" s="735"/>
      <c r="U9" s="691">
        <v>0</v>
      </c>
    </row>
    <row r="10" spans="1:21" ht="14.4" customHeight="1" x14ac:dyDescent="0.3">
      <c r="A10" s="651">
        <v>6</v>
      </c>
      <c r="B10" s="652" t="s">
        <v>541</v>
      </c>
      <c r="C10" s="652" t="s">
        <v>2842</v>
      </c>
      <c r="D10" s="733" t="s">
        <v>3200</v>
      </c>
      <c r="E10" s="734" t="s">
        <v>2857</v>
      </c>
      <c r="F10" s="652" t="s">
        <v>2839</v>
      </c>
      <c r="G10" s="652" t="s">
        <v>2871</v>
      </c>
      <c r="H10" s="652" t="s">
        <v>542</v>
      </c>
      <c r="I10" s="652" t="s">
        <v>2872</v>
      </c>
      <c r="J10" s="652" t="s">
        <v>1016</v>
      </c>
      <c r="K10" s="652" t="s">
        <v>2873</v>
      </c>
      <c r="L10" s="653">
        <v>33.31</v>
      </c>
      <c r="M10" s="653">
        <v>33.31</v>
      </c>
      <c r="N10" s="652">
        <v>1</v>
      </c>
      <c r="O10" s="735">
        <v>1</v>
      </c>
      <c r="P10" s="653"/>
      <c r="Q10" s="668">
        <v>0</v>
      </c>
      <c r="R10" s="652"/>
      <c r="S10" s="668">
        <v>0</v>
      </c>
      <c r="T10" s="735"/>
      <c r="U10" s="691">
        <v>0</v>
      </c>
    </row>
    <row r="11" spans="1:21" ht="14.4" customHeight="1" x14ac:dyDescent="0.3">
      <c r="A11" s="651">
        <v>6</v>
      </c>
      <c r="B11" s="652" t="s">
        <v>541</v>
      </c>
      <c r="C11" s="652" t="s">
        <v>2842</v>
      </c>
      <c r="D11" s="733" t="s">
        <v>3200</v>
      </c>
      <c r="E11" s="734" t="s">
        <v>2857</v>
      </c>
      <c r="F11" s="652" t="s">
        <v>2840</v>
      </c>
      <c r="G11" s="652" t="s">
        <v>2864</v>
      </c>
      <c r="H11" s="652" t="s">
        <v>542</v>
      </c>
      <c r="I11" s="652" t="s">
        <v>2874</v>
      </c>
      <c r="J11" s="652" t="s">
        <v>2875</v>
      </c>
      <c r="K11" s="652" t="s">
        <v>2876</v>
      </c>
      <c r="L11" s="653">
        <v>700</v>
      </c>
      <c r="M11" s="653">
        <v>1400</v>
      </c>
      <c r="N11" s="652">
        <v>2</v>
      </c>
      <c r="O11" s="735">
        <v>1</v>
      </c>
      <c r="P11" s="653">
        <v>700</v>
      </c>
      <c r="Q11" s="668">
        <v>0.5</v>
      </c>
      <c r="R11" s="652">
        <v>1</v>
      </c>
      <c r="S11" s="668">
        <v>0.5</v>
      </c>
      <c r="T11" s="735">
        <v>0.5</v>
      </c>
      <c r="U11" s="691">
        <v>0.5</v>
      </c>
    </row>
    <row r="12" spans="1:21" ht="14.4" customHeight="1" x14ac:dyDescent="0.3">
      <c r="A12" s="651">
        <v>6</v>
      </c>
      <c r="B12" s="652" t="s">
        <v>541</v>
      </c>
      <c r="C12" s="652" t="s">
        <v>2842</v>
      </c>
      <c r="D12" s="733" t="s">
        <v>3200</v>
      </c>
      <c r="E12" s="734" t="s">
        <v>2851</v>
      </c>
      <c r="F12" s="652" t="s">
        <v>2840</v>
      </c>
      <c r="G12" s="652" t="s">
        <v>2864</v>
      </c>
      <c r="H12" s="652" t="s">
        <v>542</v>
      </c>
      <c r="I12" s="652" t="s">
        <v>2877</v>
      </c>
      <c r="J12" s="652" t="s">
        <v>2878</v>
      </c>
      <c r="K12" s="652" t="s">
        <v>2879</v>
      </c>
      <c r="L12" s="653">
        <v>700</v>
      </c>
      <c r="M12" s="653">
        <v>700</v>
      </c>
      <c r="N12" s="652">
        <v>1</v>
      </c>
      <c r="O12" s="735">
        <v>1</v>
      </c>
      <c r="P12" s="653">
        <v>700</v>
      </c>
      <c r="Q12" s="668">
        <v>1</v>
      </c>
      <c r="R12" s="652">
        <v>1</v>
      </c>
      <c r="S12" s="668">
        <v>1</v>
      </c>
      <c r="T12" s="735">
        <v>1</v>
      </c>
      <c r="U12" s="691">
        <v>1</v>
      </c>
    </row>
    <row r="13" spans="1:21" ht="14.4" customHeight="1" x14ac:dyDescent="0.3">
      <c r="A13" s="651">
        <v>6</v>
      </c>
      <c r="B13" s="652" t="s">
        <v>541</v>
      </c>
      <c r="C13" s="652" t="s">
        <v>2844</v>
      </c>
      <c r="D13" s="733" t="s">
        <v>3201</v>
      </c>
      <c r="E13" s="734" t="s">
        <v>2849</v>
      </c>
      <c r="F13" s="652" t="s">
        <v>2839</v>
      </c>
      <c r="G13" s="652" t="s">
        <v>2880</v>
      </c>
      <c r="H13" s="652" t="s">
        <v>542</v>
      </c>
      <c r="I13" s="652" t="s">
        <v>2881</v>
      </c>
      <c r="J13" s="652" t="s">
        <v>1164</v>
      </c>
      <c r="K13" s="652" t="s">
        <v>2882</v>
      </c>
      <c r="L13" s="653">
        <v>0</v>
      </c>
      <c r="M13" s="653">
        <v>0</v>
      </c>
      <c r="N13" s="652">
        <v>1</v>
      </c>
      <c r="O13" s="735">
        <v>1</v>
      </c>
      <c r="P13" s="653">
        <v>0</v>
      </c>
      <c r="Q13" s="668"/>
      <c r="R13" s="652">
        <v>1</v>
      </c>
      <c r="S13" s="668">
        <v>1</v>
      </c>
      <c r="T13" s="735">
        <v>1</v>
      </c>
      <c r="U13" s="691">
        <v>1</v>
      </c>
    </row>
    <row r="14" spans="1:21" ht="14.4" customHeight="1" x14ac:dyDescent="0.3">
      <c r="A14" s="651">
        <v>6</v>
      </c>
      <c r="B14" s="652" t="s">
        <v>541</v>
      </c>
      <c r="C14" s="652" t="s">
        <v>2844</v>
      </c>
      <c r="D14" s="733" t="s">
        <v>3201</v>
      </c>
      <c r="E14" s="734" t="s">
        <v>2849</v>
      </c>
      <c r="F14" s="652" t="s">
        <v>2839</v>
      </c>
      <c r="G14" s="652" t="s">
        <v>2883</v>
      </c>
      <c r="H14" s="652" t="s">
        <v>542</v>
      </c>
      <c r="I14" s="652" t="s">
        <v>2884</v>
      </c>
      <c r="J14" s="652" t="s">
        <v>2885</v>
      </c>
      <c r="K14" s="652" t="s">
        <v>2886</v>
      </c>
      <c r="L14" s="653">
        <v>46.75</v>
      </c>
      <c r="M14" s="653">
        <v>46.75</v>
      </c>
      <c r="N14" s="652">
        <v>1</v>
      </c>
      <c r="O14" s="735">
        <v>1</v>
      </c>
      <c r="P14" s="653">
        <v>46.75</v>
      </c>
      <c r="Q14" s="668">
        <v>1</v>
      </c>
      <c r="R14" s="652">
        <v>1</v>
      </c>
      <c r="S14" s="668">
        <v>1</v>
      </c>
      <c r="T14" s="735">
        <v>1</v>
      </c>
      <c r="U14" s="691">
        <v>1</v>
      </c>
    </row>
    <row r="15" spans="1:21" ht="14.4" customHeight="1" x14ac:dyDescent="0.3">
      <c r="A15" s="651">
        <v>6</v>
      </c>
      <c r="B15" s="652" t="s">
        <v>541</v>
      </c>
      <c r="C15" s="652" t="s">
        <v>2844</v>
      </c>
      <c r="D15" s="733" t="s">
        <v>3201</v>
      </c>
      <c r="E15" s="734" t="s">
        <v>2849</v>
      </c>
      <c r="F15" s="652" t="s">
        <v>2839</v>
      </c>
      <c r="G15" s="652" t="s">
        <v>2887</v>
      </c>
      <c r="H15" s="652" t="s">
        <v>1054</v>
      </c>
      <c r="I15" s="652" t="s">
        <v>1637</v>
      </c>
      <c r="J15" s="652" t="s">
        <v>2746</v>
      </c>
      <c r="K15" s="652" t="s">
        <v>2747</v>
      </c>
      <c r="L15" s="653">
        <v>424.24</v>
      </c>
      <c r="M15" s="653">
        <v>424.24</v>
      </c>
      <c r="N15" s="652">
        <v>1</v>
      </c>
      <c r="O15" s="735">
        <v>1</v>
      </c>
      <c r="P15" s="653">
        <v>424.24</v>
      </c>
      <c r="Q15" s="668">
        <v>1</v>
      </c>
      <c r="R15" s="652">
        <v>1</v>
      </c>
      <c r="S15" s="668">
        <v>1</v>
      </c>
      <c r="T15" s="735">
        <v>1</v>
      </c>
      <c r="U15" s="691">
        <v>1</v>
      </c>
    </row>
    <row r="16" spans="1:21" ht="14.4" customHeight="1" x14ac:dyDescent="0.3">
      <c r="A16" s="651">
        <v>6</v>
      </c>
      <c r="B16" s="652" t="s">
        <v>541</v>
      </c>
      <c r="C16" s="652" t="s">
        <v>2844</v>
      </c>
      <c r="D16" s="733" t="s">
        <v>3201</v>
      </c>
      <c r="E16" s="734" t="s">
        <v>2849</v>
      </c>
      <c r="F16" s="652" t="s">
        <v>2839</v>
      </c>
      <c r="G16" s="652" t="s">
        <v>2888</v>
      </c>
      <c r="H16" s="652" t="s">
        <v>542</v>
      </c>
      <c r="I16" s="652" t="s">
        <v>2889</v>
      </c>
      <c r="J16" s="652" t="s">
        <v>2217</v>
      </c>
      <c r="K16" s="652" t="s">
        <v>2890</v>
      </c>
      <c r="L16" s="653">
        <v>0</v>
      </c>
      <c r="M16" s="653">
        <v>0</v>
      </c>
      <c r="N16" s="652">
        <v>2</v>
      </c>
      <c r="O16" s="735">
        <v>1</v>
      </c>
      <c r="P16" s="653">
        <v>0</v>
      </c>
      <c r="Q16" s="668"/>
      <c r="R16" s="652">
        <v>2</v>
      </c>
      <c r="S16" s="668">
        <v>1</v>
      </c>
      <c r="T16" s="735">
        <v>1</v>
      </c>
      <c r="U16" s="691">
        <v>1</v>
      </c>
    </row>
    <row r="17" spans="1:21" ht="14.4" customHeight="1" x14ac:dyDescent="0.3">
      <c r="A17" s="651">
        <v>6</v>
      </c>
      <c r="B17" s="652" t="s">
        <v>541</v>
      </c>
      <c r="C17" s="652" t="s">
        <v>2844</v>
      </c>
      <c r="D17" s="733" t="s">
        <v>3201</v>
      </c>
      <c r="E17" s="734" t="s">
        <v>2849</v>
      </c>
      <c r="F17" s="652" t="s">
        <v>2839</v>
      </c>
      <c r="G17" s="652" t="s">
        <v>2891</v>
      </c>
      <c r="H17" s="652" t="s">
        <v>542</v>
      </c>
      <c r="I17" s="652" t="s">
        <v>1028</v>
      </c>
      <c r="J17" s="652" t="s">
        <v>1029</v>
      </c>
      <c r="K17" s="652" t="s">
        <v>2892</v>
      </c>
      <c r="L17" s="653">
        <v>59.56</v>
      </c>
      <c r="M17" s="653">
        <v>119.12</v>
      </c>
      <c r="N17" s="652">
        <v>2</v>
      </c>
      <c r="O17" s="735">
        <v>1</v>
      </c>
      <c r="P17" s="653"/>
      <c r="Q17" s="668">
        <v>0</v>
      </c>
      <c r="R17" s="652"/>
      <c r="S17" s="668">
        <v>0</v>
      </c>
      <c r="T17" s="735"/>
      <c r="U17" s="691">
        <v>0</v>
      </c>
    </row>
    <row r="18" spans="1:21" ht="14.4" customHeight="1" x14ac:dyDescent="0.3">
      <c r="A18" s="651">
        <v>6</v>
      </c>
      <c r="B18" s="652" t="s">
        <v>541</v>
      </c>
      <c r="C18" s="652" t="s">
        <v>2844</v>
      </c>
      <c r="D18" s="733" t="s">
        <v>3201</v>
      </c>
      <c r="E18" s="734" t="s">
        <v>2849</v>
      </c>
      <c r="F18" s="652" t="s">
        <v>2840</v>
      </c>
      <c r="G18" s="652" t="s">
        <v>2864</v>
      </c>
      <c r="H18" s="652" t="s">
        <v>542</v>
      </c>
      <c r="I18" s="652" t="s">
        <v>2865</v>
      </c>
      <c r="J18" s="652" t="s">
        <v>2866</v>
      </c>
      <c r="K18" s="652" t="s">
        <v>2867</v>
      </c>
      <c r="L18" s="653">
        <v>864.39</v>
      </c>
      <c r="M18" s="653">
        <v>1728.78</v>
      </c>
      <c r="N18" s="652">
        <v>2</v>
      </c>
      <c r="O18" s="735">
        <v>2</v>
      </c>
      <c r="P18" s="653">
        <v>1728.78</v>
      </c>
      <c r="Q18" s="668">
        <v>1</v>
      </c>
      <c r="R18" s="652">
        <v>2</v>
      </c>
      <c r="S18" s="668">
        <v>1</v>
      </c>
      <c r="T18" s="735">
        <v>2</v>
      </c>
      <c r="U18" s="691">
        <v>1</v>
      </c>
    </row>
    <row r="19" spans="1:21" ht="14.4" customHeight="1" x14ac:dyDescent="0.3">
      <c r="A19" s="651">
        <v>6</v>
      </c>
      <c r="B19" s="652" t="s">
        <v>541</v>
      </c>
      <c r="C19" s="652" t="s">
        <v>2844</v>
      </c>
      <c r="D19" s="733" t="s">
        <v>3201</v>
      </c>
      <c r="E19" s="734" t="s">
        <v>2849</v>
      </c>
      <c r="F19" s="652" t="s">
        <v>2840</v>
      </c>
      <c r="G19" s="652" t="s">
        <v>2864</v>
      </c>
      <c r="H19" s="652" t="s">
        <v>542</v>
      </c>
      <c r="I19" s="652" t="s">
        <v>2893</v>
      </c>
      <c r="J19" s="652" t="s">
        <v>2894</v>
      </c>
      <c r="K19" s="652" t="s">
        <v>2895</v>
      </c>
      <c r="L19" s="653">
        <v>1978.94</v>
      </c>
      <c r="M19" s="653">
        <v>13852.580000000002</v>
      </c>
      <c r="N19" s="652">
        <v>7</v>
      </c>
      <c r="O19" s="735">
        <v>5</v>
      </c>
      <c r="P19" s="653">
        <v>9894.7000000000007</v>
      </c>
      <c r="Q19" s="668">
        <v>0.7142857142857143</v>
      </c>
      <c r="R19" s="652">
        <v>5</v>
      </c>
      <c r="S19" s="668">
        <v>0.7142857142857143</v>
      </c>
      <c r="T19" s="735">
        <v>4</v>
      </c>
      <c r="U19" s="691">
        <v>0.8</v>
      </c>
    </row>
    <row r="20" spans="1:21" ht="14.4" customHeight="1" x14ac:dyDescent="0.3">
      <c r="A20" s="651">
        <v>6</v>
      </c>
      <c r="B20" s="652" t="s">
        <v>541</v>
      </c>
      <c r="C20" s="652" t="s">
        <v>2844</v>
      </c>
      <c r="D20" s="733" t="s">
        <v>3201</v>
      </c>
      <c r="E20" s="734" t="s">
        <v>2849</v>
      </c>
      <c r="F20" s="652" t="s">
        <v>2840</v>
      </c>
      <c r="G20" s="652" t="s">
        <v>2896</v>
      </c>
      <c r="H20" s="652" t="s">
        <v>542</v>
      </c>
      <c r="I20" s="652" t="s">
        <v>2897</v>
      </c>
      <c r="J20" s="652" t="s">
        <v>2898</v>
      </c>
      <c r="K20" s="652" t="s">
        <v>2899</v>
      </c>
      <c r="L20" s="653">
        <v>0</v>
      </c>
      <c r="M20" s="653">
        <v>0</v>
      </c>
      <c r="N20" s="652">
        <v>1</v>
      </c>
      <c r="O20" s="735">
        <v>1</v>
      </c>
      <c r="P20" s="653"/>
      <c r="Q20" s="668"/>
      <c r="R20" s="652"/>
      <c r="S20" s="668">
        <v>0</v>
      </c>
      <c r="T20" s="735"/>
      <c r="U20" s="691">
        <v>0</v>
      </c>
    </row>
    <row r="21" spans="1:21" ht="14.4" customHeight="1" x14ac:dyDescent="0.3">
      <c r="A21" s="651">
        <v>6</v>
      </c>
      <c r="B21" s="652" t="s">
        <v>541</v>
      </c>
      <c r="C21" s="652" t="s">
        <v>2844</v>
      </c>
      <c r="D21" s="733" t="s">
        <v>3201</v>
      </c>
      <c r="E21" s="734" t="s">
        <v>2849</v>
      </c>
      <c r="F21" s="652" t="s">
        <v>2840</v>
      </c>
      <c r="G21" s="652" t="s">
        <v>2896</v>
      </c>
      <c r="H21" s="652" t="s">
        <v>542</v>
      </c>
      <c r="I21" s="652" t="s">
        <v>2900</v>
      </c>
      <c r="J21" s="652" t="s">
        <v>2901</v>
      </c>
      <c r="K21" s="652" t="s">
        <v>2902</v>
      </c>
      <c r="L21" s="653">
        <v>0</v>
      </c>
      <c r="M21" s="653">
        <v>0</v>
      </c>
      <c r="N21" s="652">
        <v>1</v>
      </c>
      <c r="O21" s="735">
        <v>1</v>
      </c>
      <c r="P21" s="653"/>
      <c r="Q21" s="668"/>
      <c r="R21" s="652"/>
      <c r="S21" s="668">
        <v>0</v>
      </c>
      <c r="T21" s="735"/>
      <c r="U21" s="691">
        <v>0</v>
      </c>
    </row>
    <row r="22" spans="1:21" ht="14.4" customHeight="1" x14ac:dyDescent="0.3">
      <c r="A22" s="651">
        <v>6</v>
      </c>
      <c r="B22" s="652" t="s">
        <v>541</v>
      </c>
      <c r="C22" s="652" t="s">
        <v>2844</v>
      </c>
      <c r="D22" s="733" t="s">
        <v>3201</v>
      </c>
      <c r="E22" s="734" t="s">
        <v>2853</v>
      </c>
      <c r="F22" s="652" t="s">
        <v>2839</v>
      </c>
      <c r="G22" s="652" t="s">
        <v>2903</v>
      </c>
      <c r="H22" s="652" t="s">
        <v>1054</v>
      </c>
      <c r="I22" s="652" t="s">
        <v>1641</v>
      </c>
      <c r="J22" s="652" t="s">
        <v>2722</v>
      </c>
      <c r="K22" s="652" t="s">
        <v>2651</v>
      </c>
      <c r="L22" s="653">
        <v>117.73</v>
      </c>
      <c r="M22" s="653">
        <v>235.46</v>
      </c>
      <c r="N22" s="652">
        <v>2</v>
      </c>
      <c r="O22" s="735">
        <v>1</v>
      </c>
      <c r="P22" s="653">
        <v>235.46</v>
      </c>
      <c r="Q22" s="668">
        <v>1</v>
      </c>
      <c r="R22" s="652">
        <v>2</v>
      </c>
      <c r="S22" s="668">
        <v>1</v>
      </c>
      <c r="T22" s="735">
        <v>1</v>
      </c>
      <c r="U22" s="691">
        <v>1</v>
      </c>
    </row>
    <row r="23" spans="1:21" ht="14.4" customHeight="1" x14ac:dyDescent="0.3">
      <c r="A23" s="651">
        <v>6</v>
      </c>
      <c r="B23" s="652" t="s">
        <v>541</v>
      </c>
      <c r="C23" s="652" t="s">
        <v>2844</v>
      </c>
      <c r="D23" s="733" t="s">
        <v>3201</v>
      </c>
      <c r="E23" s="734" t="s">
        <v>2853</v>
      </c>
      <c r="F23" s="652" t="s">
        <v>2839</v>
      </c>
      <c r="G23" s="652" t="s">
        <v>2903</v>
      </c>
      <c r="H23" s="652" t="s">
        <v>542</v>
      </c>
      <c r="I23" s="652" t="s">
        <v>2904</v>
      </c>
      <c r="J23" s="652" t="s">
        <v>2722</v>
      </c>
      <c r="K23" s="652" t="s">
        <v>2905</v>
      </c>
      <c r="L23" s="653">
        <v>0</v>
      </c>
      <c r="M23" s="653">
        <v>0</v>
      </c>
      <c r="N23" s="652">
        <v>3</v>
      </c>
      <c r="O23" s="735">
        <v>2</v>
      </c>
      <c r="P23" s="653">
        <v>0</v>
      </c>
      <c r="Q23" s="668"/>
      <c r="R23" s="652">
        <v>3</v>
      </c>
      <c r="S23" s="668">
        <v>1</v>
      </c>
      <c r="T23" s="735">
        <v>2</v>
      </c>
      <c r="U23" s="691">
        <v>1</v>
      </c>
    </row>
    <row r="24" spans="1:21" ht="14.4" customHeight="1" x14ac:dyDescent="0.3">
      <c r="A24" s="651">
        <v>6</v>
      </c>
      <c r="B24" s="652" t="s">
        <v>541</v>
      </c>
      <c r="C24" s="652" t="s">
        <v>2844</v>
      </c>
      <c r="D24" s="733" t="s">
        <v>3201</v>
      </c>
      <c r="E24" s="734" t="s">
        <v>2853</v>
      </c>
      <c r="F24" s="652" t="s">
        <v>2839</v>
      </c>
      <c r="G24" s="652" t="s">
        <v>2906</v>
      </c>
      <c r="H24" s="652" t="s">
        <v>542</v>
      </c>
      <c r="I24" s="652" t="s">
        <v>1310</v>
      </c>
      <c r="J24" s="652" t="s">
        <v>1311</v>
      </c>
      <c r="K24" s="652" t="s">
        <v>2907</v>
      </c>
      <c r="L24" s="653">
        <v>107.27</v>
      </c>
      <c r="M24" s="653">
        <v>214.54</v>
      </c>
      <c r="N24" s="652">
        <v>2</v>
      </c>
      <c r="O24" s="735">
        <v>1</v>
      </c>
      <c r="P24" s="653">
        <v>214.54</v>
      </c>
      <c r="Q24" s="668">
        <v>1</v>
      </c>
      <c r="R24" s="652">
        <v>2</v>
      </c>
      <c r="S24" s="668">
        <v>1</v>
      </c>
      <c r="T24" s="735">
        <v>1</v>
      </c>
      <c r="U24" s="691">
        <v>1</v>
      </c>
    </row>
    <row r="25" spans="1:21" ht="14.4" customHeight="1" x14ac:dyDescent="0.3">
      <c r="A25" s="651">
        <v>6</v>
      </c>
      <c r="B25" s="652" t="s">
        <v>541</v>
      </c>
      <c r="C25" s="652" t="s">
        <v>2844</v>
      </c>
      <c r="D25" s="733" t="s">
        <v>3201</v>
      </c>
      <c r="E25" s="734" t="s">
        <v>2853</v>
      </c>
      <c r="F25" s="652" t="s">
        <v>2839</v>
      </c>
      <c r="G25" s="652" t="s">
        <v>2908</v>
      </c>
      <c r="H25" s="652" t="s">
        <v>542</v>
      </c>
      <c r="I25" s="652" t="s">
        <v>2909</v>
      </c>
      <c r="J25" s="652" t="s">
        <v>2910</v>
      </c>
      <c r="K25" s="652"/>
      <c r="L25" s="653">
        <v>0</v>
      </c>
      <c r="M25" s="653">
        <v>0</v>
      </c>
      <c r="N25" s="652">
        <v>2</v>
      </c>
      <c r="O25" s="735">
        <v>1</v>
      </c>
      <c r="P25" s="653">
        <v>0</v>
      </c>
      <c r="Q25" s="668"/>
      <c r="R25" s="652">
        <v>2</v>
      </c>
      <c r="S25" s="668">
        <v>1</v>
      </c>
      <c r="T25" s="735">
        <v>1</v>
      </c>
      <c r="U25" s="691">
        <v>1</v>
      </c>
    </row>
    <row r="26" spans="1:21" ht="14.4" customHeight="1" x14ac:dyDescent="0.3">
      <c r="A26" s="651">
        <v>6</v>
      </c>
      <c r="B26" s="652" t="s">
        <v>541</v>
      </c>
      <c r="C26" s="652" t="s">
        <v>2844</v>
      </c>
      <c r="D26" s="733" t="s">
        <v>3201</v>
      </c>
      <c r="E26" s="734" t="s">
        <v>2853</v>
      </c>
      <c r="F26" s="652" t="s">
        <v>2839</v>
      </c>
      <c r="G26" s="652" t="s">
        <v>2911</v>
      </c>
      <c r="H26" s="652" t="s">
        <v>1054</v>
      </c>
      <c r="I26" s="652" t="s">
        <v>2912</v>
      </c>
      <c r="J26" s="652" t="s">
        <v>2913</v>
      </c>
      <c r="K26" s="652" t="s">
        <v>2914</v>
      </c>
      <c r="L26" s="653">
        <v>40.25</v>
      </c>
      <c r="M26" s="653">
        <v>120.75</v>
      </c>
      <c r="N26" s="652">
        <v>3</v>
      </c>
      <c r="O26" s="735">
        <v>1</v>
      </c>
      <c r="P26" s="653">
        <v>120.75</v>
      </c>
      <c r="Q26" s="668">
        <v>1</v>
      </c>
      <c r="R26" s="652">
        <v>3</v>
      </c>
      <c r="S26" s="668">
        <v>1</v>
      </c>
      <c r="T26" s="735">
        <v>1</v>
      </c>
      <c r="U26" s="691">
        <v>1</v>
      </c>
    </row>
    <row r="27" spans="1:21" ht="14.4" customHeight="1" x14ac:dyDescent="0.3">
      <c r="A27" s="651">
        <v>6</v>
      </c>
      <c r="B27" s="652" t="s">
        <v>541</v>
      </c>
      <c r="C27" s="652" t="s">
        <v>2844</v>
      </c>
      <c r="D27" s="733" t="s">
        <v>3201</v>
      </c>
      <c r="E27" s="734" t="s">
        <v>2853</v>
      </c>
      <c r="F27" s="652" t="s">
        <v>2840</v>
      </c>
      <c r="G27" s="652" t="s">
        <v>2915</v>
      </c>
      <c r="H27" s="652" t="s">
        <v>542</v>
      </c>
      <c r="I27" s="652" t="s">
        <v>2916</v>
      </c>
      <c r="J27" s="652" t="s">
        <v>2917</v>
      </c>
      <c r="K27" s="652" t="s">
        <v>2918</v>
      </c>
      <c r="L27" s="653">
        <v>7962</v>
      </c>
      <c r="M27" s="653">
        <v>7962</v>
      </c>
      <c r="N27" s="652">
        <v>1</v>
      </c>
      <c r="O27" s="735">
        <v>1</v>
      </c>
      <c r="P27" s="653"/>
      <c r="Q27" s="668">
        <v>0</v>
      </c>
      <c r="R27" s="652"/>
      <c r="S27" s="668">
        <v>0</v>
      </c>
      <c r="T27" s="735"/>
      <c r="U27" s="691">
        <v>0</v>
      </c>
    </row>
    <row r="28" spans="1:21" ht="14.4" customHeight="1" x14ac:dyDescent="0.3">
      <c r="A28" s="651">
        <v>6</v>
      </c>
      <c r="B28" s="652" t="s">
        <v>541</v>
      </c>
      <c r="C28" s="652" t="s">
        <v>2844</v>
      </c>
      <c r="D28" s="733" t="s">
        <v>3201</v>
      </c>
      <c r="E28" s="734" t="s">
        <v>2854</v>
      </c>
      <c r="F28" s="652" t="s">
        <v>2839</v>
      </c>
      <c r="G28" s="652" t="s">
        <v>2919</v>
      </c>
      <c r="H28" s="652" t="s">
        <v>542</v>
      </c>
      <c r="I28" s="652" t="s">
        <v>2920</v>
      </c>
      <c r="J28" s="652" t="s">
        <v>764</v>
      </c>
      <c r="K28" s="652" t="s">
        <v>2921</v>
      </c>
      <c r="L28" s="653">
        <v>0</v>
      </c>
      <c r="M28" s="653">
        <v>0</v>
      </c>
      <c r="N28" s="652">
        <v>1</v>
      </c>
      <c r="O28" s="735">
        <v>1</v>
      </c>
      <c r="P28" s="653"/>
      <c r="Q28" s="668"/>
      <c r="R28" s="652"/>
      <c r="S28" s="668">
        <v>0</v>
      </c>
      <c r="T28" s="735"/>
      <c r="U28" s="691">
        <v>0</v>
      </c>
    </row>
    <row r="29" spans="1:21" ht="14.4" customHeight="1" x14ac:dyDescent="0.3">
      <c r="A29" s="651">
        <v>6</v>
      </c>
      <c r="B29" s="652" t="s">
        <v>541</v>
      </c>
      <c r="C29" s="652" t="s">
        <v>2844</v>
      </c>
      <c r="D29" s="733" t="s">
        <v>3201</v>
      </c>
      <c r="E29" s="734" t="s">
        <v>2854</v>
      </c>
      <c r="F29" s="652" t="s">
        <v>2839</v>
      </c>
      <c r="G29" s="652" t="s">
        <v>2919</v>
      </c>
      <c r="H29" s="652" t="s">
        <v>542</v>
      </c>
      <c r="I29" s="652" t="s">
        <v>2922</v>
      </c>
      <c r="J29" s="652" t="s">
        <v>2923</v>
      </c>
      <c r="K29" s="652" t="s">
        <v>2924</v>
      </c>
      <c r="L29" s="653">
        <v>0</v>
      </c>
      <c r="M29" s="653">
        <v>0</v>
      </c>
      <c r="N29" s="652">
        <v>1</v>
      </c>
      <c r="O29" s="735">
        <v>1</v>
      </c>
      <c r="P29" s="653"/>
      <c r="Q29" s="668"/>
      <c r="R29" s="652"/>
      <c r="S29" s="668">
        <v>0</v>
      </c>
      <c r="T29" s="735"/>
      <c r="U29" s="691">
        <v>0</v>
      </c>
    </row>
    <row r="30" spans="1:21" ht="14.4" customHeight="1" x14ac:dyDescent="0.3">
      <c r="A30" s="651">
        <v>6</v>
      </c>
      <c r="B30" s="652" t="s">
        <v>541</v>
      </c>
      <c r="C30" s="652" t="s">
        <v>2844</v>
      </c>
      <c r="D30" s="733" t="s">
        <v>3201</v>
      </c>
      <c r="E30" s="734" t="s">
        <v>2854</v>
      </c>
      <c r="F30" s="652" t="s">
        <v>2839</v>
      </c>
      <c r="G30" s="652" t="s">
        <v>2860</v>
      </c>
      <c r="H30" s="652" t="s">
        <v>542</v>
      </c>
      <c r="I30" s="652" t="s">
        <v>2925</v>
      </c>
      <c r="J30" s="652" t="s">
        <v>1133</v>
      </c>
      <c r="K30" s="652" t="s">
        <v>2926</v>
      </c>
      <c r="L30" s="653">
        <v>0</v>
      </c>
      <c r="M30" s="653">
        <v>0</v>
      </c>
      <c r="N30" s="652">
        <v>1</v>
      </c>
      <c r="O30" s="735">
        <v>1</v>
      </c>
      <c r="P30" s="653">
        <v>0</v>
      </c>
      <c r="Q30" s="668"/>
      <c r="R30" s="652">
        <v>1</v>
      </c>
      <c r="S30" s="668">
        <v>1</v>
      </c>
      <c r="T30" s="735">
        <v>1</v>
      </c>
      <c r="U30" s="691">
        <v>1</v>
      </c>
    </row>
    <row r="31" spans="1:21" ht="14.4" customHeight="1" x14ac:dyDescent="0.3">
      <c r="A31" s="651">
        <v>6</v>
      </c>
      <c r="B31" s="652" t="s">
        <v>541</v>
      </c>
      <c r="C31" s="652" t="s">
        <v>2844</v>
      </c>
      <c r="D31" s="733" t="s">
        <v>3201</v>
      </c>
      <c r="E31" s="734" t="s">
        <v>2854</v>
      </c>
      <c r="F31" s="652" t="s">
        <v>2839</v>
      </c>
      <c r="G31" s="652" t="s">
        <v>2927</v>
      </c>
      <c r="H31" s="652" t="s">
        <v>1054</v>
      </c>
      <c r="I31" s="652" t="s">
        <v>2928</v>
      </c>
      <c r="J31" s="652" t="s">
        <v>2929</v>
      </c>
      <c r="K31" s="652" t="s">
        <v>2930</v>
      </c>
      <c r="L31" s="653">
        <v>141.09</v>
      </c>
      <c r="M31" s="653">
        <v>423.27</v>
      </c>
      <c r="N31" s="652">
        <v>3</v>
      </c>
      <c r="O31" s="735">
        <v>2.5</v>
      </c>
      <c r="P31" s="653"/>
      <c r="Q31" s="668">
        <v>0</v>
      </c>
      <c r="R31" s="652"/>
      <c r="S31" s="668">
        <v>0</v>
      </c>
      <c r="T31" s="735"/>
      <c r="U31" s="691">
        <v>0</v>
      </c>
    </row>
    <row r="32" spans="1:21" ht="14.4" customHeight="1" x14ac:dyDescent="0.3">
      <c r="A32" s="651">
        <v>6</v>
      </c>
      <c r="B32" s="652" t="s">
        <v>541</v>
      </c>
      <c r="C32" s="652" t="s">
        <v>2844</v>
      </c>
      <c r="D32" s="733" t="s">
        <v>3201</v>
      </c>
      <c r="E32" s="734" t="s">
        <v>2854</v>
      </c>
      <c r="F32" s="652" t="s">
        <v>2839</v>
      </c>
      <c r="G32" s="652" t="s">
        <v>2880</v>
      </c>
      <c r="H32" s="652" t="s">
        <v>542</v>
      </c>
      <c r="I32" s="652" t="s">
        <v>1163</v>
      </c>
      <c r="J32" s="652" t="s">
        <v>1164</v>
      </c>
      <c r="K32" s="652" t="s">
        <v>2931</v>
      </c>
      <c r="L32" s="653">
        <v>170.52</v>
      </c>
      <c r="M32" s="653">
        <v>170.52</v>
      </c>
      <c r="N32" s="652">
        <v>1</v>
      </c>
      <c r="O32" s="735">
        <v>1</v>
      </c>
      <c r="P32" s="653"/>
      <c r="Q32" s="668">
        <v>0</v>
      </c>
      <c r="R32" s="652"/>
      <c r="S32" s="668">
        <v>0</v>
      </c>
      <c r="T32" s="735"/>
      <c r="U32" s="691">
        <v>0</v>
      </c>
    </row>
    <row r="33" spans="1:21" ht="14.4" customHeight="1" x14ac:dyDescent="0.3">
      <c r="A33" s="651">
        <v>6</v>
      </c>
      <c r="B33" s="652" t="s">
        <v>541</v>
      </c>
      <c r="C33" s="652" t="s">
        <v>2844</v>
      </c>
      <c r="D33" s="733" t="s">
        <v>3201</v>
      </c>
      <c r="E33" s="734" t="s">
        <v>2854</v>
      </c>
      <c r="F33" s="652" t="s">
        <v>2839</v>
      </c>
      <c r="G33" s="652" t="s">
        <v>2932</v>
      </c>
      <c r="H33" s="652" t="s">
        <v>542</v>
      </c>
      <c r="I33" s="652" t="s">
        <v>857</v>
      </c>
      <c r="J33" s="652" t="s">
        <v>858</v>
      </c>
      <c r="K33" s="652" t="s">
        <v>2933</v>
      </c>
      <c r="L33" s="653">
        <v>344</v>
      </c>
      <c r="M33" s="653">
        <v>344</v>
      </c>
      <c r="N33" s="652">
        <v>1</v>
      </c>
      <c r="O33" s="735">
        <v>0.5</v>
      </c>
      <c r="P33" s="653">
        <v>344</v>
      </c>
      <c r="Q33" s="668">
        <v>1</v>
      </c>
      <c r="R33" s="652">
        <v>1</v>
      </c>
      <c r="S33" s="668">
        <v>1</v>
      </c>
      <c r="T33" s="735">
        <v>0.5</v>
      </c>
      <c r="U33" s="691">
        <v>1</v>
      </c>
    </row>
    <row r="34" spans="1:21" ht="14.4" customHeight="1" x14ac:dyDescent="0.3">
      <c r="A34" s="651">
        <v>6</v>
      </c>
      <c r="B34" s="652" t="s">
        <v>541</v>
      </c>
      <c r="C34" s="652" t="s">
        <v>2844</v>
      </c>
      <c r="D34" s="733" t="s">
        <v>3201</v>
      </c>
      <c r="E34" s="734" t="s">
        <v>2854</v>
      </c>
      <c r="F34" s="652" t="s">
        <v>2839</v>
      </c>
      <c r="G34" s="652" t="s">
        <v>2932</v>
      </c>
      <c r="H34" s="652" t="s">
        <v>542</v>
      </c>
      <c r="I34" s="652" t="s">
        <v>2934</v>
      </c>
      <c r="J34" s="652" t="s">
        <v>858</v>
      </c>
      <c r="K34" s="652" t="s">
        <v>2935</v>
      </c>
      <c r="L34" s="653">
        <v>0</v>
      </c>
      <c r="M34" s="653">
        <v>0</v>
      </c>
      <c r="N34" s="652">
        <v>1</v>
      </c>
      <c r="O34" s="735">
        <v>0.5</v>
      </c>
      <c r="P34" s="653">
        <v>0</v>
      </c>
      <c r="Q34" s="668"/>
      <c r="R34" s="652">
        <v>1</v>
      </c>
      <c r="S34" s="668">
        <v>1</v>
      </c>
      <c r="T34" s="735">
        <v>0.5</v>
      </c>
      <c r="U34" s="691">
        <v>1</v>
      </c>
    </row>
    <row r="35" spans="1:21" ht="14.4" customHeight="1" x14ac:dyDescent="0.3">
      <c r="A35" s="651">
        <v>6</v>
      </c>
      <c r="B35" s="652" t="s">
        <v>541</v>
      </c>
      <c r="C35" s="652" t="s">
        <v>2844</v>
      </c>
      <c r="D35" s="733" t="s">
        <v>3201</v>
      </c>
      <c r="E35" s="734" t="s">
        <v>2854</v>
      </c>
      <c r="F35" s="652" t="s">
        <v>2839</v>
      </c>
      <c r="G35" s="652" t="s">
        <v>2936</v>
      </c>
      <c r="H35" s="652" t="s">
        <v>542</v>
      </c>
      <c r="I35" s="652" t="s">
        <v>1842</v>
      </c>
      <c r="J35" s="652" t="s">
        <v>723</v>
      </c>
      <c r="K35" s="652" t="s">
        <v>2937</v>
      </c>
      <c r="L35" s="653">
        <v>91.11</v>
      </c>
      <c r="M35" s="653">
        <v>182.22</v>
      </c>
      <c r="N35" s="652">
        <v>2</v>
      </c>
      <c r="O35" s="735">
        <v>1</v>
      </c>
      <c r="P35" s="653">
        <v>182.22</v>
      </c>
      <c r="Q35" s="668">
        <v>1</v>
      </c>
      <c r="R35" s="652">
        <v>2</v>
      </c>
      <c r="S35" s="668">
        <v>1</v>
      </c>
      <c r="T35" s="735">
        <v>1</v>
      </c>
      <c r="U35" s="691">
        <v>1</v>
      </c>
    </row>
    <row r="36" spans="1:21" ht="14.4" customHeight="1" x14ac:dyDescent="0.3">
      <c r="A36" s="651">
        <v>6</v>
      </c>
      <c r="B36" s="652" t="s">
        <v>541</v>
      </c>
      <c r="C36" s="652" t="s">
        <v>2844</v>
      </c>
      <c r="D36" s="733" t="s">
        <v>3201</v>
      </c>
      <c r="E36" s="734" t="s">
        <v>2854</v>
      </c>
      <c r="F36" s="652" t="s">
        <v>2839</v>
      </c>
      <c r="G36" s="652" t="s">
        <v>2938</v>
      </c>
      <c r="H36" s="652" t="s">
        <v>542</v>
      </c>
      <c r="I36" s="652" t="s">
        <v>2939</v>
      </c>
      <c r="J36" s="652" t="s">
        <v>2940</v>
      </c>
      <c r="K36" s="652" t="s">
        <v>2941</v>
      </c>
      <c r="L36" s="653">
        <v>2130.44</v>
      </c>
      <c r="M36" s="653">
        <v>2130.44</v>
      </c>
      <c r="N36" s="652">
        <v>1</v>
      </c>
      <c r="O36" s="735">
        <v>0.5</v>
      </c>
      <c r="P36" s="653">
        <v>2130.44</v>
      </c>
      <c r="Q36" s="668">
        <v>1</v>
      </c>
      <c r="R36" s="652">
        <v>1</v>
      </c>
      <c r="S36" s="668">
        <v>1</v>
      </c>
      <c r="T36" s="735">
        <v>0.5</v>
      </c>
      <c r="U36" s="691">
        <v>1</v>
      </c>
    </row>
    <row r="37" spans="1:21" ht="14.4" customHeight="1" x14ac:dyDescent="0.3">
      <c r="A37" s="651">
        <v>6</v>
      </c>
      <c r="B37" s="652" t="s">
        <v>541</v>
      </c>
      <c r="C37" s="652" t="s">
        <v>2844</v>
      </c>
      <c r="D37" s="733" t="s">
        <v>3201</v>
      </c>
      <c r="E37" s="734" t="s">
        <v>2854</v>
      </c>
      <c r="F37" s="652" t="s">
        <v>2839</v>
      </c>
      <c r="G37" s="652" t="s">
        <v>2942</v>
      </c>
      <c r="H37" s="652" t="s">
        <v>542</v>
      </c>
      <c r="I37" s="652" t="s">
        <v>2943</v>
      </c>
      <c r="J37" s="652" t="s">
        <v>2944</v>
      </c>
      <c r="K37" s="652" t="s">
        <v>2945</v>
      </c>
      <c r="L37" s="653">
        <v>0</v>
      </c>
      <c r="M37" s="653">
        <v>0</v>
      </c>
      <c r="N37" s="652">
        <v>3</v>
      </c>
      <c r="O37" s="735">
        <v>0.5</v>
      </c>
      <c r="P37" s="653">
        <v>0</v>
      </c>
      <c r="Q37" s="668"/>
      <c r="R37" s="652">
        <v>3</v>
      </c>
      <c r="S37" s="668">
        <v>1</v>
      </c>
      <c r="T37" s="735">
        <v>0.5</v>
      </c>
      <c r="U37" s="691">
        <v>1</v>
      </c>
    </row>
    <row r="38" spans="1:21" ht="14.4" customHeight="1" x14ac:dyDescent="0.3">
      <c r="A38" s="651">
        <v>6</v>
      </c>
      <c r="B38" s="652" t="s">
        <v>541</v>
      </c>
      <c r="C38" s="652" t="s">
        <v>2844</v>
      </c>
      <c r="D38" s="733" t="s">
        <v>3201</v>
      </c>
      <c r="E38" s="734" t="s">
        <v>2854</v>
      </c>
      <c r="F38" s="652" t="s">
        <v>2839</v>
      </c>
      <c r="G38" s="652" t="s">
        <v>2906</v>
      </c>
      <c r="H38" s="652" t="s">
        <v>542</v>
      </c>
      <c r="I38" s="652" t="s">
        <v>2946</v>
      </c>
      <c r="J38" s="652" t="s">
        <v>1311</v>
      </c>
      <c r="K38" s="652" t="s">
        <v>2907</v>
      </c>
      <c r="L38" s="653">
        <v>107.27</v>
      </c>
      <c r="M38" s="653">
        <v>643.62</v>
      </c>
      <c r="N38" s="652">
        <v>6</v>
      </c>
      <c r="O38" s="735">
        <v>1</v>
      </c>
      <c r="P38" s="653"/>
      <c r="Q38" s="668">
        <v>0</v>
      </c>
      <c r="R38" s="652"/>
      <c r="S38" s="668">
        <v>0</v>
      </c>
      <c r="T38" s="735"/>
      <c r="U38" s="691">
        <v>0</v>
      </c>
    </row>
    <row r="39" spans="1:21" ht="14.4" customHeight="1" x14ac:dyDescent="0.3">
      <c r="A39" s="651">
        <v>6</v>
      </c>
      <c r="B39" s="652" t="s">
        <v>541</v>
      </c>
      <c r="C39" s="652" t="s">
        <v>2844</v>
      </c>
      <c r="D39" s="733" t="s">
        <v>3201</v>
      </c>
      <c r="E39" s="734" t="s">
        <v>2854</v>
      </c>
      <c r="F39" s="652" t="s">
        <v>2839</v>
      </c>
      <c r="G39" s="652" t="s">
        <v>2947</v>
      </c>
      <c r="H39" s="652" t="s">
        <v>542</v>
      </c>
      <c r="I39" s="652" t="s">
        <v>2008</v>
      </c>
      <c r="J39" s="652" t="s">
        <v>2948</v>
      </c>
      <c r="K39" s="652" t="s">
        <v>2949</v>
      </c>
      <c r="L39" s="653">
        <v>0</v>
      </c>
      <c r="M39" s="653">
        <v>0</v>
      </c>
      <c r="N39" s="652">
        <v>1</v>
      </c>
      <c r="O39" s="735">
        <v>1</v>
      </c>
      <c r="P39" s="653">
        <v>0</v>
      </c>
      <c r="Q39" s="668"/>
      <c r="R39" s="652">
        <v>1</v>
      </c>
      <c r="S39" s="668">
        <v>1</v>
      </c>
      <c r="T39" s="735">
        <v>1</v>
      </c>
      <c r="U39" s="691">
        <v>1</v>
      </c>
    </row>
    <row r="40" spans="1:21" ht="14.4" customHeight="1" x14ac:dyDescent="0.3">
      <c r="A40" s="651">
        <v>6</v>
      </c>
      <c r="B40" s="652" t="s">
        <v>541</v>
      </c>
      <c r="C40" s="652" t="s">
        <v>2844</v>
      </c>
      <c r="D40" s="733" t="s">
        <v>3201</v>
      </c>
      <c r="E40" s="734" t="s">
        <v>2854</v>
      </c>
      <c r="F40" s="652" t="s">
        <v>2839</v>
      </c>
      <c r="G40" s="652" t="s">
        <v>2950</v>
      </c>
      <c r="H40" s="652" t="s">
        <v>542</v>
      </c>
      <c r="I40" s="652" t="s">
        <v>2951</v>
      </c>
      <c r="J40" s="652" t="s">
        <v>1307</v>
      </c>
      <c r="K40" s="652" t="s">
        <v>2952</v>
      </c>
      <c r="L40" s="653">
        <v>0</v>
      </c>
      <c r="M40" s="653">
        <v>0</v>
      </c>
      <c r="N40" s="652">
        <v>1</v>
      </c>
      <c r="O40" s="735">
        <v>1</v>
      </c>
      <c r="P40" s="653">
        <v>0</v>
      </c>
      <c r="Q40" s="668"/>
      <c r="R40" s="652">
        <v>1</v>
      </c>
      <c r="S40" s="668">
        <v>1</v>
      </c>
      <c r="T40" s="735">
        <v>1</v>
      </c>
      <c r="U40" s="691">
        <v>1</v>
      </c>
    </row>
    <row r="41" spans="1:21" ht="14.4" customHeight="1" x14ac:dyDescent="0.3">
      <c r="A41" s="651">
        <v>6</v>
      </c>
      <c r="B41" s="652" t="s">
        <v>541</v>
      </c>
      <c r="C41" s="652" t="s">
        <v>2844</v>
      </c>
      <c r="D41" s="733" t="s">
        <v>3201</v>
      </c>
      <c r="E41" s="734" t="s">
        <v>2854</v>
      </c>
      <c r="F41" s="652" t="s">
        <v>2839</v>
      </c>
      <c r="G41" s="652" t="s">
        <v>2953</v>
      </c>
      <c r="H41" s="652" t="s">
        <v>1054</v>
      </c>
      <c r="I41" s="652" t="s">
        <v>1716</v>
      </c>
      <c r="J41" s="652" t="s">
        <v>1717</v>
      </c>
      <c r="K41" s="652" t="s">
        <v>2705</v>
      </c>
      <c r="L41" s="653">
        <v>186.87</v>
      </c>
      <c r="M41" s="653">
        <v>373.74</v>
      </c>
      <c r="N41" s="652">
        <v>2</v>
      </c>
      <c r="O41" s="735">
        <v>1</v>
      </c>
      <c r="P41" s="653"/>
      <c r="Q41" s="668">
        <v>0</v>
      </c>
      <c r="R41" s="652"/>
      <c r="S41" s="668">
        <v>0</v>
      </c>
      <c r="T41" s="735"/>
      <c r="U41" s="691">
        <v>0</v>
      </c>
    </row>
    <row r="42" spans="1:21" ht="14.4" customHeight="1" x14ac:dyDescent="0.3">
      <c r="A42" s="651">
        <v>6</v>
      </c>
      <c r="B42" s="652" t="s">
        <v>541</v>
      </c>
      <c r="C42" s="652" t="s">
        <v>2844</v>
      </c>
      <c r="D42" s="733" t="s">
        <v>3201</v>
      </c>
      <c r="E42" s="734" t="s">
        <v>2854</v>
      </c>
      <c r="F42" s="652" t="s">
        <v>2839</v>
      </c>
      <c r="G42" s="652" t="s">
        <v>2954</v>
      </c>
      <c r="H42" s="652" t="s">
        <v>1054</v>
      </c>
      <c r="I42" s="652" t="s">
        <v>2955</v>
      </c>
      <c r="J42" s="652" t="s">
        <v>1702</v>
      </c>
      <c r="K42" s="652" t="s">
        <v>2749</v>
      </c>
      <c r="L42" s="653">
        <v>0</v>
      </c>
      <c r="M42" s="653">
        <v>0</v>
      </c>
      <c r="N42" s="652">
        <v>1</v>
      </c>
      <c r="O42" s="735">
        <v>1</v>
      </c>
      <c r="P42" s="653">
        <v>0</v>
      </c>
      <c r="Q42" s="668"/>
      <c r="R42" s="652">
        <v>1</v>
      </c>
      <c r="S42" s="668">
        <v>1</v>
      </c>
      <c r="T42" s="735">
        <v>1</v>
      </c>
      <c r="U42" s="691">
        <v>1</v>
      </c>
    </row>
    <row r="43" spans="1:21" ht="14.4" customHeight="1" x14ac:dyDescent="0.3">
      <c r="A43" s="651">
        <v>6</v>
      </c>
      <c r="B43" s="652" t="s">
        <v>541</v>
      </c>
      <c r="C43" s="652" t="s">
        <v>2844</v>
      </c>
      <c r="D43" s="733" t="s">
        <v>3201</v>
      </c>
      <c r="E43" s="734" t="s">
        <v>2854</v>
      </c>
      <c r="F43" s="652" t="s">
        <v>2839</v>
      </c>
      <c r="G43" s="652" t="s">
        <v>2956</v>
      </c>
      <c r="H43" s="652" t="s">
        <v>1054</v>
      </c>
      <c r="I43" s="652" t="s">
        <v>2957</v>
      </c>
      <c r="J43" s="652" t="s">
        <v>1652</v>
      </c>
      <c r="K43" s="652" t="s">
        <v>2958</v>
      </c>
      <c r="L43" s="653">
        <v>207.45</v>
      </c>
      <c r="M43" s="653">
        <v>207.45</v>
      </c>
      <c r="N43" s="652">
        <v>1</v>
      </c>
      <c r="O43" s="735">
        <v>1</v>
      </c>
      <c r="P43" s="653"/>
      <c r="Q43" s="668">
        <v>0</v>
      </c>
      <c r="R43" s="652"/>
      <c r="S43" s="668">
        <v>0</v>
      </c>
      <c r="T43" s="735"/>
      <c r="U43" s="691">
        <v>0</v>
      </c>
    </row>
    <row r="44" spans="1:21" ht="14.4" customHeight="1" x14ac:dyDescent="0.3">
      <c r="A44" s="651">
        <v>6</v>
      </c>
      <c r="B44" s="652" t="s">
        <v>541</v>
      </c>
      <c r="C44" s="652" t="s">
        <v>2844</v>
      </c>
      <c r="D44" s="733" t="s">
        <v>3201</v>
      </c>
      <c r="E44" s="734" t="s">
        <v>2854</v>
      </c>
      <c r="F44" s="652" t="s">
        <v>2839</v>
      </c>
      <c r="G44" s="652" t="s">
        <v>2956</v>
      </c>
      <c r="H44" s="652" t="s">
        <v>542</v>
      </c>
      <c r="I44" s="652" t="s">
        <v>2959</v>
      </c>
      <c r="J44" s="652" t="s">
        <v>1652</v>
      </c>
      <c r="K44" s="652" t="s">
        <v>2960</v>
      </c>
      <c r="L44" s="653">
        <v>0</v>
      </c>
      <c r="M44" s="653">
        <v>0</v>
      </c>
      <c r="N44" s="652">
        <v>1</v>
      </c>
      <c r="O44" s="735">
        <v>1</v>
      </c>
      <c r="P44" s="653"/>
      <c r="Q44" s="668"/>
      <c r="R44" s="652"/>
      <c r="S44" s="668">
        <v>0</v>
      </c>
      <c r="T44" s="735"/>
      <c r="U44" s="691">
        <v>0</v>
      </c>
    </row>
    <row r="45" spans="1:21" ht="14.4" customHeight="1" x14ac:dyDescent="0.3">
      <c r="A45" s="651">
        <v>6</v>
      </c>
      <c r="B45" s="652" t="s">
        <v>541</v>
      </c>
      <c r="C45" s="652" t="s">
        <v>2844</v>
      </c>
      <c r="D45" s="733" t="s">
        <v>3201</v>
      </c>
      <c r="E45" s="734" t="s">
        <v>2854</v>
      </c>
      <c r="F45" s="652" t="s">
        <v>2839</v>
      </c>
      <c r="G45" s="652" t="s">
        <v>2956</v>
      </c>
      <c r="H45" s="652" t="s">
        <v>542</v>
      </c>
      <c r="I45" s="652" t="s">
        <v>2961</v>
      </c>
      <c r="J45" s="652" t="s">
        <v>1652</v>
      </c>
      <c r="K45" s="652" t="s">
        <v>2962</v>
      </c>
      <c r="L45" s="653">
        <v>0</v>
      </c>
      <c r="M45" s="653">
        <v>0</v>
      </c>
      <c r="N45" s="652">
        <v>1</v>
      </c>
      <c r="O45" s="735">
        <v>0.5</v>
      </c>
      <c r="P45" s="653"/>
      <c r="Q45" s="668"/>
      <c r="R45" s="652"/>
      <c r="S45" s="668">
        <v>0</v>
      </c>
      <c r="T45" s="735"/>
      <c r="U45" s="691">
        <v>0</v>
      </c>
    </row>
    <row r="46" spans="1:21" ht="14.4" customHeight="1" x14ac:dyDescent="0.3">
      <c r="A46" s="651">
        <v>6</v>
      </c>
      <c r="B46" s="652" t="s">
        <v>541</v>
      </c>
      <c r="C46" s="652" t="s">
        <v>2844</v>
      </c>
      <c r="D46" s="733" t="s">
        <v>3201</v>
      </c>
      <c r="E46" s="734" t="s">
        <v>2854</v>
      </c>
      <c r="F46" s="652" t="s">
        <v>2839</v>
      </c>
      <c r="G46" s="652" t="s">
        <v>2868</v>
      </c>
      <c r="H46" s="652" t="s">
        <v>1054</v>
      </c>
      <c r="I46" s="652" t="s">
        <v>2963</v>
      </c>
      <c r="J46" s="652" t="s">
        <v>1139</v>
      </c>
      <c r="K46" s="652" t="s">
        <v>2964</v>
      </c>
      <c r="L46" s="653">
        <v>543.39</v>
      </c>
      <c r="M46" s="653">
        <v>543.39</v>
      </c>
      <c r="N46" s="652">
        <v>1</v>
      </c>
      <c r="O46" s="735">
        <v>1</v>
      </c>
      <c r="P46" s="653">
        <v>543.39</v>
      </c>
      <c r="Q46" s="668">
        <v>1</v>
      </c>
      <c r="R46" s="652">
        <v>1</v>
      </c>
      <c r="S46" s="668">
        <v>1</v>
      </c>
      <c r="T46" s="735">
        <v>1</v>
      </c>
      <c r="U46" s="691">
        <v>1</v>
      </c>
    </row>
    <row r="47" spans="1:21" ht="14.4" customHeight="1" x14ac:dyDescent="0.3">
      <c r="A47" s="651">
        <v>6</v>
      </c>
      <c r="B47" s="652" t="s">
        <v>541</v>
      </c>
      <c r="C47" s="652" t="s">
        <v>2844</v>
      </c>
      <c r="D47" s="733" t="s">
        <v>3201</v>
      </c>
      <c r="E47" s="734" t="s">
        <v>2854</v>
      </c>
      <c r="F47" s="652" t="s">
        <v>2839</v>
      </c>
      <c r="G47" s="652" t="s">
        <v>2965</v>
      </c>
      <c r="H47" s="652" t="s">
        <v>542</v>
      </c>
      <c r="I47" s="652" t="s">
        <v>2966</v>
      </c>
      <c r="J47" s="652" t="s">
        <v>657</v>
      </c>
      <c r="K47" s="652" t="s">
        <v>2967</v>
      </c>
      <c r="L47" s="653">
        <v>57.64</v>
      </c>
      <c r="M47" s="653">
        <v>57.64</v>
      </c>
      <c r="N47" s="652">
        <v>1</v>
      </c>
      <c r="O47" s="735">
        <v>0.5</v>
      </c>
      <c r="P47" s="653">
        <v>57.64</v>
      </c>
      <c r="Q47" s="668">
        <v>1</v>
      </c>
      <c r="R47" s="652">
        <v>1</v>
      </c>
      <c r="S47" s="668">
        <v>1</v>
      </c>
      <c r="T47" s="735">
        <v>0.5</v>
      </c>
      <c r="U47" s="691">
        <v>1</v>
      </c>
    </row>
    <row r="48" spans="1:21" ht="14.4" customHeight="1" x14ac:dyDescent="0.3">
      <c r="A48" s="651">
        <v>6</v>
      </c>
      <c r="B48" s="652" t="s">
        <v>541</v>
      </c>
      <c r="C48" s="652" t="s">
        <v>2844</v>
      </c>
      <c r="D48" s="733" t="s">
        <v>3201</v>
      </c>
      <c r="E48" s="734" t="s">
        <v>2854</v>
      </c>
      <c r="F48" s="652" t="s">
        <v>2839</v>
      </c>
      <c r="G48" s="652" t="s">
        <v>2965</v>
      </c>
      <c r="H48" s="652" t="s">
        <v>542</v>
      </c>
      <c r="I48" s="652" t="s">
        <v>2968</v>
      </c>
      <c r="J48" s="652" t="s">
        <v>657</v>
      </c>
      <c r="K48" s="652" t="s">
        <v>2969</v>
      </c>
      <c r="L48" s="653">
        <v>185.26</v>
      </c>
      <c r="M48" s="653">
        <v>185.26</v>
      </c>
      <c r="N48" s="652">
        <v>1</v>
      </c>
      <c r="O48" s="735">
        <v>1</v>
      </c>
      <c r="P48" s="653"/>
      <c r="Q48" s="668">
        <v>0</v>
      </c>
      <c r="R48" s="652"/>
      <c r="S48" s="668">
        <v>0</v>
      </c>
      <c r="T48" s="735"/>
      <c r="U48" s="691">
        <v>0</v>
      </c>
    </row>
    <row r="49" spans="1:21" ht="14.4" customHeight="1" x14ac:dyDescent="0.3">
      <c r="A49" s="651">
        <v>6</v>
      </c>
      <c r="B49" s="652" t="s">
        <v>541</v>
      </c>
      <c r="C49" s="652" t="s">
        <v>2844</v>
      </c>
      <c r="D49" s="733" t="s">
        <v>3201</v>
      </c>
      <c r="E49" s="734" t="s">
        <v>2854</v>
      </c>
      <c r="F49" s="652" t="s">
        <v>2839</v>
      </c>
      <c r="G49" s="652" t="s">
        <v>2970</v>
      </c>
      <c r="H49" s="652" t="s">
        <v>1054</v>
      </c>
      <c r="I49" s="652" t="s">
        <v>2971</v>
      </c>
      <c r="J49" s="652" t="s">
        <v>1145</v>
      </c>
      <c r="K49" s="652" t="s">
        <v>2972</v>
      </c>
      <c r="L49" s="653">
        <v>0</v>
      </c>
      <c r="M49" s="653">
        <v>0</v>
      </c>
      <c r="N49" s="652">
        <v>1</v>
      </c>
      <c r="O49" s="735">
        <v>0.5</v>
      </c>
      <c r="P49" s="653">
        <v>0</v>
      </c>
      <c r="Q49" s="668"/>
      <c r="R49" s="652">
        <v>1</v>
      </c>
      <c r="S49" s="668">
        <v>1</v>
      </c>
      <c r="T49" s="735">
        <v>0.5</v>
      </c>
      <c r="U49" s="691">
        <v>1</v>
      </c>
    </row>
    <row r="50" spans="1:21" ht="14.4" customHeight="1" x14ac:dyDescent="0.3">
      <c r="A50" s="651">
        <v>6</v>
      </c>
      <c r="B50" s="652" t="s">
        <v>541</v>
      </c>
      <c r="C50" s="652" t="s">
        <v>2844</v>
      </c>
      <c r="D50" s="733" t="s">
        <v>3201</v>
      </c>
      <c r="E50" s="734" t="s">
        <v>2854</v>
      </c>
      <c r="F50" s="652" t="s">
        <v>2839</v>
      </c>
      <c r="G50" s="652" t="s">
        <v>2973</v>
      </c>
      <c r="H50" s="652" t="s">
        <v>1054</v>
      </c>
      <c r="I50" s="652" t="s">
        <v>1787</v>
      </c>
      <c r="J50" s="652" t="s">
        <v>1788</v>
      </c>
      <c r="K50" s="652" t="s">
        <v>2764</v>
      </c>
      <c r="L50" s="653">
        <v>63.75</v>
      </c>
      <c r="M50" s="653">
        <v>63.75</v>
      </c>
      <c r="N50" s="652">
        <v>1</v>
      </c>
      <c r="O50" s="735">
        <v>1</v>
      </c>
      <c r="P50" s="653">
        <v>63.75</v>
      </c>
      <c r="Q50" s="668">
        <v>1</v>
      </c>
      <c r="R50" s="652">
        <v>1</v>
      </c>
      <c r="S50" s="668">
        <v>1</v>
      </c>
      <c r="T50" s="735">
        <v>1</v>
      </c>
      <c r="U50" s="691">
        <v>1</v>
      </c>
    </row>
    <row r="51" spans="1:21" ht="14.4" customHeight="1" x14ac:dyDescent="0.3">
      <c r="A51" s="651">
        <v>6</v>
      </c>
      <c r="B51" s="652" t="s">
        <v>541</v>
      </c>
      <c r="C51" s="652" t="s">
        <v>2844</v>
      </c>
      <c r="D51" s="733" t="s">
        <v>3201</v>
      </c>
      <c r="E51" s="734" t="s">
        <v>2854</v>
      </c>
      <c r="F51" s="652" t="s">
        <v>2839</v>
      </c>
      <c r="G51" s="652" t="s">
        <v>2974</v>
      </c>
      <c r="H51" s="652" t="s">
        <v>542</v>
      </c>
      <c r="I51" s="652" t="s">
        <v>2975</v>
      </c>
      <c r="J51" s="652" t="s">
        <v>2976</v>
      </c>
      <c r="K51" s="652" t="s">
        <v>2977</v>
      </c>
      <c r="L51" s="653">
        <v>0</v>
      </c>
      <c r="M51" s="653">
        <v>0</v>
      </c>
      <c r="N51" s="652">
        <v>8</v>
      </c>
      <c r="O51" s="735">
        <v>1</v>
      </c>
      <c r="P51" s="653"/>
      <c r="Q51" s="668"/>
      <c r="R51" s="652"/>
      <c r="S51" s="668">
        <v>0</v>
      </c>
      <c r="T51" s="735"/>
      <c r="U51" s="691">
        <v>0</v>
      </c>
    </row>
    <row r="52" spans="1:21" ht="14.4" customHeight="1" x14ac:dyDescent="0.3">
      <c r="A52" s="651">
        <v>6</v>
      </c>
      <c r="B52" s="652" t="s">
        <v>541</v>
      </c>
      <c r="C52" s="652" t="s">
        <v>2844</v>
      </c>
      <c r="D52" s="733" t="s">
        <v>3201</v>
      </c>
      <c r="E52" s="734" t="s">
        <v>2854</v>
      </c>
      <c r="F52" s="652" t="s">
        <v>2840</v>
      </c>
      <c r="G52" s="652" t="s">
        <v>2978</v>
      </c>
      <c r="H52" s="652" t="s">
        <v>542</v>
      </c>
      <c r="I52" s="652" t="s">
        <v>2979</v>
      </c>
      <c r="J52" s="652" t="s">
        <v>2980</v>
      </c>
      <c r="K52" s="652" t="s">
        <v>2981</v>
      </c>
      <c r="L52" s="653">
        <v>566</v>
      </c>
      <c r="M52" s="653">
        <v>566</v>
      </c>
      <c r="N52" s="652">
        <v>1</v>
      </c>
      <c r="O52" s="735">
        <v>1</v>
      </c>
      <c r="P52" s="653">
        <v>566</v>
      </c>
      <c r="Q52" s="668">
        <v>1</v>
      </c>
      <c r="R52" s="652">
        <v>1</v>
      </c>
      <c r="S52" s="668">
        <v>1</v>
      </c>
      <c r="T52" s="735">
        <v>1</v>
      </c>
      <c r="U52" s="691">
        <v>1</v>
      </c>
    </row>
    <row r="53" spans="1:21" ht="14.4" customHeight="1" x14ac:dyDescent="0.3">
      <c r="A53" s="651">
        <v>6</v>
      </c>
      <c r="B53" s="652" t="s">
        <v>541</v>
      </c>
      <c r="C53" s="652" t="s">
        <v>2844</v>
      </c>
      <c r="D53" s="733" t="s">
        <v>3201</v>
      </c>
      <c r="E53" s="734" t="s">
        <v>2854</v>
      </c>
      <c r="F53" s="652" t="s">
        <v>2840</v>
      </c>
      <c r="G53" s="652" t="s">
        <v>2864</v>
      </c>
      <c r="H53" s="652" t="s">
        <v>542</v>
      </c>
      <c r="I53" s="652" t="s">
        <v>2865</v>
      </c>
      <c r="J53" s="652" t="s">
        <v>2866</v>
      </c>
      <c r="K53" s="652" t="s">
        <v>2867</v>
      </c>
      <c r="L53" s="653">
        <v>864.39</v>
      </c>
      <c r="M53" s="653">
        <v>28524.869999999988</v>
      </c>
      <c r="N53" s="652">
        <v>33</v>
      </c>
      <c r="O53" s="735">
        <v>30</v>
      </c>
      <c r="P53" s="653">
        <v>25931.69999999999</v>
      </c>
      <c r="Q53" s="668">
        <v>0.90909090909090906</v>
      </c>
      <c r="R53" s="652">
        <v>30</v>
      </c>
      <c r="S53" s="668">
        <v>0.90909090909090906</v>
      </c>
      <c r="T53" s="735">
        <v>28.5</v>
      </c>
      <c r="U53" s="691">
        <v>0.95</v>
      </c>
    </row>
    <row r="54" spans="1:21" ht="14.4" customHeight="1" x14ac:dyDescent="0.3">
      <c r="A54" s="651">
        <v>6</v>
      </c>
      <c r="B54" s="652" t="s">
        <v>541</v>
      </c>
      <c r="C54" s="652" t="s">
        <v>2844</v>
      </c>
      <c r="D54" s="733" t="s">
        <v>3201</v>
      </c>
      <c r="E54" s="734" t="s">
        <v>2854</v>
      </c>
      <c r="F54" s="652" t="s">
        <v>2840</v>
      </c>
      <c r="G54" s="652" t="s">
        <v>2864</v>
      </c>
      <c r="H54" s="652" t="s">
        <v>542</v>
      </c>
      <c r="I54" s="652" t="s">
        <v>2982</v>
      </c>
      <c r="J54" s="652" t="s">
        <v>2983</v>
      </c>
      <c r="K54" s="652" t="s">
        <v>2984</v>
      </c>
      <c r="L54" s="653">
        <v>338.94</v>
      </c>
      <c r="M54" s="653">
        <v>338.94</v>
      </c>
      <c r="N54" s="652">
        <v>1</v>
      </c>
      <c r="O54" s="735">
        <v>1</v>
      </c>
      <c r="P54" s="653">
        <v>338.94</v>
      </c>
      <c r="Q54" s="668">
        <v>1</v>
      </c>
      <c r="R54" s="652">
        <v>1</v>
      </c>
      <c r="S54" s="668">
        <v>1</v>
      </c>
      <c r="T54" s="735">
        <v>1</v>
      </c>
      <c r="U54" s="691">
        <v>1</v>
      </c>
    </row>
    <row r="55" spans="1:21" ht="14.4" customHeight="1" x14ac:dyDescent="0.3">
      <c r="A55" s="651">
        <v>6</v>
      </c>
      <c r="B55" s="652" t="s">
        <v>541</v>
      </c>
      <c r="C55" s="652" t="s">
        <v>2844</v>
      </c>
      <c r="D55" s="733" t="s">
        <v>3201</v>
      </c>
      <c r="E55" s="734" t="s">
        <v>2854</v>
      </c>
      <c r="F55" s="652" t="s">
        <v>2840</v>
      </c>
      <c r="G55" s="652" t="s">
        <v>2864</v>
      </c>
      <c r="H55" s="652" t="s">
        <v>542</v>
      </c>
      <c r="I55" s="652" t="s">
        <v>2893</v>
      </c>
      <c r="J55" s="652" t="s">
        <v>2894</v>
      </c>
      <c r="K55" s="652" t="s">
        <v>2895</v>
      </c>
      <c r="L55" s="653">
        <v>1978.94</v>
      </c>
      <c r="M55" s="653">
        <v>65305.020000000019</v>
      </c>
      <c r="N55" s="652">
        <v>33</v>
      </c>
      <c r="O55" s="735">
        <v>28</v>
      </c>
      <c r="P55" s="653">
        <v>55410.320000000022</v>
      </c>
      <c r="Q55" s="668">
        <v>0.84848484848484862</v>
      </c>
      <c r="R55" s="652">
        <v>28</v>
      </c>
      <c r="S55" s="668">
        <v>0.84848484848484851</v>
      </c>
      <c r="T55" s="735">
        <v>24.5</v>
      </c>
      <c r="U55" s="691">
        <v>0.875</v>
      </c>
    </row>
    <row r="56" spans="1:21" ht="14.4" customHeight="1" x14ac:dyDescent="0.3">
      <c r="A56" s="651">
        <v>6</v>
      </c>
      <c r="B56" s="652" t="s">
        <v>541</v>
      </c>
      <c r="C56" s="652" t="s">
        <v>2844</v>
      </c>
      <c r="D56" s="733" t="s">
        <v>3201</v>
      </c>
      <c r="E56" s="734" t="s">
        <v>2854</v>
      </c>
      <c r="F56" s="652" t="s">
        <v>2840</v>
      </c>
      <c r="G56" s="652" t="s">
        <v>2864</v>
      </c>
      <c r="H56" s="652" t="s">
        <v>542</v>
      </c>
      <c r="I56" s="652" t="s">
        <v>2877</v>
      </c>
      <c r="J56" s="652" t="s">
        <v>2878</v>
      </c>
      <c r="K56" s="652" t="s">
        <v>2879</v>
      </c>
      <c r="L56" s="653">
        <v>700</v>
      </c>
      <c r="M56" s="653">
        <v>1400</v>
      </c>
      <c r="N56" s="652">
        <v>2</v>
      </c>
      <c r="O56" s="735">
        <v>2</v>
      </c>
      <c r="P56" s="653">
        <v>1400</v>
      </c>
      <c r="Q56" s="668">
        <v>1</v>
      </c>
      <c r="R56" s="652">
        <v>2</v>
      </c>
      <c r="S56" s="668">
        <v>1</v>
      </c>
      <c r="T56" s="735">
        <v>2</v>
      </c>
      <c r="U56" s="691">
        <v>1</v>
      </c>
    </row>
    <row r="57" spans="1:21" ht="14.4" customHeight="1" x14ac:dyDescent="0.3">
      <c r="A57" s="651">
        <v>6</v>
      </c>
      <c r="B57" s="652" t="s">
        <v>541</v>
      </c>
      <c r="C57" s="652" t="s">
        <v>2844</v>
      </c>
      <c r="D57" s="733" t="s">
        <v>3201</v>
      </c>
      <c r="E57" s="734" t="s">
        <v>2854</v>
      </c>
      <c r="F57" s="652" t="s">
        <v>2840</v>
      </c>
      <c r="G57" s="652" t="s">
        <v>2864</v>
      </c>
      <c r="H57" s="652" t="s">
        <v>542</v>
      </c>
      <c r="I57" s="652" t="s">
        <v>2874</v>
      </c>
      <c r="J57" s="652" t="s">
        <v>2875</v>
      </c>
      <c r="K57" s="652" t="s">
        <v>2876</v>
      </c>
      <c r="L57" s="653">
        <v>700</v>
      </c>
      <c r="M57" s="653">
        <v>15400</v>
      </c>
      <c r="N57" s="652">
        <v>22</v>
      </c>
      <c r="O57" s="735">
        <v>21</v>
      </c>
      <c r="P57" s="653">
        <v>14700</v>
      </c>
      <c r="Q57" s="668">
        <v>0.95454545454545459</v>
      </c>
      <c r="R57" s="652">
        <v>21</v>
      </c>
      <c r="S57" s="668">
        <v>0.95454545454545459</v>
      </c>
      <c r="T57" s="735">
        <v>20</v>
      </c>
      <c r="U57" s="691">
        <v>0.95238095238095233</v>
      </c>
    </row>
    <row r="58" spans="1:21" ht="14.4" customHeight="1" x14ac:dyDescent="0.3">
      <c r="A58" s="651">
        <v>6</v>
      </c>
      <c r="B58" s="652" t="s">
        <v>541</v>
      </c>
      <c r="C58" s="652" t="s">
        <v>2844</v>
      </c>
      <c r="D58" s="733" t="s">
        <v>3201</v>
      </c>
      <c r="E58" s="734" t="s">
        <v>2854</v>
      </c>
      <c r="F58" s="652" t="s">
        <v>2840</v>
      </c>
      <c r="G58" s="652" t="s">
        <v>2864</v>
      </c>
      <c r="H58" s="652" t="s">
        <v>542</v>
      </c>
      <c r="I58" s="652" t="s">
        <v>2985</v>
      </c>
      <c r="J58" s="652" t="s">
        <v>2986</v>
      </c>
      <c r="K58" s="652" t="s">
        <v>2987</v>
      </c>
      <c r="L58" s="653">
        <v>400.82</v>
      </c>
      <c r="M58" s="653">
        <v>400.82</v>
      </c>
      <c r="N58" s="652">
        <v>1</v>
      </c>
      <c r="O58" s="735">
        <v>1</v>
      </c>
      <c r="P58" s="653"/>
      <c r="Q58" s="668">
        <v>0</v>
      </c>
      <c r="R58" s="652"/>
      <c r="S58" s="668">
        <v>0</v>
      </c>
      <c r="T58" s="735"/>
      <c r="U58" s="691">
        <v>0</v>
      </c>
    </row>
    <row r="59" spans="1:21" ht="14.4" customHeight="1" x14ac:dyDescent="0.3">
      <c r="A59" s="651">
        <v>6</v>
      </c>
      <c r="B59" s="652" t="s">
        <v>541</v>
      </c>
      <c r="C59" s="652" t="s">
        <v>2844</v>
      </c>
      <c r="D59" s="733" t="s">
        <v>3201</v>
      </c>
      <c r="E59" s="734" t="s">
        <v>2854</v>
      </c>
      <c r="F59" s="652" t="s">
        <v>2840</v>
      </c>
      <c r="G59" s="652" t="s">
        <v>2988</v>
      </c>
      <c r="H59" s="652" t="s">
        <v>542</v>
      </c>
      <c r="I59" s="652" t="s">
        <v>2989</v>
      </c>
      <c r="J59" s="652" t="s">
        <v>2990</v>
      </c>
      <c r="K59" s="652" t="s">
        <v>2991</v>
      </c>
      <c r="L59" s="653">
        <v>2317.75</v>
      </c>
      <c r="M59" s="653">
        <v>2317.75</v>
      </c>
      <c r="N59" s="652">
        <v>1</v>
      </c>
      <c r="O59" s="735">
        <v>1</v>
      </c>
      <c r="P59" s="653"/>
      <c r="Q59" s="668">
        <v>0</v>
      </c>
      <c r="R59" s="652"/>
      <c r="S59" s="668">
        <v>0</v>
      </c>
      <c r="T59" s="735"/>
      <c r="U59" s="691">
        <v>0</v>
      </c>
    </row>
    <row r="60" spans="1:21" ht="14.4" customHeight="1" x14ac:dyDescent="0.3">
      <c r="A60" s="651">
        <v>6</v>
      </c>
      <c r="B60" s="652" t="s">
        <v>541</v>
      </c>
      <c r="C60" s="652" t="s">
        <v>2844</v>
      </c>
      <c r="D60" s="733" t="s">
        <v>3201</v>
      </c>
      <c r="E60" s="734" t="s">
        <v>2854</v>
      </c>
      <c r="F60" s="652" t="s">
        <v>2840</v>
      </c>
      <c r="G60" s="652" t="s">
        <v>2988</v>
      </c>
      <c r="H60" s="652" t="s">
        <v>542</v>
      </c>
      <c r="I60" s="652" t="s">
        <v>2992</v>
      </c>
      <c r="J60" s="652" t="s">
        <v>2993</v>
      </c>
      <c r="K60" s="652" t="s">
        <v>2994</v>
      </c>
      <c r="L60" s="653">
        <v>1031</v>
      </c>
      <c r="M60" s="653">
        <v>1031</v>
      </c>
      <c r="N60" s="652">
        <v>1</v>
      </c>
      <c r="O60" s="735">
        <v>1</v>
      </c>
      <c r="P60" s="653"/>
      <c r="Q60" s="668">
        <v>0</v>
      </c>
      <c r="R60" s="652"/>
      <c r="S60" s="668">
        <v>0</v>
      </c>
      <c r="T60" s="735"/>
      <c r="U60" s="691">
        <v>0</v>
      </c>
    </row>
    <row r="61" spans="1:21" ht="14.4" customHeight="1" x14ac:dyDescent="0.3">
      <c r="A61" s="651">
        <v>6</v>
      </c>
      <c r="B61" s="652" t="s">
        <v>541</v>
      </c>
      <c r="C61" s="652" t="s">
        <v>2844</v>
      </c>
      <c r="D61" s="733" t="s">
        <v>3201</v>
      </c>
      <c r="E61" s="734" t="s">
        <v>2854</v>
      </c>
      <c r="F61" s="652" t="s">
        <v>2840</v>
      </c>
      <c r="G61" s="652" t="s">
        <v>2896</v>
      </c>
      <c r="H61" s="652" t="s">
        <v>542</v>
      </c>
      <c r="I61" s="652" t="s">
        <v>2897</v>
      </c>
      <c r="J61" s="652" t="s">
        <v>2898</v>
      </c>
      <c r="K61" s="652" t="s">
        <v>2899</v>
      </c>
      <c r="L61" s="653">
        <v>0</v>
      </c>
      <c r="M61" s="653">
        <v>0</v>
      </c>
      <c r="N61" s="652">
        <v>3</v>
      </c>
      <c r="O61" s="735">
        <v>3</v>
      </c>
      <c r="P61" s="653"/>
      <c r="Q61" s="668"/>
      <c r="R61" s="652"/>
      <c r="S61" s="668">
        <v>0</v>
      </c>
      <c r="T61" s="735"/>
      <c r="U61" s="691">
        <v>0</v>
      </c>
    </row>
    <row r="62" spans="1:21" ht="14.4" customHeight="1" x14ac:dyDescent="0.3">
      <c r="A62" s="651">
        <v>6</v>
      </c>
      <c r="B62" s="652" t="s">
        <v>541</v>
      </c>
      <c r="C62" s="652" t="s">
        <v>2844</v>
      </c>
      <c r="D62" s="733" t="s">
        <v>3201</v>
      </c>
      <c r="E62" s="734" t="s">
        <v>2854</v>
      </c>
      <c r="F62" s="652" t="s">
        <v>2840</v>
      </c>
      <c r="G62" s="652" t="s">
        <v>2995</v>
      </c>
      <c r="H62" s="652" t="s">
        <v>542</v>
      </c>
      <c r="I62" s="652" t="s">
        <v>2996</v>
      </c>
      <c r="J62" s="652" t="s">
        <v>2997</v>
      </c>
      <c r="K62" s="652" t="s">
        <v>2998</v>
      </c>
      <c r="L62" s="653">
        <v>1697.06</v>
      </c>
      <c r="M62" s="653">
        <v>1697.06</v>
      </c>
      <c r="N62" s="652">
        <v>1</v>
      </c>
      <c r="O62" s="735">
        <v>1</v>
      </c>
      <c r="P62" s="653">
        <v>1697.06</v>
      </c>
      <c r="Q62" s="668">
        <v>1</v>
      </c>
      <c r="R62" s="652">
        <v>1</v>
      </c>
      <c r="S62" s="668">
        <v>1</v>
      </c>
      <c r="T62" s="735">
        <v>1</v>
      </c>
      <c r="U62" s="691">
        <v>1</v>
      </c>
    </row>
    <row r="63" spans="1:21" ht="14.4" customHeight="1" x14ac:dyDescent="0.3">
      <c r="A63" s="651">
        <v>6</v>
      </c>
      <c r="B63" s="652" t="s">
        <v>541</v>
      </c>
      <c r="C63" s="652" t="s">
        <v>2844</v>
      </c>
      <c r="D63" s="733" t="s">
        <v>3201</v>
      </c>
      <c r="E63" s="734" t="s">
        <v>2855</v>
      </c>
      <c r="F63" s="652" t="s">
        <v>2839</v>
      </c>
      <c r="G63" s="652" t="s">
        <v>2860</v>
      </c>
      <c r="H63" s="652" t="s">
        <v>542</v>
      </c>
      <c r="I63" s="652" t="s">
        <v>2999</v>
      </c>
      <c r="J63" s="652" t="s">
        <v>1589</v>
      </c>
      <c r="K63" s="652" t="s">
        <v>3000</v>
      </c>
      <c r="L63" s="653">
        <v>154.36000000000001</v>
      </c>
      <c r="M63" s="653">
        <v>154.36000000000001</v>
      </c>
      <c r="N63" s="652">
        <v>1</v>
      </c>
      <c r="O63" s="735">
        <v>1</v>
      </c>
      <c r="P63" s="653"/>
      <c r="Q63" s="668">
        <v>0</v>
      </c>
      <c r="R63" s="652"/>
      <c r="S63" s="668">
        <v>0</v>
      </c>
      <c r="T63" s="735"/>
      <c r="U63" s="691">
        <v>0</v>
      </c>
    </row>
    <row r="64" spans="1:21" ht="14.4" customHeight="1" x14ac:dyDescent="0.3">
      <c r="A64" s="651">
        <v>6</v>
      </c>
      <c r="B64" s="652" t="s">
        <v>541</v>
      </c>
      <c r="C64" s="652" t="s">
        <v>2844</v>
      </c>
      <c r="D64" s="733" t="s">
        <v>3201</v>
      </c>
      <c r="E64" s="734" t="s">
        <v>2855</v>
      </c>
      <c r="F64" s="652" t="s">
        <v>2839</v>
      </c>
      <c r="G64" s="652" t="s">
        <v>2860</v>
      </c>
      <c r="H64" s="652" t="s">
        <v>1054</v>
      </c>
      <c r="I64" s="652" t="s">
        <v>1215</v>
      </c>
      <c r="J64" s="652" t="s">
        <v>1133</v>
      </c>
      <c r="K64" s="652" t="s">
        <v>2662</v>
      </c>
      <c r="L64" s="653">
        <v>154.36000000000001</v>
      </c>
      <c r="M64" s="653">
        <v>154.36000000000001</v>
      </c>
      <c r="N64" s="652">
        <v>1</v>
      </c>
      <c r="O64" s="735">
        <v>1</v>
      </c>
      <c r="P64" s="653">
        <v>154.36000000000001</v>
      </c>
      <c r="Q64" s="668">
        <v>1</v>
      </c>
      <c r="R64" s="652">
        <v>1</v>
      </c>
      <c r="S64" s="668">
        <v>1</v>
      </c>
      <c r="T64" s="735">
        <v>1</v>
      </c>
      <c r="U64" s="691">
        <v>1</v>
      </c>
    </row>
    <row r="65" spans="1:21" ht="14.4" customHeight="1" x14ac:dyDescent="0.3">
      <c r="A65" s="651">
        <v>6</v>
      </c>
      <c r="B65" s="652" t="s">
        <v>541</v>
      </c>
      <c r="C65" s="652" t="s">
        <v>2844</v>
      </c>
      <c r="D65" s="733" t="s">
        <v>3201</v>
      </c>
      <c r="E65" s="734" t="s">
        <v>2855</v>
      </c>
      <c r="F65" s="652" t="s">
        <v>2839</v>
      </c>
      <c r="G65" s="652" t="s">
        <v>2860</v>
      </c>
      <c r="H65" s="652" t="s">
        <v>1054</v>
      </c>
      <c r="I65" s="652" t="s">
        <v>1765</v>
      </c>
      <c r="J65" s="652" t="s">
        <v>2729</v>
      </c>
      <c r="K65" s="652" t="s">
        <v>2730</v>
      </c>
      <c r="L65" s="653">
        <v>149.52000000000001</v>
      </c>
      <c r="M65" s="653">
        <v>299.04000000000002</v>
      </c>
      <c r="N65" s="652">
        <v>2</v>
      </c>
      <c r="O65" s="735">
        <v>1</v>
      </c>
      <c r="P65" s="653"/>
      <c r="Q65" s="668">
        <v>0</v>
      </c>
      <c r="R65" s="652"/>
      <c r="S65" s="668">
        <v>0</v>
      </c>
      <c r="T65" s="735"/>
      <c r="U65" s="691">
        <v>0</v>
      </c>
    </row>
    <row r="66" spans="1:21" ht="14.4" customHeight="1" x14ac:dyDescent="0.3">
      <c r="A66" s="651">
        <v>6</v>
      </c>
      <c r="B66" s="652" t="s">
        <v>541</v>
      </c>
      <c r="C66" s="652" t="s">
        <v>2844</v>
      </c>
      <c r="D66" s="733" t="s">
        <v>3201</v>
      </c>
      <c r="E66" s="734" t="s">
        <v>2855</v>
      </c>
      <c r="F66" s="652" t="s">
        <v>2839</v>
      </c>
      <c r="G66" s="652" t="s">
        <v>3001</v>
      </c>
      <c r="H66" s="652" t="s">
        <v>542</v>
      </c>
      <c r="I66" s="652" t="s">
        <v>3002</v>
      </c>
      <c r="J66" s="652" t="s">
        <v>3003</v>
      </c>
      <c r="K66" s="652" t="s">
        <v>3004</v>
      </c>
      <c r="L66" s="653">
        <v>0</v>
      </c>
      <c r="M66" s="653">
        <v>0</v>
      </c>
      <c r="N66" s="652">
        <v>3</v>
      </c>
      <c r="O66" s="735">
        <v>1</v>
      </c>
      <c r="P66" s="653"/>
      <c r="Q66" s="668"/>
      <c r="R66" s="652"/>
      <c r="S66" s="668">
        <v>0</v>
      </c>
      <c r="T66" s="735"/>
      <c r="U66" s="691">
        <v>0</v>
      </c>
    </row>
    <row r="67" spans="1:21" ht="14.4" customHeight="1" x14ac:dyDescent="0.3">
      <c r="A67" s="651">
        <v>6</v>
      </c>
      <c r="B67" s="652" t="s">
        <v>541</v>
      </c>
      <c r="C67" s="652" t="s">
        <v>2844</v>
      </c>
      <c r="D67" s="733" t="s">
        <v>3201</v>
      </c>
      <c r="E67" s="734" t="s">
        <v>2855</v>
      </c>
      <c r="F67" s="652" t="s">
        <v>2839</v>
      </c>
      <c r="G67" s="652" t="s">
        <v>3001</v>
      </c>
      <c r="H67" s="652" t="s">
        <v>542</v>
      </c>
      <c r="I67" s="652" t="s">
        <v>3005</v>
      </c>
      <c r="J67" s="652" t="s">
        <v>3003</v>
      </c>
      <c r="K67" s="652" t="s">
        <v>3006</v>
      </c>
      <c r="L67" s="653">
        <v>303.47000000000003</v>
      </c>
      <c r="M67" s="653">
        <v>910.41000000000008</v>
      </c>
      <c r="N67" s="652">
        <v>3</v>
      </c>
      <c r="O67" s="735">
        <v>1</v>
      </c>
      <c r="P67" s="653"/>
      <c r="Q67" s="668">
        <v>0</v>
      </c>
      <c r="R67" s="652"/>
      <c r="S67" s="668">
        <v>0</v>
      </c>
      <c r="T67" s="735"/>
      <c r="U67" s="691">
        <v>0</v>
      </c>
    </row>
    <row r="68" spans="1:21" ht="14.4" customHeight="1" x14ac:dyDescent="0.3">
      <c r="A68" s="651">
        <v>6</v>
      </c>
      <c r="B68" s="652" t="s">
        <v>541</v>
      </c>
      <c r="C68" s="652" t="s">
        <v>2844</v>
      </c>
      <c r="D68" s="733" t="s">
        <v>3201</v>
      </c>
      <c r="E68" s="734" t="s">
        <v>2855</v>
      </c>
      <c r="F68" s="652" t="s">
        <v>2839</v>
      </c>
      <c r="G68" s="652" t="s">
        <v>3007</v>
      </c>
      <c r="H68" s="652" t="s">
        <v>1054</v>
      </c>
      <c r="I68" s="652" t="s">
        <v>3008</v>
      </c>
      <c r="J68" s="652" t="s">
        <v>1084</v>
      </c>
      <c r="K68" s="652" t="s">
        <v>2709</v>
      </c>
      <c r="L68" s="653">
        <v>105.32</v>
      </c>
      <c r="M68" s="653">
        <v>105.32</v>
      </c>
      <c r="N68" s="652">
        <v>1</v>
      </c>
      <c r="O68" s="735">
        <v>1</v>
      </c>
      <c r="P68" s="653"/>
      <c r="Q68" s="668">
        <v>0</v>
      </c>
      <c r="R68" s="652"/>
      <c r="S68" s="668">
        <v>0</v>
      </c>
      <c r="T68" s="735"/>
      <c r="U68" s="691">
        <v>0</v>
      </c>
    </row>
    <row r="69" spans="1:21" ht="14.4" customHeight="1" x14ac:dyDescent="0.3">
      <c r="A69" s="651">
        <v>6</v>
      </c>
      <c r="B69" s="652" t="s">
        <v>541</v>
      </c>
      <c r="C69" s="652" t="s">
        <v>2844</v>
      </c>
      <c r="D69" s="733" t="s">
        <v>3201</v>
      </c>
      <c r="E69" s="734" t="s">
        <v>2855</v>
      </c>
      <c r="F69" s="652" t="s">
        <v>2839</v>
      </c>
      <c r="G69" s="652" t="s">
        <v>3009</v>
      </c>
      <c r="H69" s="652" t="s">
        <v>542</v>
      </c>
      <c r="I69" s="652" t="s">
        <v>3010</v>
      </c>
      <c r="J69" s="652" t="s">
        <v>3011</v>
      </c>
      <c r="K69" s="652" t="s">
        <v>3012</v>
      </c>
      <c r="L69" s="653">
        <v>75.819999999999993</v>
      </c>
      <c r="M69" s="653">
        <v>151.63999999999999</v>
      </c>
      <c r="N69" s="652">
        <v>2</v>
      </c>
      <c r="O69" s="735">
        <v>1</v>
      </c>
      <c r="P69" s="653">
        <v>75.819999999999993</v>
      </c>
      <c r="Q69" s="668">
        <v>0.5</v>
      </c>
      <c r="R69" s="652">
        <v>1</v>
      </c>
      <c r="S69" s="668">
        <v>0.5</v>
      </c>
      <c r="T69" s="735">
        <v>0.5</v>
      </c>
      <c r="U69" s="691">
        <v>0.5</v>
      </c>
    </row>
    <row r="70" spans="1:21" ht="14.4" customHeight="1" x14ac:dyDescent="0.3">
      <c r="A70" s="651">
        <v>6</v>
      </c>
      <c r="B70" s="652" t="s">
        <v>541</v>
      </c>
      <c r="C70" s="652" t="s">
        <v>2844</v>
      </c>
      <c r="D70" s="733" t="s">
        <v>3201</v>
      </c>
      <c r="E70" s="734" t="s">
        <v>2855</v>
      </c>
      <c r="F70" s="652" t="s">
        <v>2839</v>
      </c>
      <c r="G70" s="652" t="s">
        <v>3009</v>
      </c>
      <c r="H70" s="652" t="s">
        <v>542</v>
      </c>
      <c r="I70" s="652" t="s">
        <v>3013</v>
      </c>
      <c r="J70" s="652" t="s">
        <v>1209</v>
      </c>
      <c r="K70" s="652" t="s">
        <v>3014</v>
      </c>
      <c r="L70" s="653">
        <v>391.67</v>
      </c>
      <c r="M70" s="653">
        <v>391.67</v>
      </c>
      <c r="N70" s="652">
        <v>1</v>
      </c>
      <c r="O70" s="735">
        <v>1</v>
      </c>
      <c r="P70" s="653">
        <v>391.67</v>
      </c>
      <c r="Q70" s="668">
        <v>1</v>
      </c>
      <c r="R70" s="652">
        <v>1</v>
      </c>
      <c r="S70" s="668">
        <v>1</v>
      </c>
      <c r="T70" s="735">
        <v>1</v>
      </c>
      <c r="U70" s="691">
        <v>1</v>
      </c>
    </row>
    <row r="71" spans="1:21" ht="14.4" customHeight="1" x14ac:dyDescent="0.3">
      <c r="A71" s="651">
        <v>6</v>
      </c>
      <c r="B71" s="652" t="s">
        <v>541</v>
      </c>
      <c r="C71" s="652" t="s">
        <v>2844</v>
      </c>
      <c r="D71" s="733" t="s">
        <v>3201</v>
      </c>
      <c r="E71" s="734" t="s">
        <v>2855</v>
      </c>
      <c r="F71" s="652" t="s">
        <v>2839</v>
      </c>
      <c r="G71" s="652" t="s">
        <v>3015</v>
      </c>
      <c r="H71" s="652" t="s">
        <v>1054</v>
      </c>
      <c r="I71" s="652" t="s">
        <v>3016</v>
      </c>
      <c r="J71" s="652" t="s">
        <v>3017</v>
      </c>
      <c r="K71" s="652" t="s">
        <v>2709</v>
      </c>
      <c r="L71" s="653">
        <v>207.45</v>
      </c>
      <c r="M71" s="653">
        <v>414.9</v>
      </c>
      <c r="N71" s="652">
        <v>2</v>
      </c>
      <c r="O71" s="735">
        <v>1</v>
      </c>
      <c r="P71" s="653"/>
      <c r="Q71" s="668">
        <v>0</v>
      </c>
      <c r="R71" s="652"/>
      <c r="S71" s="668">
        <v>0</v>
      </c>
      <c r="T71" s="735"/>
      <c r="U71" s="691">
        <v>0</v>
      </c>
    </row>
    <row r="72" spans="1:21" ht="14.4" customHeight="1" x14ac:dyDescent="0.3">
      <c r="A72" s="651">
        <v>6</v>
      </c>
      <c r="B72" s="652" t="s">
        <v>541</v>
      </c>
      <c r="C72" s="652" t="s">
        <v>2844</v>
      </c>
      <c r="D72" s="733" t="s">
        <v>3201</v>
      </c>
      <c r="E72" s="734" t="s">
        <v>2855</v>
      </c>
      <c r="F72" s="652" t="s">
        <v>2839</v>
      </c>
      <c r="G72" s="652" t="s">
        <v>3015</v>
      </c>
      <c r="H72" s="652" t="s">
        <v>542</v>
      </c>
      <c r="I72" s="652" t="s">
        <v>3018</v>
      </c>
      <c r="J72" s="652" t="s">
        <v>3019</v>
      </c>
      <c r="K72" s="652" t="s">
        <v>2709</v>
      </c>
      <c r="L72" s="653">
        <v>207.45</v>
      </c>
      <c r="M72" s="653">
        <v>414.9</v>
      </c>
      <c r="N72" s="652">
        <v>2</v>
      </c>
      <c r="O72" s="735">
        <v>1.5</v>
      </c>
      <c r="P72" s="653"/>
      <c r="Q72" s="668">
        <v>0</v>
      </c>
      <c r="R72" s="652"/>
      <c r="S72" s="668">
        <v>0</v>
      </c>
      <c r="T72" s="735"/>
      <c r="U72" s="691">
        <v>0</v>
      </c>
    </row>
    <row r="73" spans="1:21" ht="14.4" customHeight="1" x14ac:dyDescent="0.3">
      <c r="A73" s="651">
        <v>6</v>
      </c>
      <c r="B73" s="652" t="s">
        <v>541</v>
      </c>
      <c r="C73" s="652" t="s">
        <v>2844</v>
      </c>
      <c r="D73" s="733" t="s">
        <v>3201</v>
      </c>
      <c r="E73" s="734" t="s">
        <v>2855</v>
      </c>
      <c r="F73" s="652" t="s">
        <v>2839</v>
      </c>
      <c r="G73" s="652" t="s">
        <v>3020</v>
      </c>
      <c r="H73" s="652" t="s">
        <v>542</v>
      </c>
      <c r="I73" s="652" t="s">
        <v>3021</v>
      </c>
      <c r="J73" s="652" t="s">
        <v>3022</v>
      </c>
      <c r="K73" s="652" t="s">
        <v>2683</v>
      </c>
      <c r="L73" s="653">
        <v>121.8</v>
      </c>
      <c r="M73" s="653">
        <v>121.8</v>
      </c>
      <c r="N73" s="652">
        <v>1</v>
      </c>
      <c r="O73" s="735">
        <v>1</v>
      </c>
      <c r="P73" s="653">
        <v>121.8</v>
      </c>
      <c r="Q73" s="668">
        <v>1</v>
      </c>
      <c r="R73" s="652">
        <v>1</v>
      </c>
      <c r="S73" s="668">
        <v>1</v>
      </c>
      <c r="T73" s="735">
        <v>1</v>
      </c>
      <c r="U73" s="691">
        <v>1</v>
      </c>
    </row>
    <row r="74" spans="1:21" ht="14.4" customHeight="1" x14ac:dyDescent="0.3">
      <c r="A74" s="651">
        <v>6</v>
      </c>
      <c r="B74" s="652" t="s">
        <v>541</v>
      </c>
      <c r="C74" s="652" t="s">
        <v>2844</v>
      </c>
      <c r="D74" s="733" t="s">
        <v>3201</v>
      </c>
      <c r="E74" s="734" t="s">
        <v>2855</v>
      </c>
      <c r="F74" s="652" t="s">
        <v>2839</v>
      </c>
      <c r="G74" s="652" t="s">
        <v>3020</v>
      </c>
      <c r="H74" s="652" t="s">
        <v>542</v>
      </c>
      <c r="I74" s="652" t="s">
        <v>3023</v>
      </c>
      <c r="J74" s="652" t="s">
        <v>3022</v>
      </c>
      <c r="K74" s="652" t="s">
        <v>3024</v>
      </c>
      <c r="L74" s="653">
        <v>243.59</v>
      </c>
      <c r="M74" s="653">
        <v>487.18</v>
      </c>
      <c r="N74" s="652">
        <v>2</v>
      </c>
      <c r="O74" s="735">
        <v>1.5</v>
      </c>
      <c r="P74" s="653">
        <v>243.59</v>
      </c>
      <c r="Q74" s="668">
        <v>0.5</v>
      </c>
      <c r="R74" s="652">
        <v>1</v>
      </c>
      <c r="S74" s="668">
        <v>0.5</v>
      </c>
      <c r="T74" s="735">
        <v>0.5</v>
      </c>
      <c r="U74" s="691">
        <v>0.33333333333333331</v>
      </c>
    </row>
    <row r="75" spans="1:21" ht="14.4" customHeight="1" x14ac:dyDescent="0.3">
      <c r="A75" s="651">
        <v>6</v>
      </c>
      <c r="B75" s="652" t="s">
        <v>541</v>
      </c>
      <c r="C75" s="652" t="s">
        <v>2844</v>
      </c>
      <c r="D75" s="733" t="s">
        <v>3201</v>
      </c>
      <c r="E75" s="734" t="s">
        <v>2855</v>
      </c>
      <c r="F75" s="652" t="s">
        <v>2839</v>
      </c>
      <c r="G75" s="652" t="s">
        <v>2936</v>
      </c>
      <c r="H75" s="652" t="s">
        <v>542</v>
      </c>
      <c r="I75" s="652" t="s">
        <v>1842</v>
      </c>
      <c r="J75" s="652" t="s">
        <v>723</v>
      </c>
      <c r="K75" s="652" t="s">
        <v>2937</v>
      </c>
      <c r="L75" s="653">
        <v>91.11</v>
      </c>
      <c r="M75" s="653">
        <v>182.22</v>
      </c>
      <c r="N75" s="652">
        <v>2</v>
      </c>
      <c r="O75" s="735">
        <v>0.5</v>
      </c>
      <c r="P75" s="653"/>
      <c r="Q75" s="668">
        <v>0</v>
      </c>
      <c r="R75" s="652"/>
      <c r="S75" s="668">
        <v>0</v>
      </c>
      <c r="T75" s="735"/>
      <c r="U75" s="691">
        <v>0</v>
      </c>
    </row>
    <row r="76" spans="1:21" ht="14.4" customHeight="1" x14ac:dyDescent="0.3">
      <c r="A76" s="651">
        <v>6</v>
      </c>
      <c r="B76" s="652" t="s">
        <v>541</v>
      </c>
      <c r="C76" s="652" t="s">
        <v>2844</v>
      </c>
      <c r="D76" s="733" t="s">
        <v>3201</v>
      </c>
      <c r="E76" s="734" t="s">
        <v>2855</v>
      </c>
      <c r="F76" s="652" t="s">
        <v>2839</v>
      </c>
      <c r="G76" s="652" t="s">
        <v>2936</v>
      </c>
      <c r="H76" s="652" t="s">
        <v>542</v>
      </c>
      <c r="I76" s="652" t="s">
        <v>3025</v>
      </c>
      <c r="J76" s="652" t="s">
        <v>723</v>
      </c>
      <c r="K76" s="652" t="s">
        <v>3026</v>
      </c>
      <c r="L76" s="653">
        <v>182.22</v>
      </c>
      <c r="M76" s="653">
        <v>182.22</v>
      </c>
      <c r="N76" s="652">
        <v>1</v>
      </c>
      <c r="O76" s="735">
        <v>1</v>
      </c>
      <c r="P76" s="653"/>
      <c r="Q76" s="668">
        <v>0</v>
      </c>
      <c r="R76" s="652"/>
      <c r="S76" s="668">
        <v>0</v>
      </c>
      <c r="T76" s="735"/>
      <c r="U76" s="691">
        <v>0</v>
      </c>
    </row>
    <row r="77" spans="1:21" ht="14.4" customHeight="1" x14ac:dyDescent="0.3">
      <c r="A77" s="651">
        <v>6</v>
      </c>
      <c r="B77" s="652" t="s">
        <v>541</v>
      </c>
      <c r="C77" s="652" t="s">
        <v>2844</v>
      </c>
      <c r="D77" s="733" t="s">
        <v>3201</v>
      </c>
      <c r="E77" s="734" t="s">
        <v>2855</v>
      </c>
      <c r="F77" s="652" t="s">
        <v>2839</v>
      </c>
      <c r="G77" s="652" t="s">
        <v>2936</v>
      </c>
      <c r="H77" s="652" t="s">
        <v>542</v>
      </c>
      <c r="I77" s="652" t="s">
        <v>3027</v>
      </c>
      <c r="J77" s="652" t="s">
        <v>723</v>
      </c>
      <c r="K77" s="652" t="s">
        <v>3026</v>
      </c>
      <c r="L77" s="653">
        <v>0</v>
      </c>
      <c r="M77" s="653">
        <v>0</v>
      </c>
      <c r="N77" s="652">
        <v>1</v>
      </c>
      <c r="O77" s="735">
        <v>0.5</v>
      </c>
      <c r="P77" s="653"/>
      <c r="Q77" s="668"/>
      <c r="R77" s="652"/>
      <c r="S77" s="668">
        <v>0</v>
      </c>
      <c r="T77" s="735"/>
      <c r="U77" s="691">
        <v>0</v>
      </c>
    </row>
    <row r="78" spans="1:21" ht="14.4" customHeight="1" x14ac:dyDescent="0.3">
      <c r="A78" s="651">
        <v>6</v>
      </c>
      <c r="B78" s="652" t="s">
        <v>541</v>
      </c>
      <c r="C78" s="652" t="s">
        <v>2844</v>
      </c>
      <c r="D78" s="733" t="s">
        <v>3201</v>
      </c>
      <c r="E78" s="734" t="s">
        <v>2855</v>
      </c>
      <c r="F78" s="652" t="s">
        <v>2839</v>
      </c>
      <c r="G78" s="652" t="s">
        <v>3028</v>
      </c>
      <c r="H78" s="652" t="s">
        <v>542</v>
      </c>
      <c r="I78" s="652" t="s">
        <v>3029</v>
      </c>
      <c r="J78" s="652" t="s">
        <v>3030</v>
      </c>
      <c r="K78" s="652" t="s">
        <v>3031</v>
      </c>
      <c r="L78" s="653">
        <v>0</v>
      </c>
      <c r="M78" s="653">
        <v>0</v>
      </c>
      <c r="N78" s="652">
        <v>1</v>
      </c>
      <c r="O78" s="735">
        <v>1</v>
      </c>
      <c r="P78" s="653"/>
      <c r="Q78" s="668"/>
      <c r="R78" s="652"/>
      <c r="S78" s="668">
        <v>0</v>
      </c>
      <c r="T78" s="735"/>
      <c r="U78" s="691">
        <v>0</v>
      </c>
    </row>
    <row r="79" spans="1:21" ht="14.4" customHeight="1" x14ac:dyDescent="0.3">
      <c r="A79" s="651">
        <v>6</v>
      </c>
      <c r="B79" s="652" t="s">
        <v>541</v>
      </c>
      <c r="C79" s="652" t="s">
        <v>2844</v>
      </c>
      <c r="D79" s="733" t="s">
        <v>3201</v>
      </c>
      <c r="E79" s="734" t="s">
        <v>2855</v>
      </c>
      <c r="F79" s="652" t="s">
        <v>2839</v>
      </c>
      <c r="G79" s="652" t="s">
        <v>3032</v>
      </c>
      <c r="H79" s="652" t="s">
        <v>542</v>
      </c>
      <c r="I79" s="652" t="s">
        <v>709</v>
      </c>
      <c r="J79" s="652" t="s">
        <v>3033</v>
      </c>
      <c r="K79" s="652" t="s">
        <v>3034</v>
      </c>
      <c r="L79" s="653">
        <v>37.520000000000003</v>
      </c>
      <c r="M79" s="653">
        <v>37.520000000000003</v>
      </c>
      <c r="N79" s="652">
        <v>1</v>
      </c>
      <c r="O79" s="735">
        <v>0.5</v>
      </c>
      <c r="P79" s="653"/>
      <c r="Q79" s="668">
        <v>0</v>
      </c>
      <c r="R79" s="652"/>
      <c r="S79" s="668">
        <v>0</v>
      </c>
      <c r="T79" s="735"/>
      <c r="U79" s="691">
        <v>0</v>
      </c>
    </row>
    <row r="80" spans="1:21" ht="14.4" customHeight="1" x14ac:dyDescent="0.3">
      <c r="A80" s="651">
        <v>6</v>
      </c>
      <c r="B80" s="652" t="s">
        <v>541</v>
      </c>
      <c r="C80" s="652" t="s">
        <v>2844</v>
      </c>
      <c r="D80" s="733" t="s">
        <v>3201</v>
      </c>
      <c r="E80" s="734" t="s">
        <v>2855</v>
      </c>
      <c r="F80" s="652" t="s">
        <v>2839</v>
      </c>
      <c r="G80" s="652" t="s">
        <v>3035</v>
      </c>
      <c r="H80" s="652" t="s">
        <v>542</v>
      </c>
      <c r="I80" s="652" t="s">
        <v>3036</v>
      </c>
      <c r="J80" s="652" t="s">
        <v>3037</v>
      </c>
      <c r="K80" s="652" t="s">
        <v>3038</v>
      </c>
      <c r="L80" s="653">
        <v>120.89</v>
      </c>
      <c r="M80" s="653">
        <v>120.89</v>
      </c>
      <c r="N80" s="652">
        <v>1</v>
      </c>
      <c r="O80" s="735">
        <v>0.5</v>
      </c>
      <c r="P80" s="653"/>
      <c r="Q80" s="668">
        <v>0</v>
      </c>
      <c r="R80" s="652"/>
      <c r="S80" s="668">
        <v>0</v>
      </c>
      <c r="T80" s="735"/>
      <c r="U80" s="691">
        <v>0</v>
      </c>
    </row>
    <row r="81" spans="1:21" ht="14.4" customHeight="1" x14ac:dyDescent="0.3">
      <c r="A81" s="651">
        <v>6</v>
      </c>
      <c r="B81" s="652" t="s">
        <v>541</v>
      </c>
      <c r="C81" s="652" t="s">
        <v>2844</v>
      </c>
      <c r="D81" s="733" t="s">
        <v>3201</v>
      </c>
      <c r="E81" s="734" t="s">
        <v>2855</v>
      </c>
      <c r="F81" s="652" t="s">
        <v>2839</v>
      </c>
      <c r="G81" s="652" t="s">
        <v>2906</v>
      </c>
      <c r="H81" s="652" t="s">
        <v>542</v>
      </c>
      <c r="I81" s="652" t="s">
        <v>1310</v>
      </c>
      <c r="J81" s="652" t="s">
        <v>1311</v>
      </c>
      <c r="K81" s="652" t="s">
        <v>2907</v>
      </c>
      <c r="L81" s="653">
        <v>107.27</v>
      </c>
      <c r="M81" s="653">
        <v>429.08</v>
      </c>
      <c r="N81" s="652">
        <v>4</v>
      </c>
      <c r="O81" s="735">
        <v>2</v>
      </c>
      <c r="P81" s="653"/>
      <c r="Q81" s="668">
        <v>0</v>
      </c>
      <c r="R81" s="652"/>
      <c r="S81" s="668">
        <v>0</v>
      </c>
      <c r="T81" s="735"/>
      <c r="U81" s="691">
        <v>0</v>
      </c>
    </row>
    <row r="82" spans="1:21" ht="14.4" customHeight="1" x14ac:dyDescent="0.3">
      <c r="A82" s="651">
        <v>6</v>
      </c>
      <c r="B82" s="652" t="s">
        <v>541</v>
      </c>
      <c r="C82" s="652" t="s">
        <v>2844</v>
      </c>
      <c r="D82" s="733" t="s">
        <v>3201</v>
      </c>
      <c r="E82" s="734" t="s">
        <v>2855</v>
      </c>
      <c r="F82" s="652" t="s">
        <v>2839</v>
      </c>
      <c r="G82" s="652" t="s">
        <v>2888</v>
      </c>
      <c r="H82" s="652" t="s">
        <v>542</v>
      </c>
      <c r="I82" s="652" t="s">
        <v>3039</v>
      </c>
      <c r="J82" s="652" t="s">
        <v>3040</v>
      </c>
      <c r="K82" s="652" t="s">
        <v>3041</v>
      </c>
      <c r="L82" s="653">
        <v>49.38</v>
      </c>
      <c r="M82" s="653">
        <v>98.76</v>
      </c>
      <c r="N82" s="652">
        <v>2</v>
      </c>
      <c r="O82" s="735">
        <v>1</v>
      </c>
      <c r="P82" s="653"/>
      <c r="Q82" s="668">
        <v>0</v>
      </c>
      <c r="R82" s="652"/>
      <c r="S82" s="668">
        <v>0</v>
      </c>
      <c r="T82" s="735"/>
      <c r="U82" s="691">
        <v>0</v>
      </c>
    </row>
    <row r="83" spans="1:21" ht="14.4" customHeight="1" x14ac:dyDescent="0.3">
      <c r="A83" s="651">
        <v>6</v>
      </c>
      <c r="B83" s="652" t="s">
        <v>541</v>
      </c>
      <c r="C83" s="652" t="s">
        <v>2844</v>
      </c>
      <c r="D83" s="733" t="s">
        <v>3201</v>
      </c>
      <c r="E83" s="734" t="s">
        <v>2855</v>
      </c>
      <c r="F83" s="652" t="s">
        <v>2839</v>
      </c>
      <c r="G83" s="652" t="s">
        <v>3042</v>
      </c>
      <c r="H83" s="652" t="s">
        <v>542</v>
      </c>
      <c r="I83" s="652" t="s">
        <v>1328</v>
      </c>
      <c r="J83" s="652" t="s">
        <v>1329</v>
      </c>
      <c r="K83" s="652" t="s">
        <v>1330</v>
      </c>
      <c r="L83" s="653">
        <v>126.59</v>
      </c>
      <c r="M83" s="653">
        <v>126.59</v>
      </c>
      <c r="N83" s="652">
        <v>1</v>
      </c>
      <c r="O83" s="735">
        <v>0.5</v>
      </c>
      <c r="P83" s="653">
        <v>126.59</v>
      </c>
      <c r="Q83" s="668">
        <v>1</v>
      </c>
      <c r="R83" s="652">
        <v>1</v>
      </c>
      <c r="S83" s="668">
        <v>1</v>
      </c>
      <c r="T83" s="735">
        <v>0.5</v>
      </c>
      <c r="U83" s="691">
        <v>1</v>
      </c>
    </row>
    <row r="84" spans="1:21" ht="14.4" customHeight="1" x14ac:dyDescent="0.3">
      <c r="A84" s="651">
        <v>6</v>
      </c>
      <c r="B84" s="652" t="s">
        <v>541</v>
      </c>
      <c r="C84" s="652" t="s">
        <v>2844</v>
      </c>
      <c r="D84" s="733" t="s">
        <v>3201</v>
      </c>
      <c r="E84" s="734" t="s">
        <v>2855</v>
      </c>
      <c r="F84" s="652" t="s">
        <v>2839</v>
      </c>
      <c r="G84" s="652" t="s">
        <v>3043</v>
      </c>
      <c r="H84" s="652" t="s">
        <v>542</v>
      </c>
      <c r="I84" s="652" t="s">
        <v>3044</v>
      </c>
      <c r="J84" s="652" t="s">
        <v>3045</v>
      </c>
      <c r="K84" s="652" t="s">
        <v>3046</v>
      </c>
      <c r="L84" s="653">
        <v>58.62</v>
      </c>
      <c r="M84" s="653">
        <v>58.62</v>
      </c>
      <c r="N84" s="652">
        <v>1</v>
      </c>
      <c r="O84" s="735">
        <v>0.5</v>
      </c>
      <c r="P84" s="653"/>
      <c r="Q84" s="668">
        <v>0</v>
      </c>
      <c r="R84" s="652"/>
      <c r="S84" s="668">
        <v>0</v>
      </c>
      <c r="T84" s="735"/>
      <c r="U84" s="691">
        <v>0</v>
      </c>
    </row>
    <row r="85" spans="1:21" ht="14.4" customHeight="1" x14ac:dyDescent="0.3">
      <c r="A85" s="651">
        <v>6</v>
      </c>
      <c r="B85" s="652" t="s">
        <v>541</v>
      </c>
      <c r="C85" s="652" t="s">
        <v>2844</v>
      </c>
      <c r="D85" s="733" t="s">
        <v>3201</v>
      </c>
      <c r="E85" s="734" t="s">
        <v>2855</v>
      </c>
      <c r="F85" s="652" t="s">
        <v>2839</v>
      </c>
      <c r="G85" s="652" t="s">
        <v>3047</v>
      </c>
      <c r="H85" s="652" t="s">
        <v>1054</v>
      </c>
      <c r="I85" s="652" t="s">
        <v>3048</v>
      </c>
      <c r="J85" s="652" t="s">
        <v>3049</v>
      </c>
      <c r="K85" s="652" t="s">
        <v>3050</v>
      </c>
      <c r="L85" s="653">
        <v>118.54</v>
      </c>
      <c r="M85" s="653">
        <v>118.54</v>
      </c>
      <c r="N85" s="652">
        <v>1</v>
      </c>
      <c r="O85" s="735">
        <v>1</v>
      </c>
      <c r="P85" s="653">
        <v>118.54</v>
      </c>
      <c r="Q85" s="668">
        <v>1</v>
      </c>
      <c r="R85" s="652">
        <v>1</v>
      </c>
      <c r="S85" s="668">
        <v>1</v>
      </c>
      <c r="T85" s="735">
        <v>1</v>
      </c>
      <c r="U85" s="691">
        <v>1</v>
      </c>
    </row>
    <row r="86" spans="1:21" ht="14.4" customHeight="1" x14ac:dyDescent="0.3">
      <c r="A86" s="651">
        <v>6</v>
      </c>
      <c r="B86" s="652" t="s">
        <v>541</v>
      </c>
      <c r="C86" s="652" t="s">
        <v>2844</v>
      </c>
      <c r="D86" s="733" t="s">
        <v>3201</v>
      </c>
      <c r="E86" s="734" t="s">
        <v>2855</v>
      </c>
      <c r="F86" s="652" t="s">
        <v>2839</v>
      </c>
      <c r="G86" s="652" t="s">
        <v>3047</v>
      </c>
      <c r="H86" s="652" t="s">
        <v>542</v>
      </c>
      <c r="I86" s="652" t="s">
        <v>3051</v>
      </c>
      <c r="J86" s="652" t="s">
        <v>3052</v>
      </c>
      <c r="K86" s="652" t="s">
        <v>3053</v>
      </c>
      <c r="L86" s="653">
        <v>79.03</v>
      </c>
      <c r="M86" s="653">
        <v>79.03</v>
      </c>
      <c r="N86" s="652">
        <v>1</v>
      </c>
      <c r="O86" s="735">
        <v>0.5</v>
      </c>
      <c r="P86" s="653"/>
      <c r="Q86" s="668">
        <v>0</v>
      </c>
      <c r="R86" s="652"/>
      <c r="S86" s="668">
        <v>0</v>
      </c>
      <c r="T86" s="735"/>
      <c r="U86" s="691">
        <v>0</v>
      </c>
    </row>
    <row r="87" spans="1:21" ht="14.4" customHeight="1" x14ac:dyDescent="0.3">
      <c r="A87" s="651">
        <v>6</v>
      </c>
      <c r="B87" s="652" t="s">
        <v>541</v>
      </c>
      <c r="C87" s="652" t="s">
        <v>2844</v>
      </c>
      <c r="D87" s="733" t="s">
        <v>3201</v>
      </c>
      <c r="E87" s="734" t="s">
        <v>2855</v>
      </c>
      <c r="F87" s="652" t="s">
        <v>2839</v>
      </c>
      <c r="G87" s="652" t="s">
        <v>3054</v>
      </c>
      <c r="H87" s="652" t="s">
        <v>1054</v>
      </c>
      <c r="I87" s="652" t="s">
        <v>3055</v>
      </c>
      <c r="J87" s="652" t="s">
        <v>1065</v>
      </c>
      <c r="K87" s="652" t="s">
        <v>3056</v>
      </c>
      <c r="L87" s="653">
        <v>77.790000000000006</v>
      </c>
      <c r="M87" s="653">
        <v>155.58000000000001</v>
      </c>
      <c r="N87" s="652">
        <v>2</v>
      </c>
      <c r="O87" s="735">
        <v>1</v>
      </c>
      <c r="P87" s="653"/>
      <c r="Q87" s="668">
        <v>0</v>
      </c>
      <c r="R87" s="652"/>
      <c r="S87" s="668">
        <v>0</v>
      </c>
      <c r="T87" s="735"/>
      <c r="U87" s="691">
        <v>0</v>
      </c>
    </row>
    <row r="88" spans="1:21" ht="14.4" customHeight="1" x14ac:dyDescent="0.3">
      <c r="A88" s="651">
        <v>6</v>
      </c>
      <c r="B88" s="652" t="s">
        <v>541</v>
      </c>
      <c r="C88" s="652" t="s">
        <v>2844</v>
      </c>
      <c r="D88" s="733" t="s">
        <v>3201</v>
      </c>
      <c r="E88" s="734" t="s">
        <v>2855</v>
      </c>
      <c r="F88" s="652" t="s">
        <v>2839</v>
      </c>
      <c r="G88" s="652" t="s">
        <v>3054</v>
      </c>
      <c r="H88" s="652" t="s">
        <v>1054</v>
      </c>
      <c r="I88" s="652" t="s">
        <v>3055</v>
      </c>
      <c r="J88" s="652" t="s">
        <v>1065</v>
      </c>
      <c r="K88" s="652" t="s">
        <v>3056</v>
      </c>
      <c r="L88" s="653">
        <v>145.66999999999999</v>
      </c>
      <c r="M88" s="653">
        <v>145.66999999999999</v>
      </c>
      <c r="N88" s="652">
        <v>1</v>
      </c>
      <c r="O88" s="735">
        <v>0.5</v>
      </c>
      <c r="P88" s="653"/>
      <c r="Q88" s="668">
        <v>0</v>
      </c>
      <c r="R88" s="652"/>
      <c r="S88" s="668">
        <v>0</v>
      </c>
      <c r="T88" s="735"/>
      <c r="U88" s="691">
        <v>0</v>
      </c>
    </row>
    <row r="89" spans="1:21" ht="14.4" customHeight="1" x14ac:dyDescent="0.3">
      <c r="A89" s="651">
        <v>6</v>
      </c>
      <c r="B89" s="652" t="s">
        <v>541</v>
      </c>
      <c r="C89" s="652" t="s">
        <v>2844</v>
      </c>
      <c r="D89" s="733" t="s">
        <v>3201</v>
      </c>
      <c r="E89" s="734" t="s">
        <v>2855</v>
      </c>
      <c r="F89" s="652" t="s">
        <v>2839</v>
      </c>
      <c r="G89" s="652" t="s">
        <v>3057</v>
      </c>
      <c r="H89" s="652" t="s">
        <v>542</v>
      </c>
      <c r="I89" s="652" t="s">
        <v>3058</v>
      </c>
      <c r="J89" s="652" t="s">
        <v>3059</v>
      </c>
      <c r="K89" s="652" t="s">
        <v>3060</v>
      </c>
      <c r="L89" s="653">
        <v>0</v>
      </c>
      <c r="M89" s="653">
        <v>0</v>
      </c>
      <c r="N89" s="652">
        <v>1</v>
      </c>
      <c r="O89" s="735">
        <v>0.5</v>
      </c>
      <c r="P89" s="653"/>
      <c r="Q89" s="668"/>
      <c r="R89" s="652"/>
      <c r="S89" s="668">
        <v>0</v>
      </c>
      <c r="T89" s="735"/>
      <c r="U89" s="691">
        <v>0</v>
      </c>
    </row>
    <row r="90" spans="1:21" ht="14.4" customHeight="1" x14ac:dyDescent="0.3">
      <c r="A90" s="651">
        <v>6</v>
      </c>
      <c r="B90" s="652" t="s">
        <v>541</v>
      </c>
      <c r="C90" s="652" t="s">
        <v>2844</v>
      </c>
      <c r="D90" s="733" t="s">
        <v>3201</v>
      </c>
      <c r="E90" s="734" t="s">
        <v>2855</v>
      </c>
      <c r="F90" s="652" t="s">
        <v>2839</v>
      </c>
      <c r="G90" s="652" t="s">
        <v>3061</v>
      </c>
      <c r="H90" s="652" t="s">
        <v>1054</v>
      </c>
      <c r="I90" s="652" t="s">
        <v>3062</v>
      </c>
      <c r="J90" s="652" t="s">
        <v>3063</v>
      </c>
      <c r="K90" s="652" t="s">
        <v>3064</v>
      </c>
      <c r="L90" s="653">
        <v>353.18</v>
      </c>
      <c r="M90" s="653">
        <v>1059.54</v>
      </c>
      <c r="N90" s="652">
        <v>3</v>
      </c>
      <c r="O90" s="735">
        <v>2</v>
      </c>
      <c r="P90" s="653"/>
      <c r="Q90" s="668">
        <v>0</v>
      </c>
      <c r="R90" s="652"/>
      <c r="S90" s="668">
        <v>0</v>
      </c>
      <c r="T90" s="735"/>
      <c r="U90" s="691">
        <v>0</v>
      </c>
    </row>
    <row r="91" spans="1:21" ht="14.4" customHeight="1" x14ac:dyDescent="0.3">
      <c r="A91" s="651">
        <v>6</v>
      </c>
      <c r="B91" s="652" t="s">
        <v>541</v>
      </c>
      <c r="C91" s="652" t="s">
        <v>2844</v>
      </c>
      <c r="D91" s="733" t="s">
        <v>3201</v>
      </c>
      <c r="E91" s="734" t="s">
        <v>2855</v>
      </c>
      <c r="F91" s="652" t="s">
        <v>2839</v>
      </c>
      <c r="G91" s="652" t="s">
        <v>3065</v>
      </c>
      <c r="H91" s="652" t="s">
        <v>542</v>
      </c>
      <c r="I91" s="652" t="s">
        <v>3066</v>
      </c>
      <c r="J91" s="652" t="s">
        <v>3067</v>
      </c>
      <c r="K91" s="652" t="s">
        <v>3068</v>
      </c>
      <c r="L91" s="653">
        <v>33.71</v>
      </c>
      <c r="M91" s="653">
        <v>33.71</v>
      </c>
      <c r="N91" s="652">
        <v>1</v>
      </c>
      <c r="O91" s="735">
        <v>1</v>
      </c>
      <c r="P91" s="653">
        <v>33.71</v>
      </c>
      <c r="Q91" s="668">
        <v>1</v>
      </c>
      <c r="R91" s="652">
        <v>1</v>
      </c>
      <c r="S91" s="668">
        <v>1</v>
      </c>
      <c r="T91" s="735">
        <v>1</v>
      </c>
      <c r="U91" s="691">
        <v>1</v>
      </c>
    </row>
    <row r="92" spans="1:21" ht="14.4" customHeight="1" x14ac:dyDescent="0.3">
      <c r="A92" s="651">
        <v>6</v>
      </c>
      <c r="B92" s="652" t="s">
        <v>541</v>
      </c>
      <c r="C92" s="652" t="s">
        <v>2844</v>
      </c>
      <c r="D92" s="733" t="s">
        <v>3201</v>
      </c>
      <c r="E92" s="734" t="s">
        <v>2855</v>
      </c>
      <c r="F92" s="652" t="s">
        <v>2839</v>
      </c>
      <c r="G92" s="652" t="s">
        <v>2973</v>
      </c>
      <c r="H92" s="652" t="s">
        <v>1054</v>
      </c>
      <c r="I92" s="652" t="s">
        <v>1787</v>
      </c>
      <c r="J92" s="652" t="s">
        <v>1788</v>
      </c>
      <c r="K92" s="652" t="s">
        <v>2764</v>
      </c>
      <c r="L92" s="653">
        <v>63.75</v>
      </c>
      <c r="M92" s="653">
        <v>63.75</v>
      </c>
      <c r="N92" s="652">
        <v>1</v>
      </c>
      <c r="O92" s="735">
        <v>1</v>
      </c>
      <c r="P92" s="653"/>
      <c r="Q92" s="668">
        <v>0</v>
      </c>
      <c r="R92" s="652"/>
      <c r="S92" s="668">
        <v>0</v>
      </c>
      <c r="T92" s="735"/>
      <c r="U92" s="691">
        <v>0</v>
      </c>
    </row>
    <row r="93" spans="1:21" ht="14.4" customHeight="1" x14ac:dyDescent="0.3">
      <c r="A93" s="651">
        <v>6</v>
      </c>
      <c r="B93" s="652" t="s">
        <v>541</v>
      </c>
      <c r="C93" s="652" t="s">
        <v>2844</v>
      </c>
      <c r="D93" s="733" t="s">
        <v>3201</v>
      </c>
      <c r="E93" s="734" t="s">
        <v>2855</v>
      </c>
      <c r="F93" s="652" t="s">
        <v>2839</v>
      </c>
      <c r="G93" s="652" t="s">
        <v>3069</v>
      </c>
      <c r="H93" s="652" t="s">
        <v>542</v>
      </c>
      <c r="I93" s="652" t="s">
        <v>668</v>
      </c>
      <c r="J93" s="652" t="s">
        <v>3070</v>
      </c>
      <c r="K93" s="652" t="s">
        <v>2890</v>
      </c>
      <c r="L93" s="653">
        <v>0</v>
      </c>
      <c r="M93" s="653">
        <v>0</v>
      </c>
      <c r="N93" s="652">
        <v>2</v>
      </c>
      <c r="O93" s="735">
        <v>0.5</v>
      </c>
      <c r="P93" s="653">
        <v>0</v>
      </c>
      <c r="Q93" s="668"/>
      <c r="R93" s="652">
        <v>2</v>
      </c>
      <c r="S93" s="668">
        <v>1</v>
      </c>
      <c r="T93" s="735">
        <v>0.5</v>
      </c>
      <c r="U93" s="691">
        <v>1</v>
      </c>
    </row>
    <row r="94" spans="1:21" ht="14.4" customHeight="1" x14ac:dyDescent="0.3">
      <c r="A94" s="651">
        <v>6</v>
      </c>
      <c r="B94" s="652" t="s">
        <v>541</v>
      </c>
      <c r="C94" s="652" t="s">
        <v>2844</v>
      </c>
      <c r="D94" s="733" t="s">
        <v>3201</v>
      </c>
      <c r="E94" s="734" t="s">
        <v>2855</v>
      </c>
      <c r="F94" s="652" t="s">
        <v>2839</v>
      </c>
      <c r="G94" s="652" t="s">
        <v>3071</v>
      </c>
      <c r="H94" s="652" t="s">
        <v>542</v>
      </c>
      <c r="I94" s="652" t="s">
        <v>1295</v>
      </c>
      <c r="J94" s="652" t="s">
        <v>3072</v>
      </c>
      <c r="K94" s="652" t="s">
        <v>2634</v>
      </c>
      <c r="L94" s="653">
        <v>77.13</v>
      </c>
      <c r="M94" s="653">
        <v>231.39</v>
      </c>
      <c r="N94" s="652">
        <v>3</v>
      </c>
      <c r="O94" s="735">
        <v>2</v>
      </c>
      <c r="P94" s="653">
        <v>231.39</v>
      </c>
      <c r="Q94" s="668">
        <v>1</v>
      </c>
      <c r="R94" s="652">
        <v>3</v>
      </c>
      <c r="S94" s="668">
        <v>1</v>
      </c>
      <c r="T94" s="735">
        <v>2</v>
      </c>
      <c r="U94" s="691">
        <v>1</v>
      </c>
    </row>
    <row r="95" spans="1:21" ht="14.4" customHeight="1" x14ac:dyDescent="0.3">
      <c r="A95" s="651">
        <v>6</v>
      </c>
      <c r="B95" s="652" t="s">
        <v>541</v>
      </c>
      <c r="C95" s="652" t="s">
        <v>2844</v>
      </c>
      <c r="D95" s="733" t="s">
        <v>3201</v>
      </c>
      <c r="E95" s="734" t="s">
        <v>2855</v>
      </c>
      <c r="F95" s="652" t="s">
        <v>2839</v>
      </c>
      <c r="G95" s="652" t="s">
        <v>3073</v>
      </c>
      <c r="H95" s="652" t="s">
        <v>542</v>
      </c>
      <c r="I95" s="652" t="s">
        <v>3074</v>
      </c>
      <c r="J95" s="652" t="s">
        <v>3075</v>
      </c>
      <c r="K95" s="652" t="s">
        <v>3076</v>
      </c>
      <c r="L95" s="653">
        <v>31.32</v>
      </c>
      <c r="M95" s="653">
        <v>62.64</v>
      </c>
      <c r="N95" s="652">
        <v>2</v>
      </c>
      <c r="O95" s="735">
        <v>1</v>
      </c>
      <c r="P95" s="653">
        <v>62.64</v>
      </c>
      <c r="Q95" s="668">
        <v>1</v>
      </c>
      <c r="R95" s="652">
        <v>2</v>
      </c>
      <c r="S95" s="668">
        <v>1</v>
      </c>
      <c r="T95" s="735">
        <v>1</v>
      </c>
      <c r="U95" s="691">
        <v>1</v>
      </c>
    </row>
    <row r="96" spans="1:21" ht="14.4" customHeight="1" x14ac:dyDescent="0.3">
      <c r="A96" s="651">
        <v>6</v>
      </c>
      <c r="B96" s="652" t="s">
        <v>541</v>
      </c>
      <c r="C96" s="652" t="s">
        <v>2844</v>
      </c>
      <c r="D96" s="733" t="s">
        <v>3201</v>
      </c>
      <c r="E96" s="734" t="s">
        <v>2855</v>
      </c>
      <c r="F96" s="652" t="s">
        <v>2840</v>
      </c>
      <c r="G96" s="652" t="s">
        <v>2864</v>
      </c>
      <c r="H96" s="652" t="s">
        <v>542</v>
      </c>
      <c r="I96" s="652" t="s">
        <v>2865</v>
      </c>
      <c r="J96" s="652" t="s">
        <v>2866</v>
      </c>
      <c r="K96" s="652" t="s">
        <v>2867</v>
      </c>
      <c r="L96" s="653">
        <v>864.39</v>
      </c>
      <c r="M96" s="653">
        <v>51863.39999999998</v>
      </c>
      <c r="N96" s="652">
        <v>60</v>
      </c>
      <c r="O96" s="735">
        <v>56</v>
      </c>
      <c r="P96" s="653">
        <v>44948.279999999977</v>
      </c>
      <c r="Q96" s="668">
        <v>0.86666666666666659</v>
      </c>
      <c r="R96" s="652">
        <v>52</v>
      </c>
      <c r="S96" s="668">
        <v>0.8666666666666667</v>
      </c>
      <c r="T96" s="735">
        <v>50</v>
      </c>
      <c r="U96" s="691">
        <v>0.8928571428571429</v>
      </c>
    </row>
    <row r="97" spans="1:21" ht="14.4" customHeight="1" x14ac:dyDescent="0.3">
      <c r="A97" s="651">
        <v>6</v>
      </c>
      <c r="B97" s="652" t="s">
        <v>541</v>
      </c>
      <c r="C97" s="652" t="s">
        <v>2844</v>
      </c>
      <c r="D97" s="733" t="s">
        <v>3201</v>
      </c>
      <c r="E97" s="734" t="s">
        <v>2855</v>
      </c>
      <c r="F97" s="652" t="s">
        <v>2840</v>
      </c>
      <c r="G97" s="652" t="s">
        <v>2864</v>
      </c>
      <c r="H97" s="652" t="s">
        <v>542</v>
      </c>
      <c r="I97" s="652" t="s">
        <v>2893</v>
      </c>
      <c r="J97" s="652" t="s">
        <v>2894</v>
      </c>
      <c r="K97" s="652" t="s">
        <v>2895</v>
      </c>
      <c r="L97" s="653">
        <v>1978.94</v>
      </c>
      <c r="M97" s="653">
        <v>91031.240000000049</v>
      </c>
      <c r="N97" s="652">
        <v>46</v>
      </c>
      <c r="O97" s="735">
        <v>43</v>
      </c>
      <c r="P97" s="653">
        <v>83115.480000000054</v>
      </c>
      <c r="Q97" s="668">
        <v>0.91304347826086962</v>
      </c>
      <c r="R97" s="652">
        <v>42</v>
      </c>
      <c r="S97" s="668">
        <v>0.91304347826086951</v>
      </c>
      <c r="T97" s="735">
        <v>40</v>
      </c>
      <c r="U97" s="691">
        <v>0.93023255813953487</v>
      </c>
    </row>
    <row r="98" spans="1:21" ht="14.4" customHeight="1" x14ac:dyDescent="0.3">
      <c r="A98" s="651">
        <v>6</v>
      </c>
      <c r="B98" s="652" t="s">
        <v>541</v>
      </c>
      <c r="C98" s="652" t="s">
        <v>2844</v>
      </c>
      <c r="D98" s="733" t="s">
        <v>3201</v>
      </c>
      <c r="E98" s="734" t="s">
        <v>2855</v>
      </c>
      <c r="F98" s="652" t="s">
        <v>2840</v>
      </c>
      <c r="G98" s="652" t="s">
        <v>2864</v>
      </c>
      <c r="H98" s="652" t="s">
        <v>542</v>
      </c>
      <c r="I98" s="652" t="s">
        <v>2877</v>
      </c>
      <c r="J98" s="652" t="s">
        <v>2878</v>
      </c>
      <c r="K98" s="652" t="s">
        <v>2879</v>
      </c>
      <c r="L98" s="653">
        <v>700</v>
      </c>
      <c r="M98" s="653">
        <v>2800</v>
      </c>
      <c r="N98" s="652">
        <v>4</v>
      </c>
      <c r="O98" s="735">
        <v>4</v>
      </c>
      <c r="P98" s="653">
        <v>2800</v>
      </c>
      <c r="Q98" s="668">
        <v>1</v>
      </c>
      <c r="R98" s="652">
        <v>4</v>
      </c>
      <c r="S98" s="668">
        <v>1</v>
      </c>
      <c r="T98" s="735">
        <v>4</v>
      </c>
      <c r="U98" s="691">
        <v>1</v>
      </c>
    </row>
    <row r="99" spans="1:21" ht="14.4" customHeight="1" x14ac:dyDescent="0.3">
      <c r="A99" s="651">
        <v>6</v>
      </c>
      <c r="B99" s="652" t="s">
        <v>541</v>
      </c>
      <c r="C99" s="652" t="s">
        <v>2844</v>
      </c>
      <c r="D99" s="733" t="s">
        <v>3201</v>
      </c>
      <c r="E99" s="734" t="s">
        <v>2855</v>
      </c>
      <c r="F99" s="652" t="s">
        <v>2840</v>
      </c>
      <c r="G99" s="652" t="s">
        <v>2864</v>
      </c>
      <c r="H99" s="652" t="s">
        <v>542</v>
      </c>
      <c r="I99" s="652" t="s">
        <v>3077</v>
      </c>
      <c r="J99" s="652" t="s">
        <v>3078</v>
      </c>
      <c r="K99" s="652" t="s">
        <v>3079</v>
      </c>
      <c r="L99" s="653">
        <v>1984.57</v>
      </c>
      <c r="M99" s="653">
        <v>1984.57</v>
      </c>
      <c r="N99" s="652">
        <v>1</v>
      </c>
      <c r="O99" s="735">
        <v>1</v>
      </c>
      <c r="P99" s="653"/>
      <c r="Q99" s="668">
        <v>0</v>
      </c>
      <c r="R99" s="652"/>
      <c r="S99" s="668">
        <v>0</v>
      </c>
      <c r="T99" s="735"/>
      <c r="U99" s="691">
        <v>0</v>
      </c>
    </row>
    <row r="100" spans="1:21" ht="14.4" customHeight="1" x14ac:dyDescent="0.3">
      <c r="A100" s="651">
        <v>6</v>
      </c>
      <c r="B100" s="652" t="s">
        <v>541</v>
      </c>
      <c r="C100" s="652" t="s">
        <v>2844</v>
      </c>
      <c r="D100" s="733" t="s">
        <v>3201</v>
      </c>
      <c r="E100" s="734" t="s">
        <v>2855</v>
      </c>
      <c r="F100" s="652" t="s">
        <v>2840</v>
      </c>
      <c r="G100" s="652" t="s">
        <v>2864</v>
      </c>
      <c r="H100" s="652" t="s">
        <v>542</v>
      </c>
      <c r="I100" s="652" t="s">
        <v>3080</v>
      </c>
      <c r="J100" s="652" t="s">
        <v>3081</v>
      </c>
      <c r="K100" s="652" t="s">
        <v>3082</v>
      </c>
      <c r="L100" s="653">
        <v>750</v>
      </c>
      <c r="M100" s="653">
        <v>750</v>
      </c>
      <c r="N100" s="652">
        <v>1</v>
      </c>
      <c r="O100" s="735">
        <v>1</v>
      </c>
      <c r="P100" s="653"/>
      <c r="Q100" s="668">
        <v>0</v>
      </c>
      <c r="R100" s="652"/>
      <c r="S100" s="668">
        <v>0</v>
      </c>
      <c r="T100" s="735"/>
      <c r="U100" s="691">
        <v>0</v>
      </c>
    </row>
    <row r="101" spans="1:21" ht="14.4" customHeight="1" x14ac:dyDescent="0.3">
      <c r="A101" s="651">
        <v>6</v>
      </c>
      <c r="B101" s="652" t="s">
        <v>541</v>
      </c>
      <c r="C101" s="652" t="s">
        <v>2844</v>
      </c>
      <c r="D101" s="733" t="s">
        <v>3201</v>
      </c>
      <c r="E101" s="734" t="s">
        <v>2855</v>
      </c>
      <c r="F101" s="652" t="s">
        <v>2840</v>
      </c>
      <c r="G101" s="652" t="s">
        <v>2896</v>
      </c>
      <c r="H101" s="652" t="s">
        <v>542</v>
      </c>
      <c r="I101" s="652" t="s">
        <v>2897</v>
      </c>
      <c r="J101" s="652" t="s">
        <v>2898</v>
      </c>
      <c r="K101" s="652" t="s">
        <v>2899</v>
      </c>
      <c r="L101" s="653">
        <v>0</v>
      </c>
      <c r="M101" s="653">
        <v>0</v>
      </c>
      <c r="N101" s="652">
        <v>4</v>
      </c>
      <c r="O101" s="735">
        <v>3</v>
      </c>
      <c r="P101" s="653"/>
      <c r="Q101" s="668"/>
      <c r="R101" s="652"/>
      <c r="S101" s="668">
        <v>0</v>
      </c>
      <c r="T101" s="735"/>
      <c r="U101" s="691">
        <v>0</v>
      </c>
    </row>
    <row r="102" spans="1:21" ht="14.4" customHeight="1" x14ac:dyDescent="0.3">
      <c r="A102" s="651">
        <v>6</v>
      </c>
      <c r="B102" s="652" t="s">
        <v>541</v>
      </c>
      <c r="C102" s="652" t="s">
        <v>2844</v>
      </c>
      <c r="D102" s="733" t="s">
        <v>3201</v>
      </c>
      <c r="E102" s="734" t="s">
        <v>2855</v>
      </c>
      <c r="F102" s="652" t="s">
        <v>2840</v>
      </c>
      <c r="G102" s="652" t="s">
        <v>2896</v>
      </c>
      <c r="H102" s="652" t="s">
        <v>542</v>
      </c>
      <c r="I102" s="652" t="s">
        <v>3083</v>
      </c>
      <c r="J102" s="652" t="s">
        <v>3084</v>
      </c>
      <c r="K102" s="652" t="s">
        <v>3085</v>
      </c>
      <c r="L102" s="653">
        <v>0</v>
      </c>
      <c r="M102" s="653">
        <v>0</v>
      </c>
      <c r="N102" s="652">
        <v>1</v>
      </c>
      <c r="O102" s="735">
        <v>1</v>
      </c>
      <c r="P102" s="653"/>
      <c r="Q102" s="668"/>
      <c r="R102" s="652"/>
      <c r="S102" s="668">
        <v>0</v>
      </c>
      <c r="T102" s="735"/>
      <c r="U102" s="691">
        <v>0</v>
      </c>
    </row>
    <row r="103" spans="1:21" ht="14.4" customHeight="1" x14ac:dyDescent="0.3">
      <c r="A103" s="651">
        <v>6</v>
      </c>
      <c r="B103" s="652" t="s">
        <v>541</v>
      </c>
      <c r="C103" s="652" t="s">
        <v>2844</v>
      </c>
      <c r="D103" s="733" t="s">
        <v>3201</v>
      </c>
      <c r="E103" s="734" t="s">
        <v>2856</v>
      </c>
      <c r="F103" s="652" t="s">
        <v>2839</v>
      </c>
      <c r="G103" s="652" t="s">
        <v>2860</v>
      </c>
      <c r="H103" s="652" t="s">
        <v>542</v>
      </c>
      <c r="I103" s="652" t="s">
        <v>2999</v>
      </c>
      <c r="J103" s="652" t="s">
        <v>1589</v>
      </c>
      <c r="K103" s="652" t="s">
        <v>3000</v>
      </c>
      <c r="L103" s="653">
        <v>154.36000000000001</v>
      </c>
      <c r="M103" s="653">
        <v>154.36000000000001</v>
      </c>
      <c r="N103" s="652">
        <v>1</v>
      </c>
      <c r="O103" s="735">
        <v>1</v>
      </c>
      <c r="P103" s="653"/>
      <c r="Q103" s="668">
        <v>0</v>
      </c>
      <c r="R103" s="652"/>
      <c r="S103" s="668">
        <v>0</v>
      </c>
      <c r="T103" s="735"/>
      <c r="U103" s="691">
        <v>0</v>
      </c>
    </row>
    <row r="104" spans="1:21" ht="14.4" customHeight="1" x14ac:dyDescent="0.3">
      <c r="A104" s="651">
        <v>6</v>
      </c>
      <c r="B104" s="652" t="s">
        <v>541</v>
      </c>
      <c r="C104" s="652" t="s">
        <v>2844</v>
      </c>
      <c r="D104" s="733" t="s">
        <v>3201</v>
      </c>
      <c r="E104" s="734" t="s">
        <v>2856</v>
      </c>
      <c r="F104" s="652" t="s">
        <v>2839</v>
      </c>
      <c r="G104" s="652" t="s">
        <v>2906</v>
      </c>
      <c r="H104" s="652" t="s">
        <v>542</v>
      </c>
      <c r="I104" s="652" t="s">
        <v>1310</v>
      </c>
      <c r="J104" s="652" t="s">
        <v>1311</v>
      </c>
      <c r="K104" s="652" t="s">
        <v>2907</v>
      </c>
      <c r="L104" s="653">
        <v>107.27</v>
      </c>
      <c r="M104" s="653">
        <v>321.81</v>
      </c>
      <c r="N104" s="652">
        <v>3</v>
      </c>
      <c r="O104" s="735">
        <v>1</v>
      </c>
      <c r="P104" s="653">
        <v>321.81</v>
      </c>
      <c r="Q104" s="668">
        <v>1</v>
      </c>
      <c r="R104" s="652">
        <v>3</v>
      </c>
      <c r="S104" s="668">
        <v>1</v>
      </c>
      <c r="T104" s="735">
        <v>1</v>
      </c>
      <c r="U104" s="691">
        <v>1</v>
      </c>
    </row>
    <row r="105" spans="1:21" ht="14.4" customHeight="1" x14ac:dyDescent="0.3">
      <c r="A105" s="651">
        <v>6</v>
      </c>
      <c r="B105" s="652" t="s">
        <v>541</v>
      </c>
      <c r="C105" s="652" t="s">
        <v>2844</v>
      </c>
      <c r="D105" s="733" t="s">
        <v>3201</v>
      </c>
      <c r="E105" s="734" t="s">
        <v>2856</v>
      </c>
      <c r="F105" s="652" t="s">
        <v>2839</v>
      </c>
      <c r="G105" s="652" t="s">
        <v>3086</v>
      </c>
      <c r="H105" s="652" t="s">
        <v>542</v>
      </c>
      <c r="I105" s="652" t="s">
        <v>999</v>
      </c>
      <c r="J105" s="652" t="s">
        <v>742</v>
      </c>
      <c r="K105" s="652" t="s">
        <v>3087</v>
      </c>
      <c r="L105" s="653">
        <v>0</v>
      </c>
      <c r="M105" s="653">
        <v>0</v>
      </c>
      <c r="N105" s="652">
        <v>1</v>
      </c>
      <c r="O105" s="735">
        <v>0.5</v>
      </c>
      <c r="P105" s="653">
        <v>0</v>
      </c>
      <c r="Q105" s="668"/>
      <c r="R105" s="652">
        <v>1</v>
      </c>
      <c r="S105" s="668">
        <v>1</v>
      </c>
      <c r="T105" s="735">
        <v>0.5</v>
      </c>
      <c r="U105" s="691">
        <v>1</v>
      </c>
    </row>
    <row r="106" spans="1:21" ht="14.4" customHeight="1" x14ac:dyDescent="0.3">
      <c r="A106" s="651">
        <v>6</v>
      </c>
      <c r="B106" s="652" t="s">
        <v>541</v>
      </c>
      <c r="C106" s="652" t="s">
        <v>2844</v>
      </c>
      <c r="D106" s="733" t="s">
        <v>3201</v>
      </c>
      <c r="E106" s="734" t="s">
        <v>2856</v>
      </c>
      <c r="F106" s="652" t="s">
        <v>2839</v>
      </c>
      <c r="G106" s="652" t="s">
        <v>3088</v>
      </c>
      <c r="H106" s="652" t="s">
        <v>542</v>
      </c>
      <c r="I106" s="652" t="s">
        <v>3089</v>
      </c>
      <c r="J106" s="652" t="s">
        <v>1391</v>
      </c>
      <c r="K106" s="652" t="s">
        <v>3090</v>
      </c>
      <c r="L106" s="653">
        <v>1286.2</v>
      </c>
      <c r="M106" s="653">
        <v>1286.2</v>
      </c>
      <c r="N106" s="652">
        <v>1</v>
      </c>
      <c r="O106" s="735">
        <v>1</v>
      </c>
      <c r="P106" s="653"/>
      <c r="Q106" s="668">
        <v>0</v>
      </c>
      <c r="R106" s="652"/>
      <c r="S106" s="668">
        <v>0</v>
      </c>
      <c r="T106" s="735"/>
      <c r="U106" s="691">
        <v>0</v>
      </c>
    </row>
    <row r="107" spans="1:21" ht="14.4" customHeight="1" x14ac:dyDescent="0.3">
      <c r="A107" s="651">
        <v>6</v>
      </c>
      <c r="B107" s="652" t="s">
        <v>541</v>
      </c>
      <c r="C107" s="652" t="s">
        <v>2844</v>
      </c>
      <c r="D107" s="733" t="s">
        <v>3201</v>
      </c>
      <c r="E107" s="734" t="s">
        <v>2856</v>
      </c>
      <c r="F107" s="652" t="s">
        <v>2839</v>
      </c>
      <c r="G107" s="652" t="s">
        <v>3091</v>
      </c>
      <c r="H107" s="652" t="s">
        <v>1054</v>
      </c>
      <c r="I107" s="652" t="s">
        <v>1690</v>
      </c>
      <c r="J107" s="652" t="s">
        <v>2754</v>
      </c>
      <c r="K107" s="652" t="s">
        <v>2755</v>
      </c>
      <c r="L107" s="653">
        <v>122.96</v>
      </c>
      <c r="M107" s="653">
        <v>614.79999999999995</v>
      </c>
      <c r="N107" s="652">
        <v>5</v>
      </c>
      <c r="O107" s="735">
        <v>1</v>
      </c>
      <c r="P107" s="653"/>
      <c r="Q107" s="668">
        <v>0</v>
      </c>
      <c r="R107" s="652"/>
      <c r="S107" s="668">
        <v>0</v>
      </c>
      <c r="T107" s="735"/>
      <c r="U107" s="691">
        <v>0</v>
      </c>
    </row>
    <row r="108" spans="1:21" ht="14.4" customHeight="1" x14ac:dyDescent="0.3">
      <c r="A108" s="651">
        <v>6</v>
      </c>
      <c r="B108" s="652" t="s">
        <v>541</v>
      </c>
      <c r="C108" s="652" t="s">
        <v>2844</v>
      </c>
      <c r="D108" s="733" t="s">
        <v>3201</v>
      </c>
      <c r="E108" s="734" t="s">
        <v>2856</v>
      </c>
      <c r="F108" s="652" t="s">
        <v>2839</v>
      </c>
      <c r="G108" s="652" t="s">
        <v>3069</v>
      </c>
      <c r="H108" s="652" t="s">
        <v>542</v>
      </c>
      <c r="I108" s="652" t="s">
        <v>668</v>
      </c>
      <c r="J108" s="652" t="s">
        <v>3070</v>
      </c>
      <c r="K108" s="652" t="s">
        <v>2890</v>
      </c>
      <c r="L108" s="653">
        <v>0</v>
      </c>
      <c r="M108" s="653">
        <v>0</v>
      </c>
      <c r="N108" s="652">
        <v>2</v>
      </c>
      <c r="O108" s="735">
        <v>1</v>
      </c>
      <c r="P108" s="653"/>
      <c r="Q108" s="668"/>
      <c r="R108" s="652"/>
      <c r="S108" s="668">
        <v>0</v>
      </c>
      <c r="T108" s="735"/>
      <c r="U108" s="691">
        <v>0</v>
      </c>
    </row>
    <row r="109" spans="1:21" ht="14.4" customHeight="1" x14ac:dyDescent="0.3">
      <c r="A109" s="651">
        <v>6</v>
      </c>
      <c r="B109" s="652" t="s">
        <v>541</v>
      </c>
      <c r="C109" s="652" t="s">
        <v>2844</v>
      </c>
      <c r="D109" s="733" t="s">
        <v>3201</v>
      </c>
      <c r="E109" s="734" t="s">
        <v>2856</v>
      </c>
      <c r="F109" s="652" t="s">
        <v>2839</v>
      </c>
      <c r="G109" s="652" t="s">
        <v>2891</v>
      </c>
      <c r="H109" s="652" t="s">
        <v>542</v>
      </c>
      <c r="I109" s="652" t="s">
        <v>1179</v>
      </c>
      <c r="J109" s="652" t="s">
        <v>1180</v>
      </c>
      <c r="K109" s="652" t="s">
        <v>3092</v>
      </c>
      <c r="L109" s="653">
        <v>51.21</v>
      </c>
      <c r="M109" s="653">
        <v>51.21</v>
      </c>
      <c r="N109" s="652">
        <v>1</v>
      </c>
      <c r="O109" s="735">
        <v>1</v>
      </c>
      <c r="P109" s="653">
        <v>51.21</v>
      </c>
      <c r="Q109" s="668">
        <v>1</v>
      </c>
      <c r="R109" s="652">
        <v>1</v>
      </c>
      <c r="S109" s="668">
        <v>1</v>
      </c>
      <c r="T109" s="735">
        <v>1</v>
      </c>
      <c r="U109" s="691">
        <v>1</v>
      </c>
    </row>
    <row r="110" spans="1:21" ht="14.4" customHeight="1" x14ac:dyDescent="0.3">
      <c r="A110" s="651">
        <v>6</v>
      </c>
      <c r="B110" s="652" t="s">
        <v>541</v>
      </c>
      <c r="C110" s="652" t="s">
        <v>2844</v>
      </c>
      <c r="D110" s="733" t="s">
        <v>3201</v>
      </c>
      <c r="E110" s="734" t="s">
        <v>2856</v>
      </c>
      <c r="F110" s="652" t="s">
        <v>2839</v>
      </c>
      <c r="G110" s="652" t="s">
        <v>3093</v>
      </c>
      <c r="H110" s="652" t="s">
        <v>542</v>
      </c>
      <c r="I110" s="652" t="s">
        <v>1160</v>
      </c>
      <c r="J110" s="652" t="s">
        <v>1157</v>
      </c>
      <c r="K110" s="652" t="s">
        <v>3094</v>
      </c>
      <c r="L110" s="653">
        <v>186.27</v>
      </c>
      <c r="M110" s="653">
        <v>372.54</v>
      </c>
      <c r="N110" s="652">
        <v>2</v>
      </c>
      <c r="O110" s="735">
        <v>0.5</v>
      </c>
      <c r="P110" s="653">
        <v>372.54</v>
      </c>
      <c r="Q110" s="668">
        <v>1</v>
      </c>
      <c r="R110" s="652">
        <v>2</v>
      </c>
      <c r="S110" s="668">
        <v>1</v>
      </c>
      <c r="T110" s="735">
        <v>0.5</v>
      </c>
      <c r="U110" s="691">
        <v>1</v>
      </c>
    </row>
    <row r="111" spans="1:21" ht="14.4" customHeight="1" x14ac:dyDescent="0.3">
      <c r="A111" s="651">
        <v>6</v>
      </c>
      <c r="B111" s="652" t="s">
        <v>541</v>
      </c>
      <c r="C111" s="652" t="s">
        <v>2844</v>
      </c>
      <c r="D111" s="733" t="s">
        <v>3201</v>
      </c>
      <c r="E111" s="734" t="s">
        <v>2856</v>
      </c>
      <c r="F111" s="652" t="s">
        <v>2839</v>
      </c>
      <c r="G111" s="652" t="s">
        <v>3073</v>
      </c>
      <c r="H111" s="652" t="s">
        <v>1054</v>
      </c>
      <c r="I111" s="652" t="s">
        <v>1094</v>
      </c>
      <c r="J111" s="652" t="s">
        <v>1088</v>
      </c>
      <c r="K111" s="652" t="s">
        <v>2683</v>
      </c>
      <c r="L111" s="653">
        <v>156.61000000000001</v>
      </c>
      <c r="M111" s="653">
        <v>313.22000000000003</v>
      </c>
      <c r="N111" s="652">
        <v>2</v>
      </c>
      <c r="O111" s="735">
        <v>1</v>
      </c>
      <c r="P111" s="653"/>
      <c r="Q111" s="668">
        <v>0</v>
      </c>
      <c r="R111" s="652"/>
      <c r="S111" s="668">
        <v>0</v>
      </c>
      <c r="T111" s="735"/>
      <c r="U111" s="691">
        <v>0</v>
      </c>
    </row>
    <row r="112" spans="1:21" ht="14.4" customHeight="1" x14ac:dyDescent="0.3">
      <c r="A112" s="651">
        <v>6</v>
      </c>
      <c r="B112" s="652" t="s">
        <v>541</v>
      </c>
      <c r="C112" s="652" t="s">
        <v>2844</v>
      </c>
      <c r="D112" s="733" t="s">
        <v>3201</v>
      </c>
      <c r="E112" s="734" t="s">
        <v>2856</v>
      </c>
      <c r="F112" s="652" t="s">
        <v>2840</v>
      </c>
      <c r="G112" s="652" t="s">
        <v>2864</v>
      </c>
      <c r="H112" s="652" t="s">
        <v>542</v>
      </c>
      <c r="I112" s="652" t="s">
        <v>3095</v>
      </c>
      <c r="J112" s="652" t="s">
        <v>3096</v>
      </c>
      <c r="K112" s="652" t="s">
        <v>3097</v>
      </c>
      <c r="L112" s="653">
        <v>179.2</v>
      </c>
      <c r="M112" s="653">
        <v>179.2</v>
      </c>
      <c r="N112" s="652">
        <v>1</v>
      </c>
      <c r="O112" s="735">
        <v>1</v>
      </c>
      <c r="P112" s="653">
        <v>179.2</v>
      </c>
      <c r="Q112" s="668">
        <v>1</v>
      </c>
      <c r="R112" s="652">
        <v>1</v>
      </c>
      <c r="S112" s="668">
        <v>1</v>
      </c>
      <c r="T112" s="735">
        <v>1</v>
      </c>
      <c r="U112" s="691">
        <v>1</v>
      </c>
    </row>
    <row r="113" spans="1:21" ht="14.4" customHeight="1" x14ac:dyDescent="0.3">
      <c r="A113" s="651">
        <v>6</v>
      </c>
      <c r="B113" s="652" t="s">
        <v>541</v>
      </c>
      <c r="C113" s="652" t="s">
        <v>2844</v>
      </c>
      <c r="D113" s="733" t="s">
        <v>3201</v>
      </c>
      <c r="E113" s="734" t="s">
        <v>2856</v>
      </c>
      <c r="F113" s="652" t="s">
        <v>2840</v>
      </c>
      <c r="G113" s="652" t="s">
        <v>2864</v>
      </c>
      <c r="H113" s="652" t="s">
        <v>542</v>
      </c>
      <c r="I113" s="652" t="s">
        <v>2865</v>
      </c>
      <c r="J113" s="652" t="s">
        <v>2866</v>
      </c>
      <c r="K113" s="652" t="s">
        <v>2867</v>
      </c>
      <c r="L113" s="653">
        <v>864.39</v>
      </c>
      <c r="M113" s="653">
        <v>3457.56</v>
      </c>
      <c r="N113" s="652">
        <v>4</v>
      </c>
      <c r="O113" s="735">
        <v>3</v>
      </c>
      <c r="P113" s="653">
        <v>3457.56</v>
      </c>
      <c r="Q113" s="668">
        <v>1</v>
      </c>
      <c r="R113" s="652">
        <v>4</v>
      </c>
      <c r="S113" s="668">
        <v>1</v>
      </c>
      <c r="T113" s="735">
        <v>3</v>
      </c>
      <c r="U113" s="691">
        <v>1</v>
      </c>
    </row>
    <row r="114" spans="1:21" ht="14.4" customHeight="1" x14ac:dyDescent="0.3">
      <c r="A114" s="651">
        <v>6</v>
      </c>
      <c r="B114" s="652" t="s">
        <v>541</v>
      </c>
      <c r="C114" s="652" t="s">
        <v>2844</v>
      </c>
      <c r="D114" s="733" t="s">
        <v>3201</v>
      </c>
      <c r="E114" s="734" t="s">
        <v>2856</v>
      </c>
      <c r="F114" s="652" t="s">
        <v>2840</v>
      </c>
      <c r="G114" s="652" t="s">
        <v>2864</v>
      </c>
      <c r="H114" s="652" t="s">
        <v>542</v>
      </c>
      <c r="I114" s="652" t="s">
        <v>2893</v>
      </c>
      <c r="J114" s="652" t="s">
        <v>2894</v>
      </c>
      <c r="K114" s="652" t="s">
        <v>2895</v>
      </c>
      <c r="L114" s="653">
        <v>1978.94</v>
      </c>
      <c r="M114" s="653">
        <v>37599.859999999993</v>
      </c>
      <c r="N114" s="652">
        <v>19</v>
      </c>
      <c r="O114" s="735">
        <v>15</v>
      </c>
      <c r="P114" s="653">
        <v>29684.099999999995</v>
      </c>
      <c r="Q114" s="668">
        <v>0.78947368421052633</v>
      </c>
      <c r="R114" s="652">
        <v>15</v>
      </c>
      <c r="S114" s="668">
        <v>0.78947368421052633</v>
      </c>
      <c r="T114" s="735">
        <v>13</v>
      </c>
      <c r="U114" s="691">
        <v>0.8666666666666667</v>
      </c>
    </row>
    <row r="115" spans="1:21" ht="14.4" customHeight="1" x14ac:dyDescent="0.3">
      <c r="A115" s="651">
        <v>6</v>
      </c>
      <c r="B115" s="652" t="s">
        <v>541</v>
      </c>
      <c r="C115" s="652" t="s">
        <v>2844</v>
      </c>
      <c r="D115" s="733" t="s">
        <v>3201</v>
      </c>
      <c r="E115" s="734" t="s">
        <v>2856</v>
      </c>
      <c r="F115" s="652" t="s">
        <v>2840</v>
      </c>
      <c r="G115" s="652" t="s">
        <v>2864</v>
      </c>
      <c r="H115" s="652" t="s">
        <v>542</v>
      </c>
      <c r="I115" s="652" t="s">
        <v>2877</v>
      </c>
      <c r="J115" s="652" t="s">
        <v>2878</v>
      </c>
      <c r="K115" s="652" t="s">
        <v>2879</v>
      </c>
      <c r="L115" s="653">
        <v>700</v>
      </c>
      <c r="M115" s="653">
        <v>700</v>
      </c>
      <c r="N115" s="652">
        <v>1</v>
      </c>
      <c r="O115" s="735">
        <v>1</v>
      </c>
      <c r="P115" s="653">
        <v>700</v>
      </c>
      <c r="Q115" s="668">
        <v>1</v>
      </c>
      <c r="R115" s="652">
        <v>1</v>
      </c>
      <c r="S115" s="668">
        <v>1</v>
      </c>
      <c r="T115" s="735">
        <v>1</v>
      </c>
      <c r="U115" s="691">
        <v>1</v>
      </c>
    </row>
    <row r="116" spans="1:21" ht="14.4" customHeight="1" x14ac:dyDescent="0.3">
      <c r="A116" s="651">
        <v>6</v>
      </c>
      <c r="B116" s="652" t="s">
        <v>541</v>
      </c>
      <c r="C116" s="652" t="s">
        <v>2844</v>
      </c>
      <c r="D116" s="733" t="s">
        <v>3201</v>
      </c>
      <c r="E116" s="734" t="s">
        <v>2856</v>
      </c>
      <c r="F116" s="652" t="s">
        <v>2840</v>
      </c>
      <c r="G116" s="652" t="s">
        <v>2864</v>
      </c>
      <c r="H116" s="652" t="s">
        <v>542</v>
      </c>
      <c r="I116" s="652" t="s">
        <v>3098</v>
      </c>
      <c r="J116" s="652" t="s">
        <v>3099</v>
      </c>
      <c r="K116" s="652" t="s">
        <v>3100</v>
      </c>
      <c r="L116" s="653">
        <v>350</v>
      </c>
      <c r="M116" s="653">
        <v>700</v>
      </c>
      <c r="N116" s="652">
        <v>2</v>
      </c>
      <c r="O116" s="735">
        <v>1</v>
      </c>
      <c r="P116" s="653">
        <v>350</v>
      </c>
      <c r="Q116" s="668">
        <v>0.5</v>
      </c>
      <c r="R116" s="652">
        <v>1</v>
      </c>
      <c r="S116" s="668">
        <v>0.5</v>
      </c>
      <c r="T116" s="735">
        <v>0.5</v>
      </c>
      <c r="U116" s="691">
        <v>0.5</v>
      </c>
    </row>
    <row r="117" spans="1:21" ht="14.4" customHeight="1" x14ac:dyDescent="0.3">
      <c r="A117" s="651">
        <v>6</v>
      </c>
      <c r="B117" s="652" t="s">
        <v>541</v>
      </c>
      <c r="C117" s="652" t="s">
        <v>2844</v>
      </c>
      <c r="D117" s="733" t="s">
        <v>3201</v>
      </c>
      <c r="E117" s="734" t="s">
        <v>2856</v>
      </c>
      <c r="F117" s="652" t="s">
        <v>2840</v>
      </c>
      <c r="G117" s="652" t="s">
        <v>2896</v>
      </c>
      <c r="H117" s="652" t="s">
        <v>542</v>
      </c>
      <c r="I117" s="652" t="s">
        <v>2897</v>
      </c>
      <c r="J117" s="652" t="s">
        <v>2898</v>
      </c>
      <c r="K117" s="652" t="s">
        <v>2899</v>
      </c>
      <c r="L117" s="653">
        <v>0</v>
      </c>
      <c r="M117" s="653">
        <v>0</v>
      </c>
      <c r="N117" s="652">
        <v>2</v>
      </c>
      <c r="O117" s="735">
        <v>1</v>
      </c>
      <c r="P117" s="653"/>
      <c r="Q117" s="668"/>
      <c r="R117" s="652"/>
      <c r="S117" s="668">
        <v>0</v>
      </c>
      <c r="T117" s="735"/>
      <c r="U117" s="691">
        <v>0</v>
      </c>
    </row>
    <row r="118" spans="1:21" ht="14.4" customHeight="1" x14ac:dyDescent="0.3">
      <c r="A118" s="651">
        <v>6</v>
      </c>
      <c r="B118" s="652" t="s">
        <v>541</v>
      </c>
      <c r="C118" s="652" t="s">
        <v>2844</v>
      </c>
      <c r="D118" s="733" t="s">
        <v>3201</v>
      </c>
      <c r="E118" s="734" t="s">
        <v>2856</v>
      </c>
      <c r="F118" s="652" t="s">
        <v>2840</v>
      </c>
      <c r="G118" s="652" t="s">
        <v>2896</v>
      </c>
      <c r="H118" s="652" t="s">
        <v>542</v>
      </c>
      <c r="I118" s="652" t="s">
        <v>2900</v>
      </c>
      <c r="J118" s="652" t="s">
        <v>2901</v>
      </c>
      <c r="K118" s="652" t="s">
        <v>2902</v>
      </c>
      <c r="L118" s="653">
        <v>0</v>
      </c>
      <c r="M118" s="653">
        <v>0</v>
      </c>
      <c r="N118" s="652">
        <v>1</v>
      </c>
      <c r="O118" s="735">
        <v>1</v>
      </c>
      <c r="P118" s="653"/>
      <c r="Q118" s="668"/>
      <c r="R118" s="652"/>
      <c r="S118" s="668">
        <v>0</v>
      </c>
      <c r="T118" s="735"/>
      <c r="U118" s="691">
        <v>0</v>
      </c>
    </row>
    <row r="119" spans="1:21" ht="14.4" customHeight="1" x14ac:dyDescent="0.3">
      <c r="A119" s="651">
        <v>6</v>
      </c>
      <c r="B119" s="652" t="s">
        <v>541</v>
      </c>
      <c r="C119" s="652" t="s">
        <v>2844</v>
      </c>
      <c r="D119" s="733" t="s">
        <v>3201</v>
      </c>
      <c r="E119" s="734" t="s">
        <v>2858</v>
      </c>
      <c r="F119" s="652" t="s">
        <v>2839</v>
      </c>
      <c r="G119" s="652" t="s">
        <v>2883</v>
      </c>
      <c r="H119" s="652" t="s">
        <v>542</v>
      </c>
      <c r="I119" s="652" t="s">
        <v>3101</v>
      </c>
      <c r="J119" s="652" t="s">
        <v>3102</v>
      </c>
      <c r="K119" s="652" t="s">
        <v>3103</v>
      </c>
      <c r="L119" s="653">
        <v>0</v>
      </c>
      <c r="M119" s="653">
        <v>0</v>
      </c>
      <c r="N119" s="652">
        <v>5</v>
      </c>
      <c r="O119" s="735">
        <v>1</v>
      </c>
      <c r="P119" s="653">
        <v>0</v>
      </c>
      <c r="Q119" s="668"/>
      <c r="R119" s="652">
        <v>5</v>
      </c>
      <c r="S119" s="668">
        <v>1</v>
      </c>
      <c r="T119" s="735">
        <v>1</v>
      </c>
      <c r="U119" s="691">
        <v>1</v>
      </c>
    </row>
    <row r="120" spans="1:21" ht="14.4" customHeight="1" x14ac:dyDescent="0.3">
      <c r="A120" s="651">
        <v>6</v>
      </c>
      <c r="B120" s="652" t="s">
        <v>541</v>
      </c>
      <c r="C120" s="652" t="s">
        <v>2844</v>
      </c>
      <c r="D120" s="733" t="s">
        <v>3201</v>
      </c>
      <c r="E120" s="734" t="s">
        <v>2858</v>
      </c>
      <c r="F120" s="652" t="s">
        <v>2839</v>
      </c>
      <c r="G120" s="652" t="s">
        <v>2906</v>
      </c>
      <c r="H120" s="652" t="s">
        <v>542</v>
      </c>
      <c r="I120" s="652" t="s">
        <v>1310</v>
      </c>
      <c r="J120" s="652" t="s">
        <v>1311</v>
      </c>
      <c r="K120" s="652" t="s">
        <v>2907</v>
      </c>
      <c r="L120" s="653">
        <v>107.27</v>
      </c>
      <c r="M120" s="653">
        <v>321.81</v>
      </c>
      <c r="N120" s="652">
        <v>3</v>
      </c>
      <c r="O120" s="735">
        <v>1</v>
      </c>
      <c r="P120" s="653">
        <v>321.81</v>
      </c>
      <c r="Q120" s="668">
        <v>1</v>
      </c>
      <c r="R120" s="652">
        <v>3</v>
      </c>
      <c r="S120" s="668">
        <v>1</v>
      </c>
      <c r="T120" s="735">
        <v>1</v>
      </c>
      <c r="U120" s="691">
        <v>1</v>
      </c>
    </row>
    <row r="121" spans="1:21" ht="14.4" customHeight="1" x14ac:dyDescent="0.3">
      <c r="A121" s="651">
        <v>6</v>
      </c>
      <c r="B121" s="652" t="s">
        <v>541</v>
      </c>
      <c r="C121" s="652" t="s">
        <v>2844</v>
      </c>
      <c r="D121" s="733" t="s">
        <v>3201</v>
      </c>
      <c r="E121" s="734" t="s">
        <v>2858</v>
      </c>
      <c r="F121" s="652" t="s">
        <v>2839</v>
      </c>
      <c r="G121" s="652" t="s">
        <v>2888</v>
      </c>
      <c r="H121" s="652" t="s">
        <v>542</v>
      </c>
      <c r="I121" s="652" t="s">
        <v>3104</v>
      </c>
      <c r="J121" s="652" t="s">
        <v>2217</v>
      </c>
      <c r="K121" s="652" t="s">
        <v>2890</v>
      </c>
      <c r="L121" s="653">
        <v>0</v>
      </c>
      <c r="M121" s="653">
        <v>0</v>
      </c>
      <c r="N121" s="652">
        <v>3</v>
      </c>
      <c r="O121" s="735">
        <v>1</v>
      </c>
      <c r="P121" s="653">
        <v>0</v>
      </c>
      <c r="Q121" s="668"/>
      <c r="R121" s="652">
        <v>3</v>
      </c>
      <c r="S121" s="668">
        <v>1</v>
      </c>
      <c r="T121" s="735">
        <v>1</v>
      </c>
      <c r="U121" s="691">
        <v>1</v>
      </c>
    </row>
    <row r="122" spans="1:21" ht="14.4" customHeight="1" x14ac:dyDescent="0.3">
      <c r="A122" s="651">
        <v>6</v>
      </c>
      <c r="B122" s="652" t="s">
        <v>541</v>
      </c>
      <c r="C122" s="652" t="s">
        <v>2844</v>
      </c>
      <c r="D122" s="733" t="s">
        <v>3201</v>
      </c>
      <c r="E122" s="734" t="s">
        <v>2858</v>
      </c>
      <c r="F122" s="652" t="s">
        <v>2839</v>
      </c>
      <c r="G122" s="652" t="s">
        <v>3105</v>
      </c>
      <c r="H122" s="652" t="s">
        <v>542</v>
      </c>
      <c r="I122" s="652" t="s">
        <v>3106</v>
      </c>
      <c r="J122" s="652" t="s">
        <v>3107</v>
      </c>
      <c r="K122" s="652" t="s">
        <v>3108</v>
      </c>
      <c r="L122" s="653">
        <v>0</v>
      </c>
      <c r="M122" s="653">
        <v>0</v>
      </c>
      <c r="N122" s="652">
        <v>1</v>
      </c>
      <c r="O122" s="735">
        <v>1</v>
      </c>
      <c r="P122" s="653">
        <v>0</v>
      </c>
      <c r="Q122" s="668"/>
      <c r="R122" s="652">
        <v>1</v>
      </c>
      <c r="S122" s="668">
        <v>1</v>
      </c>
      <c r="T122" s="735">
        <v>1</v>
      </c>
      <c r="U122" s="691">
        <v>1</v>
      </c>
    </row>
    <row r="123" spans="1:21" ht="14.4" customHeight="1" x14ac:dyDescent="0.3">
      <c r="A123" s="651">
        <v>6</v>
      </c>
      <c r="B123" s="652" t="s">
        <v>541</v>
      </c>
      <c r="C123" s="652" t="s">
        <v>2844</v>
      </c>
      <c r="D123" s="733" t="s">
        <v>3201</v>
      </c>
      <c r="E123" s="734" t="s">
        <v>2859</v>
      </c>
      <c r="F123" s="652" t="s">
        <v>2839</v>
      </c>
      <c r="G123" s="652" t="s">
        <v>2883</v>
      </c>
      <c r="H123" s="652" t="s">
        <v>542</v>
      </c>
      <c r="I123" s="652" t="s">
        <v>2884</v>
      </c>
      <c r="J123" s="652" t="s">
        <v>2885</v>
      </c>
      <c r="K123" s="652" t="s">
        <v>2886</v>
      </c>
      <c r="L123" s="653">
        <v>46.75</v>
      </c>
      <c r="M123" s="653">
        <v>46.75</v>
      </c>
      <c r="N123" s="652">
        <v>1</v>
      </c>
      <c r="O123" s="735">
        <v>1</v>
      </c>
      <c r="P123" s="653">
        <v>46.75</v>
      </c>
      <c r="Q123" s="668">
        <v>1</v>
      </c>
      <c r="R123" s="652">
        <v>1</v>
      </c>
      <c r="S123" s="668">
        <v>1</v>
      </c>
      <c r="T123" s="735">
        <v>1</v>
      </c>
      <c r="U123" s="691">
        <v>1</v>
      </c>
    </row>
    <row r="124" spans="1:21" ht="14.4" customHeight="1" x14ac:dyDescent="0.3">
      <c r="A124" s="651">
        <v>6</v>
      </c>
      <c r="B124" s="652" t="s">
        <v>541</v>
      </c>
      <c r="C124" s="652" t="s">
        <v>2844</v>
      </c>
      <c r="D124" s="733" t="s">
        <v>3201</v>
      </c>
      <c r="E124" s="734" t="s">
        <v>2859</v>
      </c>
      <c r="F124" s="652" t="s">
        <v>2839</v>
      </c>
      <c r="G124" s="652" t="s">
        <v>2887</v>
      </c>
      <c r="H124" s="652" t="s">
        <v>1054</v>
      </c>
      <c r="I124" s="652" t="s">
        <v>1637</v>
      </c>
      <c r="J124" s="652" t="s">
        <v>2746</v>
      </c>
      <c r="K124" s="652" t="s">
        <v>2747</v>
      </c>
      <c r="L124" s="653">
        <v>424.24</v>
      </c>
      <c r="M124" s="653">
        <v>848.48</v>
      </c>
      <c r="N124" s="652">
        <v>2</v>
      </c>
      <c r="O124" s="735">
        <v>1</v>
      </c>
      <c r="P124" s="653"/>
      <c r="Q124" s="668">
        <v>0</v>
      </c>
      <c r="R124" s="652"/>
      <c r="S124" s="668">
        <v>0</v>
      </c>
      <c r="T124" s="735"/>
      <c r="U124" s="691">
        <v>0</v>
      </c>
    </row>
    <row r="125" spans="1:21" ht="14.4" customHeight="1" x14ac:dyDescent="0.3">
      <c r="A125" s="651">
        <v>6</v>
      </c>
      <c r="B125" s="652" t="s">
        <v>541</v>
      </c>
      <c r="C125" s="652" t="s">
        <v>2844</v>
      </c>
      <c r="D125" s="733" t="s">
        <v>3201</v>
      </c>
      <c r="E125" s="734" t="s">
        <v>2859</v>
      </c>
      <c r="F125" s="652" t="s">
        <v>2839</v>
      </c>
      <c r="G125" s="652" t="s">
        <v>3109</v>
      </c>
      <c r="H125" s="652" t="s">
        <v>542</v>
      </c>
      <c r="I125" s="652" t="s">
        <v>2392</v>
      </c>
      <c r="J125" s="652" t="s">
        <v>2393</v>
      </c>
      <c r="K125" s="652" t="s">
        <v>3110</v>
      </c>
      <c r="L125" s="653">
        <v>0</v>
      </c>
      <c r="M125" s="653">
        <v>0</v>
      </c>
      <c r="N125" s="652">
        <v>1</v>
      </c>
      <c r="O125" s="735">
        <v>1</v>
      </c>
      <c r="P125" s="653"/>
      <c r="Q125" s="668"/>
      <c r="R125" s="652"/>
      <c r="S125" s="668">
        <v>0</v>
      </c>
      <c r="T125" s="735"/>
      <c r="U125" s="691">
        <v>0</v>
      </c>
    </row>
    <row r="126" spans="1:21" ht="14.4" customHeight="1" x14ac:dyDescent="0.3">
      <c r="A126" s="651">
        <v>6</v>
      </c>
      <c r="B126" s="652" t="s">
        <v>541</v>
      </c>
      <c r="C126" s="652" t="s">
        <v>2844</v>
      </c>
      <c r="D126" s="733" t="s">
        <v>3201</v>
      </c>
      <c r="E126" s="734" t="s">
        <v>2859</v>
      </c>
      <c r="F126" s="652" t="s">
        <v>2839</v>
      </c>
      <c r="G126" s="652" t="s">
        <v>3111</v>
      </c>
      <c r="H126" s="652" t="s">
        <v>542</v>
      </c>
      <c r="I126" s="652" t="s">
        <v>3112</v>
      </c>
      <c r="J126" s="652" t="s">
        <v>3113</v>
      </c>
      <c r="K126" s="652" t="s">
        <v>3114</v>
      </c>
      <c r="L126" s="653">
        <v>121.8</v>
      </c>
      <c r="M126" s="653">
        <v>121.8</v>
      </c>
      <c r="N126" s="652">
        <v>1</v>
      </c>
      <c r="O126" s="735">
        <v>1</v>
      </c>
      <c r="P126" s="653">
        <v>121.8</v>
      </c>
      <c r="Q126" s="668">
        <v>1</v>
      </c>
      <c r="R126" s="652">
        <v>1</v>
      </c>
      <c r="S126" s="668">
        <v>1</v>
      </c>
      <c r="T126" s="735">
        <v>1</v>
      </c>
      <c r="U126" s="691">
        <v>1</v>
      </c>
    </row>
    <row r="127" spans="1:21" ht="14.4" customHeight="1" x14ac:dyDescent="0.3">
      <c r="A127" s="651">
        <v>6</v>
      </c>
      <c r="B127" s="652" t="s">
        <v>541</v>
      </c>
      <c r="C127" s="652" t="s">
        <v>2844</v>
      </c>
      <c r="D127" s="733" t="s">
        <v>3201</v>
      </c>
      <c r="E127" s="734" t="s">
        <v>2859</v>
      </c>
      <c r="F127" s="652" t="s">
        <v>2839</v>
      </c>
      <c r="G127" s="652" t="s">
        <v>2911</v>
      </c>
      <c r="H127" s="652" t="s">
        <v>542</v>
      </c>
      <c r="I127" s="652" t="s">
        <v>3115</v>
      </c>
      <c r="J127" s="652" t="s">
        <v>3116</v>
      </c>
      <c r="K127" s="652" t="s">
        <v>3117</v>
      </c>
      <c r="L127" s="653">
        <v>90.6</v>
      </c>
      <c r="M127" s="653">
        <v>90.6</v>
      </c>
      <c r="N127" s="652">
        <v>1</v>
      </c>
      <c r="O127" s="735">
        <v>1</v>
      </c>
      <c r="P127" s="653">
        <v>90.6</v>
      </c>
      <c r="Q127" s="668">
        <v>1</v>
      </c>
      <c r="R127" s="652">
        <v>1</v>
      </c>
      <c r="S127" s="668">
        <v>1</v>
      </c>
      <c r="T127" s="735">
        <v>1</v>
      </c>
      <c r="U127" s="691">
        <v>1</v>
      </c>
    </row>
    <row r="128" spans="1:21" ht="14.4" customHeight="1" x14ac:dyDescent="0.3">
      <c r="A128" s="651">
        <v>6</v>
      </c>
      <c r="B128" s="652" t="s">
        <v>541</v>
      </c>
      <c r="C128" s="652" t="s">
        <v>2844</v>
      </c>
      <c r="D128" s="733" t="s">
        <v>3201</v>
      </c>
      <c r="E128" s="734" t="s">
        <v>2859</v>
      </c>
      <c r="F128" s="652" t="s">
        <v>2840</v>
      </c>
      <c r="G128" s="652" t="s">
        <v>2864</v>
      </c>
      <c r="H128" s="652" t="s">
        <v>542</v>
      </c>
      <c r="I128" s="652" t="s">
        <v>2865</v>
      </c>
      <c r="J128" s="652" t="s">
        <v>2866</v>
      </c>
      <c r="K128" s="652" t="s">
        <v>2867</v>
      </c>
      <c r="L128" s="653">
        <v>864.39</v>
      </c>
      <c r="M128" s="653">
        <v>7779.5100000000011</v>
      </c>
      <c r="N128" s="652">
        <v>9</v>
      </c>
      <c r="O128" s="735">
        <v>9</v>
      </c>
      <c r="P128" s="653">
        <v>6915.1200000000008</v>
      </c>
      <c r="Q128" s="668">
        <v>0.88888888888888884</v>
      </c>
      <c r="R128" s="652">
        <v>8</v>
      </c>
      <c r="S128" s="668">
        <v>0.88888888888888884</v>
      </c>
      <c r="T128" s="735">
        <v>8</v>
      </c>
      <c r="U128" s="691">
        <v>0.88888888888888884</v>
      </c>
    </row>
    <row r="129" spans="1:21" ht="14.4" customHeight="1" x14ac:dyDescent="0.3">
      <c r="A129" s="651">
        <v>6</v>
      </c>
      <c r="B129" s="652" t="s">
        <v>541</v>
      </c>
      <c r="C129" s="652" t="s">
        <v>2844</v>
      </c>
      <c r="D129" s="733" t="s">
        <v>3201</v>
      </c>
      <c r="E129" s="734" t="s">
        <v>2859</v>
      </c>
      <c r="F129" s="652" t="s">
        <v>2840</v>
      </c>
      <c r="G129" s="652" t="s">
        <v>2864</v>
      </c>
      <c r="H129" s="652" t="s">
        <v>542</v>
      </c>
      <c r="I129" s="652" t="s">
        <v>2893</v>
      </c>
      <c r="J129" s="652" t="s">
        <v>2894</v>
      </c>
      <c r="K129" s="652" t="s">
        <v>2895</v>
      </c>
      <c r="L129" s="653">
        <v>1978.94</v>
      </c>
      <c r="M129" s="653">
        <v>11873.640000000001</v>
      </c>
      <c r="N129" s="652">
        <v>6</v>
      </c>
      <c r="O129" s="735">
        <v>6</v>
      </c>
      <c r="P129" s="653">
        <v>9894.7000000000007</v>
      </c>
      <c r="Q129" s="668">
        <v>0.83333333333333326</v>
      </c>
      <c r="R129" s="652">
        <v>5</v>
      </c>
      <c r="S129" s="668">
        <v>0.83333333333333337</v>
      </c>
      <c r="T129" s="735">
        <v>5</v>
      </c>
      <c r="U129" s="691">
        <v>0.83333333333333337</v>
      </c>
    </row>
    <row r="130" spans="1:21" ht="14.4" customHeight="1" x14ac:dyDescent="0.3">
      <c r="A130" s="651">
        <v>6</v>
      </c>
      <c r="B130" s="652" t="s">
        <v>541</v>
      </c>
      <c r="C130" s="652" t="s">
        <v>2844</v>
      </c>
      <c r="D130" s="733" t="s">
        <v>3201</v>
      </c>
      <c r="E130" s="734" t="s">
        <v>2859</v>
      </c>
      <c r="F130" s="652" t="s">
        <v>2840</v>
      </c>
      <c r="G130" s="652" t="s">
        <v>2864</v>
      </c>
      <c r="H130" s="652" t="s">
        <v>542</v>
      </c>
      <c r="I130" s="652" t="s">
        <v>2877</v>
      </c>
      <c r="J130" s="652" t="s">
        <v>2878</v>
      </c>
      <c r="K130" s="652" t="s">
        <v>2879</v>
      </c>
      <c r="L130" s="653">
        <v>700</v>
      </c>
      <c r="M130" s="653">
        <v>2100</v>
      </c>
      <c r="N130" s="652">
        <v>3</v>
      </c>
      <c r="O130" s="735">
        <v>3</v>
      </c>
      <c r="P130" s="653">
        <v>2100</v>
      </c>
      <c r="Q130" s="668">
        <v>1</v>
      </c>
      <c r="R130" s="652">
        <v>3</v>
      </c>
      <c r="S130" s="668">
        <v>1</v>
      </c>
      <c r="T130" s="735">
        <v>3</v>
      </c>
      <c r="U130" s="691">
        <v>1</v>
      </c>
    </row>
    <row r="131" spans="1:21" ht="14.4" customHeight="1" x14ac:dyDescent="0.3">
      <c r="A131" s="651">
        <v>6</v>
      </c>
      <c r="B131" s="652" t="s">
        <v>541</v>
      </c>
      <c r="C131" s="652" t="s">
        <v>2844</v>
      </c>
      <c r="D131" s="733" t="s">
        <v>3201</v>
      </c>
      <c r="E131" s="734" t="s">
        <v>2859</v>
      </c>
      <c r="F131" s="652" t="s">
        <v>2840</v>
      </c>
      <c r="G131" s="652" t="s">
        <v>2864</v>
      </c>
      <c r="H131" s="652" t="s">
        <v>542</v>
      </c>
      <c r="I131" s="652" t="s">
        <v>2874</v>
      </c>
      <c r="J131" s="652" t="s">
        <v>2875</v>
      </c>
      <c r="K131" s="652" t="s">
        <v>2876</v>
      </c>
      <c r="L131" s="653">
        <v>700</v>
      </c>
      <c r="M131" s="653">
        <v>1400</v>
      </c>
      <c r="N131" s="652">
        <v>2</v>
      </c>
      <c r="O131" s="735">
        <v>2</v>
      </c>
      <c r="P131" s="653">
        <v>1400</v>
      </c>
      <c r="Q131" s="668">
        <v>1</v>
      </c>
      <c r="R131" s="652">
        <v>2</v>
      </c>
      <c r="S131" s="668">
        <v>1</v>
      </c>
      <c r="T131" s="735">
        <v>2</v>
      </c>
      <c r="U131" s="691">
        <v>1</v>
      </c>
    </row>
    <row r="132" spans="1:21" ht="14.4" customHeight="1" x14ac:dyDescent="0.3">
      <c r="A132" s="651">
        <v>6</v>
      </c>
      <c r="B132" s="652" t="s">
        <v>541</v>
      </c>
      <c r="C132" s="652" t="s">
        <v>2844</v>
      </c>
      <c r="D132" s="733" t="s">
        <v>3201</v>
      </c>
      <c r="E132" s="734" t="s">
        <v>2850</v>
      </c>
      <c r="F132" s="652" t="s">
        <v>2839</v>
      </c>
      <c r="G132" s="652" t="s">
        <v>2860</v>
      </c>
      <c r="H132" s="652" t="s">
        <v>1054</v>
      </c>
      <c r="I132" s="652" t="s">
        <v>1132</v>
      </c>
      <c r="J132" s="652" t="s">
        <v>1133</v>
      </c>
      <c r="K132" s="652" t="s">
        <v>2661</v>
      </c>
      <c r="L132" s="653">
        <v>225.06</v>
      </c>
      <c r="M132" s="653">
        <v>225.06</v>
      </c>
      <c r="N132" s="652">
        <v>1</v>
      </c>
      <c r="O132" s="735">
        <v>0.5</v>
      </c>
      <c r="P132" s="653">
        <v>225.06</v>
      </c>
      <c r="Q132" s="668">
        <v>1</v>
      </c>
      <c r="R132" s="652">
        <v>1</v>
      </c>
      <c r="S132" s="668">
        <v>1</v>
      </c>
      <c r="T132" s="735">
        <v>0.5</v>
      </c>
      <c r="U132" s="691">
        <v>1</v>
      </c>
    </row>
    <row r="133" spans="1:21" ht="14.4" customHeight="1" x14ac:dyDescent="0.3">
      <c r="A133" s="651">
        <v>6</v>
      </c>
      <c r="B133" s="652" t="s">
        <v>541</v>
      </c>
      <c r="C133" s="652" t="s">
        <v>2844</v>
      </c>
      <c r="D133" s="733" t="s">
        <v>3201</v>
      </c>
      <c r="E133" s="734" t="s">
        <v>2850</v>
      </c>
      <c r="F133" s="652" t="s">
        <v>2839</v>
      </c>
      <c r="G133" s="652" t="s">
        <v>3118</v>
      </c>
      <c r="H133" s="652" t="s">
        <v>1054</v>
      </c>
      <c r="I133" s="652" t="s">
        <v>3119</v>
      </c>
      <c r="J133" s="652" t="s">
        <v>2234</v>
      </c>
      <c r="K133" s="652" t="s">
        <v>3120</v>
      </c>
      <c r="L133" s="653">
        <v>229.38</v>
      </c>
      <c r="M133" s="653">
        <v>229.38</v>
      </c>
      <c r="N133" s="652">
        <v>1</v>
      </c>
      <c r="O133" s="735">
        <v>0.5</v>
      </c>
      <c r="P133" s="653">
        <v>229.38</v>
      </c>
      <c r="Q133" s="668">
        <v>1</v>
      </c>
      <c r="R133" s="652">
        <v>1</v>
      </c>
      <c r="S133" s="668">
        <v>1</v>
      </c>
      <c r="T133" s="735">
        <v>0.5</v>
      </c>
      <c r="U133" s="691">
        <v>1</v>
      </c>
    </row>
    <row r="134" spans="1:21" ht="14.4" customHeight="1" x14ac:dyDescent="0.3">
      <c r="A134" s="651">
        <v>6</v>
      </c>
      <c r="B134" s="652" t="s">
        <v>541</v>
      </c>
      <c r="C134" s="652" t="s">
        <v>2844</v>
      </c>
      <c r="D134" s="733" t="s">
        <v>3201</v>
      </c>
      <c r="E134" s="734" t="s">
        <v>2850</v>
      </c>
      <c r="F134" s="652" t="s">
        <v>2839</v>
      </c>
      <c r="G134" s="652" t="s">
        <v>3121</v>
      </c>
      <c r="H134" s="652" t="s">
        <v>542</v>
      </c>
      <c r="I134" s="652" t="s">
        <v>1332</v>
      </c>
      <c r="J134" s="652" t="s">
        <v>1333</v>
      </c>
      <c r="K134" s="652" t="s">
        <v>2769</v>
      </c>
      <c r="L134" s="653">
        <v>0</v>
      </c>
      <c r="M134" s="653">
        <v>0</v>
      </c>
      <c r="N134" s="652">
        <v>2</v>
      </c>
      <c r="O134" s="735">
        <v>0.5</v>
      </c>
      <c r="P134" s="653">
        <v>0</v>
      </c>
      <c r="Q134" s="668"/>
      <c r="R134" s="652">
        <v>2</v>
      </c>
      <c r="S134" s="668">
        <v>1</v>
      </c>
      <c r="T134" s="735">
        <v>0.5</v>
      </c>
      <c r="U134" s="691">
        <v>1</v>
      </c>
    </row>
    <row r="135" spans="1:21" ht="14.4" customHeight="1" x14ac:dyDescent="0.3">
      <c r="A135" s="651">
        <v>6</v>
      </c>
      <c r="B135" s="652" t="s">
        <v>541</v>
      </c>
      <c r="C135" s="652" t="s">
        <v>2844</v>
      </c>
      <c r="D135" s="733" t="s">
        <v>3201</v>
      </c>
      <c r="E135" s="734" t="s">
        <v>2850</v>
      </c>
      <c r="F135" s="652" t="s">
        <v>2839</v>
      </c>
      <c r="G135" s="652" t="s">
        <v>3009</v>
      </c>
      <c r="H135" s="652" t="s">
        <v>542</v>
      </c>
      <c r="I135" s="652" t="s">
        <v>1208</v>
      </c>
      <c r="J135" s="652" t="s">
        <v>1209</v>
      </c>
      <c r="K135" s="652" t="s">
        <v>2931</v>
      </c>
      <c r="L135" s="653">
        <v>78.33</v>
      </c>
      <c r="M135" s="653">
        <v>156.66</v>
      </c>
      <c r="N135" s="652">
        <v>2</v>
      </c>
      <c r="O135" s="735">
        <v>0.5</v>
      </c>
      <c r="P135" s="653">
        <v>156.66</v>
      </c>
      <c r="Q135" s="668">
        <v>1</v>
      </c>
      <c r="R135" s="652">
        <v>2</v>
      </c>
      <c r="S135" s="668">
        <v>1</v>
      </c>
      <c r="T135" s="735">
        <v>0.5</v>
      </c>
      <c r="U135" s="691">
        <v>1</v>
      </c>
    </row>
    <row r="136" spans="1:21" ht="14.4" customHeight="1" x14ac:dyDescent="0.3">
      <c r="A136" s="651">
        <v>6</v>
      </c>
      <c r="B136" s="652" t="s">
        <v>541</v>
      </c>
      <c r="C136" s="652" t="s">
        <v>2844</v>
      </c>
      <c r="D136" s="733" t="s">
        <v>3201</v>
      </c>
      <c r="E136" s="734" t="s">
        <v>2850</v>
      </c>
      <c r="F136" s="652" t="s">
        <v>2839</v>
      </c>
      <c r="G136" s="652" t="s">
        <v>3122</v>
      </c>
      <c r="H136" s="652" t="s">
        <v>542</v>
      </c>
      <c r="I136" s="652" t="s">
        <v>1814</v>
      </c>
      <c r="J136" s="652" t="s">
        <v>3123</v>
      </c>
      <c r="K136" s="652" t="s">
        <v>3124</v>
      </c>
      <c r="L136" s="653">
        <v>18.809999999999999</v>
      </c>
      <c r="M136" s="653">
        <v>56.429999999999993</v>
      </c>
      <c r="N136" s="652">
        <v>3</v>
      </c>
      <c r="O136" s="735">
        <v>1</v>
      </c>
      <c r="P136" s="653">
        <v>56.429999999999993</v>
      </c>
      <c r="Q136" s="668">
        <v>1</v>
      </c>
      <c r="R136" s="652">
        <v>3</v>
      </c>
      <c r="S136" s="668">
        <v>1</v>
      </c>
      <c r="T136" s="735">
        <v>1</v>
      </c>
      <c r="U136" s="691">
        <v>1</v>
      </c>
    </row>
    <row r="137" spans="1:21" ht="14.4" customHeight="1" x14ac:dyDescent="0.3">
      <c r="A137" s="651">
        <v>6</v>
      </c>
      <c r="B137" s="652" t="s">
        <v>541</v>
      </c>
      <c r="C137" s="652" t="s">
        <v>2844</v>
      </c>
      <c r="D137" s="733" t="s">
        <v>3201</v>
      </c>
      <c r="E137" s="734" t="s">
        <v>2850</v>
      </c>
      <c r="F137" s="652" t="s">
        <v>2839</v>
      </c>
      <c r="G137" s="652" t="s">
        <v>3125</v>
      </c>
      <c r="H137" s="652" t="s">
        <v>1054</v>
      </c>
      <c r="I137" s="652" t="s">
        <v>3126</v>
      </c>
      <c r="J137" s="652" t="s">
        <v>3127</v>
      </c>
      <c r="K137" s="652" t="s">
        <v>3128</v>
      </c>
      <c r="L137" s="653">
        <v>416.52</v>
      </c>
      <c r="M137" s="653">
        <v>416.52</v>
      </c>
      <c r="N137" s="652">
        <v>1</v>
      </c>
      <c r="O137" s="735">
        <v>1</v>
      </c>
      <c r="P137" s="653">
        <v>416.52</v>
      </c>
      <c r="Q137" s="668">
        <v>1</v>
      </c>
      <c r="R137" s="652">
        <v>1</v>
      </c>
      <c r="S137" s="668">
        <v>1</v>
      </c>
      <c r="T137" s="735">
        <v>1</v>
      </c>
      <c r="U137" s="691">
        <v>1</v>
      </c>
    </row>
    <row r="138" spans="1:21" ht="14.4" customHeight="1" x14ac:dyDescent="0.3">
      <c r="A138" s="651">
        <v>6</v>
      </c>
      <c r="B138" s="652" t="s">
        <v>541</v>
      </c>
      <c r="C138" s="652" t="s">
        <v>2844</v>
      </c>
      <c r="D138" s="733" t="s">
        <v>3201</v>
      </c>
      <c r="E138" s="734" t="s">
        <v>2850</v>
      </c>
      <c r="F138" s="652" t="s">
        <v>2839</v>
      </c>
      <c r="G138" s="652" t="s">
        <v>3129</v>
      </c>
      <c r="H138" s="652" t="s">
        <v>542</v>
      </c>
      <c r="I138" s="652" t="s">
        <v>3130</v>
      </c>
      <c r="J138" s="652" t="s">
        <v>3131</v>
      </c>
      <c r="K138" s="652" t="s">
        <v>3132</v>
      </c>
      <c r="L138" s="653">
        <v>2991.23</v>
      </c>
      <c r="M138" s="653">
        <v>2991.23</v>
      </c>
      <c r="N138" s="652">
        <v>1</v>
      </c>
      <c r="O138" s="735">
        <v>0.5</v>
      </c>
      <c r="P138" s="653">
        <v>2991.23</v>
      </c>
      <c r="Q138" s="668">
        <v>1</v>
      </c>
      <c r="R138" s="652">
        <v>1</v>
      </c>
      <c r="S138" s="668">
        <v>1</v>
      </c>
      <c r="T138" s="735">
        <v>0.5</v>
      </c>
      <c r="U138" s="691">
        <v>1</v>
      </c>
    </row>
    <row r="139" spans="1:21" ht="14.4" customHeight="1" x14ac:dyDescent="0.3">
      <c r="A139" s="651">
        <v>6</v>
      </c>
      <c r="B139" s="652" t="s">
        <v>541</v>
      </c>
      <c r="C139" s="652" t="s">
        <v>2844</v>
      </c>
      <c r="D139" s="733" t="s">
        <v>3201</v>
      </c>
      <c r="E139" s="734" t="s">
        <v>2850</v>
      </c>
      <c r="F139" s="652" t="s">
        <v>2839</v>
      </c>
      <c r="G139" s="652" t="s">
        <v>3133</v>
      </c>
      <c r="H139" s="652" t="s">
        <v>542</v>
      </c>
      <c r="I139" s="652" t="s">
        <v>747</v>
      </c>
      <c r="J139" s="652" t="s">
        <v>748</v>
      </c>
      <c r="K139" s="652" t="s">
        <v>3134</v>
      </c>
      <c r="L139" s="653">
        <v>0</v>
      </c>
      <c r="M139" s="653">
        <v>0</v>
      </c>
      <c r="N139" s="652">
        <v>1</v>
      </c>
      <c r="O139" s="735">
        <v>0.5</v>
      </c>
      <c r="P139" s="653">
        <v>0</v>
      </c>
      <c r="Q139" s="668"/>
      <c r="R139" s="652">
        <v>1</v>
      </c>
      <c r="S139" s="668">
        <v>1</v>
      </c>
      <c r="T139" s="735">
        <v>0.5</v>
      </c>
      <c r="U139" s="691">
        <v>1</v>
      </c>
    </row>
    <row r="140" spans="1:21" ht="14.4" customHeight="1" x14ac:dyDescent="0.3">
      <c r="A140" s="651">
        <v>6</v>
      </c>
      <c r="B140" s="652" t="s">
        <v>541</v>
      </c>
      <c r="C140" s="652" t="s">
        <v>2844</v>
      </c>
      <c r="D140" s="733" t="s">
        <v>3201</v>
      </c>
      <c r="E140" s="734" t="s">
        <v>2850</v>
      </c>
      <c r="F140" s="652" t="s">
        <v>2839</v>
      </c>
      <c r="G140" s="652" t="s">
        <v>2888</v>
      </c>
      <c r="H140" s="652" t="s">
        <v>542</v>
      </c>
      <c r="I140" s="652" t="s">
        <v>3135</v>
      </c>
      <c r="J140" s="652" t="s">
        <v>2217</v>
      </c>
      <c r="K140" s="652" t="s">
        <v>2882</v>
      </c>
      <c r="L140" s="653">
        <v>98.75</v>
      </c>
      <c r="M140" s="653">
        <v>197.5</v>
      </c>
      <c r="N140" s="652">
        <v>2</v>
      </c>
      <c r="O140" s="735">
        <v>0.5</v>
      </c>
      <c r="P140" s="653">
        <v>197.5</v>
      </c>
      <c r="Q140" s="668">
        <v>1</v>
      </c>
      <c r="R140" s="652">
        <v>2</v>
      </c>
      <c r="S140" s="668">
        <v>1</v>
      </c>
      <c r="T140" s="735">
        <v>0.5</v>
      </c>
      <c r="U140" s="691">
        <v>1</v>
      </c>
    </row>
    <row r="141" spans="1:21" ht="14.4" customHeight="1" x14ac:dyDescent="0.3">
      <c r="A141" s="651">
        <v>6</v>
      </c>
      <c r="B141" s="652" t="s">
        <v>541</v>
      </c>
      <c r="C141" s="652" t="s">
        <v>2844</v>
      </c>
      <c r="D141" s="733" t="s">
        <v>3201</v>
      </c>
      <c r="E141" s="734" t="s">
        <v>2850</v>
      </c>
      <c r="F141" s="652" t="s">
        <v>2839</v>
      </c>
      <c r="G141" s="652" t="s">
        <v>3136</v>
      </c>
      <c r="H141" s="652" t="s">
        <v>542</v>
      </c>
      <c r="I141" s="652" t="s">
        <v>3137</v>
      </c>
      <c r="J141" s="652" t="s">
        <v>3138</v>
      </c>
      <c r="K141" s="652" t="s">
        <v>3139</v>
      </c>
      <c r="L141" s="653">
        <v>0</v>
      </c>
      <c r="M141" s="653">
        <v>0</v>
      </c>
      <c r="N141" s="652">
        <v>2</v>
      </c>
      <c r="O141" s="735">
        <v>1</v>
      </c>
      <c r="P141" s="653"/>
      <c r="Q141" s="668"/>
      <c r="R141" s="652"/>
      <c r="S141" s="668">
        <v>0</v>
      </c>
      <c r="T141" s="735"/>
      <c r="U141" s="691">
        <v>0</v>
      </c>
    </row>
    <row r="142" spans="1:21" ht="14.4" customHeight="1" x14ac:dyDescent="0.3">
      <c r="A142" s="651">
        <v>6</v>
      </c>
      <c r="B142" s="652" t="s">
        <v>541</v>
      </c>
      <c r="C142" s="652" t="s">
        <v>2844</v>
      </c>
      <c r="D142" s="733" t="s">
        <v>3201</v>
      </c>
      <c r="E142" s="734" t="s">
        <v>2850</v>
      </c>
      <c r="F142" s="652" t="s">
        <v>2839</v>
      </c>
      <c r="G142" s="652" t="s">
        <v>3054</v>
      </c>
      <c r="H142" s="652" t="s">
        <v>1054</v>
      </c>
      <c r="I142" s="652" t="s">
        <v>3055</v>
      </c>
      <c r="J142" s="652" t="s">
        <v>1065</v>
      </c>
      <c r="K142" s="652" t="s">
        <v>3056</v>
      </c>
      <c r="L142" s="653">
        <v>145.66999999999999</v>
      </c>
      <c r="M142" s="653">
        <v>145.66999999999999</v>
      </c>
      <c r="N142" s="652">
        <v>1</v>
      </c>
      <c r="O142" s="735">
        <v>0.5</v>
      </c>
      <c r="P142" s="653">
        <v>145.66999999999999</v>
      </c>
      <c r="Q142" s="668">
        <v>1</v>
      </c>
      <c r="R142" s="652">
        <v>1</v>
      </c>
      <c r="S142" s="668">
        <v>1</v>
      </c>
      <c r="T142" s="735">
        <v>0.5</v>
      </c>
      <c r="U142" s="691">
        <v>1</v>
      </c>
    </row>
    <row r="143" spans="1:21" ht="14.4" customHeight="1" x14ac:dyDescent="0.3">
      <c r="A143" s="651">
        <v>6</v>
      </c>
      <c r="B143" s="652" t="s">
        <v>541</v>
      </c>
      <c r="C143" s="652" t="s">
        <v>2844</v>
      </c>
      <c r="D143" s="733" t="s">
        <v>3201</v>
      </c>
      <c r="E143" s="734" t="s">
        <v>2850</v>
      </c>
      <c r="F143" s="652" t="s">
        <v>2839</v>
      </c>
      <c r="G143" s="652" t="s">
        <v>3140</v>
      </c>
      <c r="H143" s="652" t="s">
        <v>542</v>
      </c>
      <c r="I143" s="652" t="s">
        <v>1806</v>
      </c>
      <c r="J143" s="652" t="s">
        <v>1807</v>
      </c>
      <c r="K143" s="652" t="s">
        <v>3024</v>
      </c>
      <c r="L143" s="653">
        <v>117.03</v>
      </c>
      <c r="M143" s="653">
        <v>234.06</v>
      </c>
      <c r="N143" s="652">
        <v>2</v>
      </c>
      <c r="O143" s="735">
        <v>1.5</v>
      </c>
      <c r="P143" s="653">
        <v>234.06</v>
      </c>
      <c r="Q143" s="668">
        <v>1</v>
      </c>
      <c r="R143" s="652">
        <v>2</v>
      </c>
      <c r="S143" s="668">
        <v>1</v>
      </c>
      <c r="T143" s="735">
        <v>1.5</v>
      </c>
      <c r="U143" s="691">
        <v>1</v>
      </c>
    </row>
    <row r="144" spans="1:21" ht="14.4" customHeight="1" x14ac:dyDescent="0.3">
      <c r="A144" s="651">
        <v>6</v>
      </c>
      <c r="B144" s="652" t="s">
        <v>541</v>
      </c>
      <c r="C144" s="652" t="s">
        <v>2844</v>
      </c>
      <c r="D144" s="733" t="s">
        <v>3201</v>
      </c>
      <c r="E144" s="734" t="s">
        <v>2850</v>
      </c>
      <c r="F144" s="652" t="s">
        <v>2839</v>
      </c>
      <c r="G144" s="652" t="s">
        <v>3141</v>
      </c>
      <c r="H144" s="652" t="s">
        <v>1054</v>
      </c>
      <c r="I144" s="652" t="s">
        <v>1104</v>
      </c>
      <c r="J144" s="652" t="s">
        <v>2633</v>
      </c>
      <c r="K144" s="652" t="s">
        <v>2634</v>
      </c>
      <c r="L144" s="653">
        <v>41.63</v>
      </c>
      <c r="M144" s="653">
        <v>124.89000000000001</v>
      </c>
      <c r="N144" s="652">
        <v>3</v>
      </c>
      <c r="O144" s="735">
        <v>1</v>
      </c>
      <c r="P144" s="653">
        <v>124.89000000000001</v>
      </c>
      <c r="Q144" s="668">
        <v>1</v>
      </c>
      <c r="R144" s="652">
        <v>3</v>
      </c>
      <c r="S144" s="668">
        <v>1</v>
      </c>
      <c r="T144" s="735">
        <v>1</v>
      </c>
      <c r="U144" s="691">
        <v>1</v>
      </c>
    </row>
    <row r="145" spans="1:21" ht="14.4" customHeight="1" x14ac:dyDescent="0.3">
      <c r="A145" s="651">
        <v>6</v>
      </c>
      <c r="B145" s="652" t="s">
        <v>541</v>
      </c>
      <c r="C145" s="652" t="s">
        <v>2844</v>
      </c>
      <c r="D145" s="733" t="s">
        <v>3201</v>
      </c>
      <c r="E145" s="734" t="s">
        <v>2850</v>
      </c>
      <c r="F145" s="652" t="s">
        <v>2839</v>
      </c>
      <c r="G145" s="652" t="s">
        <v>2891</v>
      </c>
      <c r="H145" s="652" t="s">
        <v>542</v>
      </c>
      <c r="I145" s="652" t="s">
        <v>1028</v>
      </c>
      <c r="J145" s="652" t="s">
        <v>1029</v>
      </c>
      <c r="K145" s="652" t="s">
        <v>2892</v>
      </c>
      <c r="L145" s="653">
        <v>31.42</v>
      </c>
      <c r="M145" s="653">
        <v>31.42</v>
      </c>
      <c r="N145" s="652">
        <v>1</v>
      </c>
      <c r="O145" s="735">
        <v>0.5</v>
      </c>
      <c r="P145" s="653">
        <v>31.42</v>
      </c>
      <c r="Q145" s="668">
        <v>1</v>
      </c>
      <c r="R145" s="652">
        <v>1</v>
      </c>
      <c r="S145" s="668">
        <v>1</v>
      </c>
      <c r="T145" s="735">
        <v>0.5</v>
      </c>
      <c r="U145" s="691">
        <v>1</v>
      </c>
    </row>
    <row r="146" spans="1:21" ht="14.4" customHeight="1" x14ac:dyDescent="0.3">
      <c r="A146" s="651">
        <v>6</v>
      </c>
      <c r="B146" s="652" t="s">
        <v>541</v>
      </c>
      <c r="C146" s="652" t="s">
        <v>2844</v>
      </c>
      <c r="D146" s="733" t="s">
        <v>3201</v>
      </c>
      <c r="E146" s="734" t="s">
        <v>2850</v>
      </c>
      <c r="F146" s="652" t="s">
        <v>2839</v>
      </c>
      <c r="G146" s="652" t="s">
        <v>2871</v>
      </c>
      <c r="H146" s="652" t="s">
        <v>542</v>
      </c>
      <c r="I146" s="652" t="s">
        <v>3142</v>
      </c>
      <c r="J146" s="652" t="s">
        <v>1016</v>
      </c>
      <c r="K146" s="652" t="s">
        <v>3143</v>
      </c>
      <c r="L146" s="653">
        <v>299.83999999999997</v>
      </c>
      <c r="M146" s="653">
        <v>599.67999999999995</v>
      </c>
      <c r="N146" s="652">
        <v>2</v>
      </c>
      <c r="O146" s="735">
        <v>1</v>
      </c>
      <c r="P146" s="653">
        <v>599.67999999999995</v>
      </c>
      <c r="Q146" s="668">
        <v>1</v>
      </c>
      <c r="R146" s="652">
        <v>2</v>
      </c>
      <c r="S146" s="668">
        <v>1</v>
      </c>
      <c r="T146" s="735">
        <v>1</v>
      </c>
      <c r="U146" s="691">
        <v>1</v>
      </c>
    </row>
    <row r="147" spans="1:21" ht="14.4" customHeight="1" x14ac:dyDescent="0.3">
      <c r="A147" s="651">
        <v>6</v>
      </c>
      <c r="B147" s="652" t="s">
        <v>541</v>
      </c>
      <c r="C147" s="652" t="s">
        <v>2844</v>
      </c>
      <c r="D147" s="733" t="s">
        <v>3201</v>
      </c>
      <c r="E147" s="734" t="s">
        <v>2850</v>
      </c>
      <c r="F147" s="652" t="s">
        <v>2839</v>
      </c>
      <c r="G147" s="652" t="s">
        <v>2871</v>
      </c>
      <c r="H147" s="652" t="s">
        <v>542</v>
      </c>
      <c r="I147" s="652" t="s">
        <v>3144</v>
      </c>
      <c r="J147" s="652" t="s">
        <v>1016</v>
      </c>
      <c r="K147" s="652" t="s">
        <v>3145</v>
      </c>
      <c r="L147" s="653">
        <v>0</v>
      </c>
      <c r="M147" s="653">
        <v>0</v>
      </c>
      <c r="N147" s="652">
        <v>2</v>
      </c>
      <c r="O147" s="735">
        <v>1</v>
      </c>
      <c r="P147" s="653">
        <v>0</v>
      </c>
      <c r="Q147" s="668"/>
      <c r="R147" s="652">
        <v>2</v>
      </c>
      <c r="S147" s="668">
        <v>1</v>
      </c>
      <c r="T147" s="735">
        <v>1</v>
      </c>
      <c r="U147" s="691">
        <v>1</v>
      </c>
    </row>
    <row r="148" spans="1:21" ht="14.4" customHeight="1" x14ac:dyDescent="0.3">
      <c r="A148" s="651">
        <v>6</v>
      </c>
      <c r="B148" s="652" t="s">
        <v>541</v>
      </c>
      <c r="C148" s="652" t="s">
        <v>2844</v>
      </c>
      <c r="D148" s="733" t="s">
        <v>3201</v>
      </c>
      <c r="E148" s="734" t="s">
        <v>2850</v>
      </c>
      <c r="F148" s="652" t="s">
        <v>2839</v>
      </c>
      <c r="G148" s="652" t="s">
        <v>3146</v>
      </c>
      <c r="H148" s="652" t="s">
        <v>542</v>
      </c>
      <c r="I148" s="652" t="s">
        <v>3147</v>
      </c>
      <c r="J148" s="652" t="s">
        <v>3148</v>
      </c>
      <c r="K148" s="652" t="s">
        <v>3149</v>
      </c>
      <c r="L148" s="653">
        <v>0</v>
      </c>
      <c r="M148" s="653">
        <v>0</v>
      </c>
      <c r="N148" s="652">
        <v>1</v>
      </c>
      <c r="O148" s="735">
        <v>1</v>
      </c>
      <c r="P148" s="653"/>
      <c r="Q148" s="668"/>
      <c r="R148" s="652"/>
      <c r="S148" s="668">
        <v>0</v>
      </c>
      <c r="T148" s="735"/>
      <c r="U148" s="691">
        <v>0</v>
      </c>
    </row>
    <row r="149" spans="1:21" ht="14.4" customHeight="1" x14ac:dyDescent="0.3">
      <c r="A149" s="651">
        <v>6</v>
      </c>
      <c r="B149" s="652" t="s">
        <v>541</v>
      </c>
      <c r="C149" s="652" t="s">
        <v>2844</v>
      </c>
      <c r="D149" s="733" t="s">
        <v>3201</v>
      </c>
      <c r="E149" s="734" t="s">
        <v>2850</v>
      </c>
      <c r="F149" s="652" t="s">
        <v>2839</v>
      </c>
      <c r="G149" s="652" t="s">
        <v>3146</v>
      </c>
      <c r="H149" s="652" t="s">
        <v>542</v>
      </c>
      <c r="I149" s="652" t="s">
        <v>1566</v>
      </c>
      <c r="J149" s="652" t="s">
        <v>1002</v>
      </c>
      <c r="K149" s="652" t="s">
        <v>3149</v>
      </c>
      <c r="L149" s="653">
        <v>0</v>
      </c>
      <c r="M149" s="653">
        <v>0</v>
      </c>
      <c r="N149" s="652">
        <v>1</v>
      </c>
      <c r="O149" s="735">
        <v>1</v>
      </c>
      <c r="P149" s="653">
        <v>0</v>
      </c>
      <c r="Q149" s="668"/>
      <c r="R149" s="652">
        <v>1</v>
      </c>
      <c r="S149" s="668">
        <v>1</v>
      </c>
      <c r="T149" s="735">
        <v>1</v>
      </c>
      <c r="U149" s="691">
        <v>1</v>
      </c>
    </row>
    <row r="150" spans="1:21" ht="14.4" customHeight="1" x14ac:dyDescent="0.3">
      <c r="A150" s="651">
        <v>6</v>
      </c>
      <c r="B150" s="652" t="s">
        <v>541</v>
      </c>
      <c r="C150" s="652" t="s">
        <v>2844</v>
      </c>
      <c r="D150" s="733" t="s">
        <v>3201</v>
      </c>
      <c r="E150" s="734" t="s">
        <v>2850</v>
      </c>
      <c r="F150" s="652" t="s">
        <v>2840</v>
      </c>
      <c r="G150" s="652" t="s">
        <v>2864</v>
      </c>
      <c r="H150" s="652" t="s">
        <v>542</v>
      </c>
      <c r="I150" s="652" t="s">
        <v>2865</v>
      </c>
      <c r="J150" s="652" t="s">
        <v>2866</v>
      </c>
      <c r="K150" s="652" t="s">
        <v>2867</v>
      </c>
      <c r="L150" s="653">
        <v>864.39</v>
      </c>
      <c r="M150" s="653">
        <v>864.39</v>
      </c>
      <c r="N150" s="652">
        <v>1</v>
      </c>
      <c r="O150" s="735">
        <v>1</v>
      </c>
      <c r="P150" s="653">
        <v>864.39</v>
      </c>
      <c r="Q150" s="668">
        <v>1</v>
      </c>
      <c r="R150" s="652">
        <v>1</v>
      </c>
      <c r="S150" s="668">
        <v>1</v>
      </c>
      <c r="T150" s="735">
        <v>1</v>
      </c>
      <c r="U150" s="691">
        <v>1</v>
      </c>
    </row>
    <row r="151" spans="1:21" ht="14.4" customHeight="1" x14ac:dyDescent="0.3">
      <c r="A151" s="651">
        <v>6</v>
      </c>
      <c r="B151" s="652" t="s">
        <v>541</v>
      </c>
      <c r="C151" s="652" t="s">
        <v>2844</v>
      </c>
      <c r="D151" s="733" t="s">
        <v>3201</v>
      </c>
      <c r="E151" s="734" t="s">
        <v>2850</v>
      </c>
      <c r="F151" s="652" t="s">
        <v>2840</v>
      </c>
      <c r="G151" s="652" t="s">
        <v>2864</v>
      </c>
      <c r="H151" s="652" t="s">
        <v>542</v>
      </c>
      <c r="I151" s="652" t="s">
        <v>3150</v>
      </c>
      <c r="J151" s="652" t="s">
        <v>3151</v>
      </c>
      <c r="K151" s="652" t="s">
        <v>3152</v>
      </c>
      <c r="L151" s="653">
        <v>350</v>
      </c>
      <c r="M151" s="653">
        <v>350</v>
      </c>
      <c r="N151" s="652">
        <v>1</v>
      </c>
      <c r="O151" s="735">
        <v>1</v>
      </c>
      <c r="P151" s="653">
        <v>350</v>
      </c>
      <c r="Q151" s="668">
        <v>1</v>
      </c>
      <c r="R151" s="652">
        <v>1</v>
      </c>
      <c r="S151" s="668">
        <v>1</v>
      </c>
      <c r="T151" s="735">
        <v>1</v>
      </c>
      <c r="U151" s="691">
        <v>1</v>
      </c>
    </row>
    <row r="152" spans="1:21" ht="14.4" customHeight="1" x14ac:dyDescent="0.3">
      <c r="A152" s="651">
        <v>6</v>
      </c>
      <c r="B152" s="652" t="s">
        <v>541</v>
      </c>
      <c r="C152" s="652" t="s">
        <v>2844</v>
      </c>
      <c r="D152" s="733" t="s">
        <v>3201</v>
      </c>
      <c r="E152" s="734" t="s">
        <v>2852</v>
      </c>
      <c r="F152" s="652" t="s">
        <v>2839</v>
      </c>
      <c r="G152" s="652" t="s">
        <v>2860</v>
      </c>
      <c r="H152" s="652" t="s">
        <v>1054</v>
      </c>
      <c r="I152" s="652" t="s">
        <v>1132</v>
      </c>
      <c r="J152" s="652" t="s">
        <v>1133</v>
      </c>
      <c r="K152" s="652" t="s">
        <v>2661</v>
      </c>
      <c r="L152" s="653">
        <v>225.06</v>
      </c>
      <c r="M152" s="653">
        <v>450.12</v>
      </c>
      <c r="N152" s="652">
        <v>2</v>
      </c>
      <c r="O152" s="735">
        <v>1</v>
      </c>
      <c r="P152" s="653"/>
      <c r="Q152" s="668">
        <v>0</v>
      </c>
      <c r="R152" s="652"/>
      <c r="S152" s="668">
        <v>0</v>
      </c>
      <c r="T152" s="735"/>
      <c r="U152" s="691">
        <v>0</v>
      </c>
    </row>
    <row r="153" spans="1:21" ht="14.4" customHeight="1" x14ac:dyDescent="0.3">
      <c r="A153" s="651">
        <v>6</v>
      </c>
      <c r="B153" s="652" t="s">
        <v>541</v>
      </c>
      <c r="C153" s="652" t="s">
        <v>2844</v>
      </c>
      <c r="D153" s="733" t="s">
        <v>3201</v>
      </c>
      <c r="E153" s="734" t="s">
        <v>2852</v>
      </c>
      <c r="F153" s="652" t="s">
        <v>2839</v>
      </c>
      <c r="G153" s="652" t="s">
        <v>2906</v>
      </c>
      <c r="H153" s="652" t="s">
        <v>542</v>
      </c>
      <c r="I153" s="652" t="s">
        <v>1310</v>
      </c>
      <c r="J153" s="652" t="s">
        <v>1311</v>
      </c>
      <c r="K153" s="652" t="s">
        <v>2907</v>
      </c>
      <c r="L153" s="653">
        <v>107.27</v>
      </c>
      <c r="M153" s="653">
        <v>214.54</v>
      </c>
      <c r="N153" s="652">
        <v>2</v>
      </c>
      <c r="O153" s="735">
        <v>1</v>
      </c>
      <c r="P153" s="653">
        <v>214.54</v>
      </c>
      <c r="Q153" s="668">
        <v>1</v>
      </c>
      <c r="R153" s="652">
        <v>2</v>
      </c>
      <c r="S153" s="668">
        <v>1</v>
      </c>
      <c r="T153" s="735">
        <v>1</v>
      </c>
      <c r="U153" s="691">
        <v>1</v>
      </c>
    </row>
    <row r="154" spans="1:21" ht="14.4" customHeight="1" x14ac:dyDescent="0.3">
      <c r="A154" s="651">
        <v>6</v>
      </c>
      <c r="B154" s="652" t="s">
        <v>541</v>
      </c>
      <c r="C154" s="652" t="s">
        <v>2844</v>
      </c>
      <c r="D154" s="733" t="s">
        <v>3201</v>
      </c>
      <c r="E154" s="734" t="s">
        <v>2852</v>
      </c>
      <c r="F154" s="652" t="s">
        <v>2839</v>
      </c>
      <c r="G154" s="652" t="s">
        <v>2906</v>
      </c>
      <c r="H154" s="652" t="s">
        <v>542</v>
      </c>
      <c r="I154" s="652" t="s">
        <v>2946</v>
      </c>
      <c r="J154" s="652" t="s">
        <v>1311</v>
      </c>
      <c r="K154" s="652" t="s">
        <v>2907</v>
      </c>
      <c r="L154" s="653">
        <v>107.27</v>
      </c>
      <c r="M154" s="653">
        <v>214.54</v>
      </c>
      <c r="N154" s="652">
        <v>2</v>
      </c>
      <c r="O154" s="735">
        <v>1</v>
      </c>
      <c r="P154" s="653">
        <v>214.54</v>
      </c>
      <c r="Q154" s="668">
        <v>1</v>
      </c>
      <c r="R154" s="652">
        <v>2</v>
      </c>
      <c r="S154" s="668">
        <v>1</v>
      </c>
      <c r="T154" s="735">
        <v>1</v>
      </c>
      <c r="U154" s="691">
        <v>1</v>
      </c>
    </row>
    <row r="155" spans="1:21" ht="14.4" customHeight="1" x14ac:dyDescent="0.3">
      <c r="A155" s="651">
        <v>6</v>
      </c>
      <c r="B155" s="652" t="s">
        <v>541</v>
      </c>
      <c r="C155" s="652" t="s">
        <v>2844</v>
      </c>
      <c r="D155" s="733" t="s">
        <v>3201</v>
      </c>
      <c r="E155" s="734" t="s">
        <v>2852</v>
      </c>
      <c r="F155" s="652" t="s">
        <v>2839</v>
      </c>
      <c r="G155" s="652" t="s">
        <v>2888</v>
      </c>
      <c r="H155" s="652" t="s">
        <v>542</v>
      </c>
      <c r="I155" s="652" t="s">
        <v>3153</v>
      </c>
      <c r="J155" s="652" t="s">
        <v>3154</v>
      </c>
      <c r="K155" s="652" t="s">
        <v>3155</v>
      </c>
      <c r="L155" s="653">
        <v>98.75</v>
      </c>
      <c r="M155" s="653">
        <v>197.5</v>
      </c>
      <c r="N155" s="652">
        <v>2</v>
      </c>
      <c r="O155" s="735">
        <v>2</v>
      </c>
      <c r="P155" s="653">
        <v>98.75</v>
      </c>
      <c r="Q155" s="668">
        <v>0.5</v>
      </c>
      <c r="R155" s="652">
        <v>1</v>
      </c>
      <c r="S155" s="668">
        <v>0.5</v>
      </c>
      <c r="T155" s="735">
        <v>1</v>
      </c>
      <c r="U155" s="691">
        <v>0.5</v>
      </c>
    </row>
    <row r="156" spans="1:21" ht="14.4" customHeight="1" x14ac:dyDescent="0.3">
      <c r="A156" s="651">
        <v>6</v>
      </c>
      <c r="B156" s="652" t="s">
        <v>541</v>
      </c>
      <c r="C156" s="652" t="s">
        <v>2844</v>
      </c>
      <c r="D156" s="733" t="s">
        <v>3201</v>
      </c>
      <c r="E156" s="734" t="s">
        <v>2852</v>
      </c>
      <c r="F156" s="652" t="s">
        <v>2839</v>
      </c>
      <c r="G156" s="652" t="s">
        <v>3156</v>
      </c>
      <c r="H156" s="652" t="s">
        <v>542</v>
      </c>
      <c r="I156" s="652" t="s">
        <v>3157</v>
      </c>
      <c r="J156" s="652" t="s">
        <v>3158</v>
      </c>
      <c r="K156" s="652" t="s">
        <v>3159</v>
      </c>
      <c r="L156" s="653">
        <v>38.56</v>
      </c>
      <c r="M156" s="653">
        <v>38.56</v>
      </c>
      <c r="N156" s="652">
        <v>1</v>
      </c>
      <c r="O156" s="735">
        <v>1</v>
      </c>
      <c r="P156" s="653">
        <v>38.56</v>
      </c>
      <c r="Q156" s="668">
        <v>1</v>
      </c>
      <c r="R156" s="652">
        <v>1</v>
      </c>
      <c r="S156" s="668">
        <v>1</v>
      </c>
      <c r="T156" s="735">
        <v>1</v>
      </c>
      <c r="U156" s="691">
        <v>1</v>
      </c>
    </row>
    <row r="157" spans="1:21" ht="14.4" customHeight="1" x14ac:dyDescent="0.3">
      <c r="A157" s="651">
        <v>6</v>
      </c>
      <c r="B157" s="652" t="s">
        <v>541</v>
      </c>
      <c r="C157" s="652" t="s">
        <v>2844</v>
      </c>
      <c r="D157" s="733" t="s">
        <v>3201</v>
      </c>
      <c r="E157" s="734" t="s">
        <v>2852</v>
      </c>
      <c r="F157" s="652" t="s">
        <v>2839</v>
      </c>
      <c r="G157" s="652" t="s">
        <v>2911</v>
      </c>
      <c r="H157" s="652" t="s">
        <v>1054</v>
      </c>
      <c r="I157" s="652" t="s">
        <v>3160</v>
      </c>
      <c r="J157" s="652" t="s">
        <v>3161</v>
      </c>
      <c r="K157" s="652" t="s">
        <v>3162</v>
      </c>
      <c r="L157" s="653">
        <v>409.77</v>
      </c>
      <c r="M157" s="653">
        <v>409.77</v>
      </c>
      <c r="N157" s="652">
        <v>1</v>
      </c>
      <c r="O157" s="735">
        <v>1</v>
      </c>
      <c r="P157" s="653">
        <v>409.77</v>
      </c>
      <c r="Q157" s="668">
        <v>1</v>
      </c>
      <c r="R157" s="652">
        <v>1</v>
      </c>
      <c r="S157" s="668">
        <v>1</v>
      </c>
      <c r="T157" s="735">
        <v>1</v>
      </c>
      <c r="U157" s="691">
        <v>1</v>
      </c>
    </row>
    <row r="158" spans="1:21" ht="14.4" customHeight="1" x14ac:dyDescent="0.3">
      <c r="A158" s="651">
        <v>6</v>
      </c>
      <c r="B158" s="652" t="s">
        <v>541</v>
      </c>
      <c r="C158" s="652" t="s">
        <v>2844</v>
      </c>
      <c r="D158" s="733" t="s">
        <v>3201</v>
      </c>
      <c r="E158" s="734" t="s">
        <v>2852</v>
      </c>
      <c r="F158" s="652" t="s">
        <v>2839</v>
      </c>
      <c r="G158" s="652" t="s">
        <v>2871</v>
      </c>
      <c r="H158" s="652" t="s">
        <v>542</v>
      </c>
      <c r="I158" s="652" t="s">
        <v>3163</v>
      </c>
      <c r="J158" s="652" t="s">
        <v>3164</v>
      </c>
      <c r="K158" s="652" t="s">
        <v>3165</v>
      </c>
      <c r="L158" s="653">
        <v>0</v>
      </c>
      <c r="M158" s="653">
        <v>0</v>
      </c>
      <c r="N158" s="652">
        <v>1</v>
      </c>
      <c r="O158" s="735">
        <v>1</v>
      </c>
      <c r="P158" s="653">
        <v>0</v>
      </c>
      <c r="Q158" s="668"/>
      <c r="R158" s="652">
        <v>1</v>
      </c>
      <c r="S158" s="668">
        <v>1</v>
      </c>
      <c r="T158" s="735">
        <v>1</v>
      </c>
      <c r="U158" s="691">
        <v>1</v>
      </c>
    </row>
    <row r="159" spans="1:21" ht="14.4" customHeight="1" x14ac:dyDescent="0.3">
      <c r="A159" s="651">
        <v>6</v>
      </c>
      <c r="B159" s="652" t="s">
        <v>541</v>
      </c>
      <c r="C159" s="652" t="s">
        <v>2844</v>
      </c>
      <c r="D159" s="733" t="s">
        <v>3201</v>
      </c>
      <c r="E159" s="734" t="s">
        <v>2852</v>
      </c>
      <c r="F159" s="652" t="s">
        <v>2839</v>
      </c>
      <c r="G159" s="652" t="s">
        <v>2871</v>
      </c>
      <c r="H159" s="652" t="s">
        <v>542</v>
      </c>
      <c r="I159" s="652" t="s">
        <v>3166</v>
      </c>
      <c r="J159" s="652" t="s">
        <v>1543</v>
      </c>
      <c r="K159" s="652" t="s">
        <v>3167</v>
      </c>
      <c r="L159" s="653">
        <v>0</v>
      </c>
      <c r="M159" s="653">
        <v>0</v>
      </c>
      <c r="N159" s="652">
        <v>1</v>
      </c>
      <c r="O159" s="735">
        <v>1</v>
      </c>
      <c r="P159" s="653">
        <v>0</v>
      </c>
      <c r="Q159" s="668"/>
      <c r="R159" s="652">
        <v>1</v>
      </c>
      <c r="S159" s="668">
        <v>1</v>
      </c>
      <c r="T159" s="735">
        <v>1</v>
      </c>
      <c r="U159" s="691">
        <v>1</v>
      </c>
    </row>
    <row r="160" spans="1:21" ht="14.4" customHeight="1" x14ac:dyDescent="0.3">
      <c r="A160" s="651">
        <v>6</v>
      </c>
      <c r="B160" s="652" t="s">
        <v>541</v>
      </c>
      <c r="C160" s="652" t="s">
        <v>2844</v>
      </c>
      <c r="D160" s="733" t="s">
        <v>3201</v>
      </c>
      <c r="E160" s="734" t="s">
        <v>2852</v>
      </c>
      <c r="F160" s="652" t="s">
        <v>2840</v>
      </c>
      <c r="G160" s="652" t="s">
        <v>2864</v>
      </c>
      <c r="H160" s="652" t="s">
        <v>542</v>
      </c>
      <c r="I160" s="652" t="s">
        <v>2865</v>
      </c>
      <c r="J160" s="652" t="s">
        <v>2866</v>
      </c>
      <c r="K160" s="652" t="s">
        <v>2867</v>
      </c>
      <c r="L160" s="653">
        <v>864.39</v>
      </c>
      <c r="M160" s="653">
        <v>6050.7300000000005</v>
      </c>
      <c r="N160" s="652">
        <v>7</v>
      </c>
      <c r="O160" s="735">
        <v>6</v>
      </c>
      <c r="P160" s="653">
        <v>6050.7300000000005</v>
      </c>
      <c r="Q160" s="668">
        <v>1</v>
      </c>
      <c r="R160" s="652">
        <v>7</v>
      </c>
      <c r="S160" s="668">
        <v>1</v>
      </c>
      <c r="T160" s="735">
        <v>6</v>
      </c>
      <c r="U160" s="691">
        <v>1</v>
      </c>
    </row>
    <row r="161" spans="1:21" ht="14.4" customHeight="1" x14ac:dyDescent="0.3">
      <c r="A161" s="651">
        <v>6</v>
      </c>
      <c r="B161" s="652" t="s">
        <v>541</v>
      </c>
      <c r="C161" s="652" t="s">
        <v>2844</v>
      </c>
      <c r="D161" s="733" t="s">
        <v>3201</v>
      </c>
      <c r="E161" s="734" t="s">
        <v>2852</v>
      </c>
      <c r="F161" s="652" t="s">
        <v>2840</v>
      </c>
      <c r="G161" s="652" t="s">
        <v>2864</v>
      </c>
      <c r="H161" s="652" t="s">
        <v>542</v>
      </c>
      <c r="I161" s="652" t="s">
        <v>2893</v>
      </c>
      <c r="J161" s="652" t="s">
        <v>2894</v>
      </c>
      <c r="K161" s="652" t="s">
        <v>2895</v>
      </c>
      <c r="L161" s="653">
        <v>1978.94</v>
      </c>
      <c r="M161" s="653">
        <v>51452.44000000001</v>
      </c>
      <c r="N161" s="652">
        <v>26</v>
      </c>
      <c r="O161" s="735">
        <v>22</v>
      </c>
      <c r="P161" s="653">
        <v>43536.680000000008</v>
      </c>
      <c r="Q161" s="668">
        <v>0.84615384615384615</v>
      </c>
      <c r="R161" s="652">
        <v>22</v>
      </c>
      <c r="S161" s="668">
        <v>0.84615384615384615</v>
      </c>
      <c r="T161" s="735">
        <v>19.5</v>
      </c>
      <c r="U161" s="691">
        <v>0.88636363636363635</v>
      </c>
    </row>
    <row r="162" spans="1:21" ht="14.4" customHeight="1" x14ac:dyDescent="0.3">
      <c r="A162" s="651">
        <v>6</v>
      </c>
      <c r="B162" s="652" t="s">
        <v>541</v>
      </c>
      <c r="C162" s="652" t="s">
        <v>2844</v>
      </c>
      <c r="D162" s="733" t="s">
        <v>3201</v>
      </c>
      <c r="E162" s="734" t="s">
        <v>2852</v>
      </c>
      <c r="F162" s="652" t="s">
        <v>2840</v>
      </c>
      <c r="G162" s="652" t="s">
        <v>2864</v>
      </c>
      <c r="H162" s="652" t="s">
        <v>542</v>
      </c>
      <c r="I162" s="652" t="s">
        <v>2877</v>
      </c>
      <c r="J162" s="652" t="s">
        <v>2878</v>
      </c>
      <c r="K162" s="652" t="s">
        <v>2879</v>
      </c>
      <c r="L162" s="653">
        <v>700</v>
      </c>
      <c r="M162" s="653">
        <v>700</v>
      </c>
      <c r="N162" s="652">
        <v>1</v>
      </c>
      <c r="O162" s="735">
        <v>1</v>
      </c>
      <c r="P162" s="653">
        <v>700</v>
      </c>
      <c r="Q162" s="668">
        <v>1</v>
      </c>
      <c r="R162" s="652">
        <v>1</v>
      </c>
      <c r="S162" s="668">
        <v>1</v>
      </c>
      <c r="T162" s="735">
        <v>1</v>
      </c>
      <c r="U162" s="691">
        <v>1</v>
      </c>
    </row>
    <row r="163" spans="1:21" ht="14.4" customHeight="1" x14ac:dyDescent="0.3">
      <c r="A163" s="651">
        <v>6</v>
      </c>
      <c r="B163" s="652" t="s">
        <v>541</v>
      </c>
      <c r="C163" s="652" t="s">
        <v>2844</v>
      </c>
      <c r="D163" s="733" t="s">
        <v>3201</v>
      </c>
      <c r="E163" s="734" t="s">
        <v>2857</v>
      </c>
      <c r="F163" s="652" t="s">
        <v>2839</v>
      </c>
      <c r="G163" s="652" t="s">
        <v>2860</v>
      </c>
      <c r="H163" s="652" t="s">
        <v>1054</v>
      </c>
      <c r="I163" s="652" t="s">
        <v>1132</v>
      </c>
      <c r="J163" s="652" t="s">
        <v>1133</v>
      </c>
      <c r="K163" s="652" t="s">
        <v>2661</v>
      </c>
      <c r="L163" s="653">
        <v>225.06</v>
      </c>
      <c r="M163" s="653">
        <v>225.06</v>
      </c>
      <c r="N163" s="652">
        <v>1</v>
      </c>
      <c r="O163" s="735">
        <v>1</v>
      </c>
      <c r="P163" s="653"/>
      <c r="Q163" s="668">
        <v>0</v>
      </c>
      <c r="R163" s="652"/>
      <c r="S163" s="668">
        <v>0</v>
      </c>
      <c r="T163" s="735"/>
      <c r="U163" s="691">
        <v>0</v>
      </c>
    </row>
    <row r="164" spans="1:21" ht="14.4" customHeight="1" x14ac:dyDescent="0.3">
      <c r="A164" s="651">
        <v>6</v>
      </c>
      <c r="B164" s="652" t="s">
        <v>541</v>
      </c>
      <c r="C164" s="652" t="s">
        <v>2844</v>
      </c>
      <c r="D164" s="733" t="s">
        <v>3201</v>
      </c>
      <c r="E164" s="734" t="s">
        <v>2857</v>
      </c>
      <c r="F164" s="652" t="s">
        <v>2839</v>
      </c>
      <c r="G164" s="652" t="s">
        <v>2927</v>
      </c>
      <c r="H164" s="652" t="s">
        <v>1054</v>
      </c>
      <c r="I164" s="652" t="s">
        <v>3168</v>
      </c>
      <c r="J164" s="652" t="s">
        <v>2929</v>
      </c>
      <c r="K164" s="652" t="s">
        <v>3169</v>
      </c>
      <c r="L164" s="653">
        <v>70.540000000000006</v>
      </c>
      <c r="M164" s="653">
        <v>70.540000000000006</v>
      </c>
      <c r="N164" s="652">
        <v>1</v>
      </c>
      <c r="O164" s="735">
        <v>1</v>
      </c>
      <c r="P164" s="653">
        <v>70.540000000000006</v>
      </c>
      <c r="Q164" s="668">
        <v>1</v>
      </c>
      <c r="R164" s="652">
        <v>1</v>
      </c>
      <c r="S164" s="668">
        <v>1</v>
      </c>
      <c r="T164" s="735">
        <v>1</v>
      </c>
      <c r="U164" s="691">
        <v>1</v>
      </c>
    </row>
    <row r="165" spans="1:21" ht="14.4" customHeight="1" x14ac:dyDescent="0.3">
      <c r="A165" s="651">
        <v>6</v>
      </c>
      <c r="B165" s="652" t="s">
        <v>541</v>
      </c>
      <c r="C165" s="652" t="s">
        <v>2844</v>
      </c>
      <c r="D165" s="733" t="s">
        <v>3201</v>
      </c>
      <c r="E165" s="734" t="s">
        <v>2857</v>
      </c>
      <c r="F165" s="652" t="s">
        <v>2839</v>
      </c>
      <c r="G165" s="652" t="s">
        <v>3170</v>
      </c>
      <c r="H165" s="652" t="s">
        <v>1054</v>
      </c>
      <c r="I165" s="652" t="s">
        <v>3171</v>
      </c>
      <c r="J165" s="652" t="s">
        <v>1098</v>
      </c>
      <c r="K165" s="652" t="s">
        <v>3172</v>
      </c>
      <c r="L165" s="653">
        <v>0</v>
      </c>
      <c r="M165" s="653">
        <v>0</v>
      </c>
      <c r="N165" s="652">
        <v>2</v>
      </c>
      <c r="O165" s="735">
        <v>1</v>
      </c>
      <c r="P165" s="653">
        <v>0</v>
      </c>
      <c r="Q165" s="668"/>
      <c r="R165" s="652">
        <v>2</v>
      </c>
      <c r="S165" s="668">
        <v>1</v>
      </c>
      <c r="T165" s="735">
        <v>1</v>
      </c>
      <c r="U165" s="691">
        <v>1</v>
      </c>
    </row>
    <row r="166" spans="1:21" ht="14.4" customHeight="1" x14ac:dyDescent="0.3">
      <c r="A166" s="651">
        <v>6</v>
      </c>
      <c r="B166" s="652" t="s">
        <v>541</v>
      </c>
      <c r="C166" s="652" t="s">
        <v>2844</v>
      </c>
      <c r="D166" s="733" t="s">
        <v>3201</v>
      </c>
      <c r="E166" s="734" t="s">
        <v>2857</v>
      </c>
      <c r="F166" s="652" t="s">
        <v>2839</v>
      </c>
      <c r="G166" s="652" t="s">
        <v>2906</v>
      </c>
      <c r="H166" s="652" t="s">
        <v>542</v>
      </c>
      <c r="I166" s="652" t="s">
        <v>1310</v>
      </c>
      <c r="J166" s="652" t="s">
        <v>1311</v>
      </c>
      <c r="K166" s="652" t="s">
        <v>2907</v>
      </c>
      <c r="L166" s="653">
        <v>107.27</v>
      </c>
      <c r="M166" s="653">
        <v>214.54</v>
      </c>
      <c r="N166" s="652">
        <v>2</v>
      </c>
      <c r="O166" s="735">
        <v>1</v>
      </c>
      <c r="P166" s="653">
        <v>214.54</v>
      </c>
      <c r="Q166" s="668">
        <v>1</v>
      </c>
      <c r="R166" s="652">
        <v>2</v>
      </c>
      <c r="S166" s="668">
        <v>1</v>
      </c>
      <c r="T166" s="735">
        <v>1</v>
      </c>
      <c r="U166" s="691">
        <v>1</v>
      </c>
    </row>
    <row r="167" spans="1:21" ht="14.4" customHeight="1" x14ac:dyDescent="0.3">
      <c r="A167" s="651">
        <v>6</v>
      </c>
      <c r="B167" s="652" t="s">
        <v>541</v>
      </c>
      <c r="C167" s="652" t="s">
        <v>2844</v>
      </c>
      <c r="D167" s="733" t="s">
        <v>3201</v>
      </c>
      <c r="E167" s="734" t="s">
        <v>2857</v>
      </c>
      <c r="F167" s="652" t="s">
        <v>2839</v>
      </c>
      <c r="G167" s="652" t="s">
        <v>3173</v>
      </c>
      <c r="H167" s="652" t="s">
        <v>1054</v>
      </c>
      <c r="I167" s="652" t="s">
        <v>1129</v>
      </c>
      <c r="J167" s="652" t="s">
        <v>2685</v>
      </c>
      <c r="K167" s="652" t="s">
        <v>1131</v>
      </c>
      <c r="L167" s="653">
        <v>109.89</v>
      </c>
      <c r="M167" s="653">
        <v>109.89</v>
      </c>
      <c r="N167" s="652">
        <v>1</v>
      </c>
      <c r="O167" s="735">
        <v>1</v>
      </c>
      <c r="P167" s="653">
        <v>109.89</v>
      </c>
      <c r="Q167" s="668">
        <v>1</v>
      </c>
      <c r="R167" s="652">
        <v>1</v>
      </c>
      <c r="S167" s="668">
        <v>1</v>
      </c>
      <c r="T167" s="735">
        <v>1</v>
      </c>
      <c r="U167" s="691">
        <v>1</v>
      </c>
    </row>
    <row r="168" spans="1:21" ht="14.4" customHeight="1" x14ac:dyDescent="0.3">
      <c r="A168" s="651">
        <v>6</v>
      </c>
      <c r="B168" s="652" t="s">
        <v>541</v>
      </c>
      <c r="C168" s="652" t="s">
        <v>2844</v>
      </c>
      <c r="D168" s="733" t="s">
        <v>3201</v>
      </c>
      <c r="E168" s="734" t="s">
        <v>2857</v>
      </c>
      <c r="F168" s="652" t="s">
        <v>2839</v>
      </c>
      <c r="G168" s="652" t="s">
        <v>2970</v>
      </c>
      <c r="H168" s="652" t="s">
        <v>1054</v>
      </c>
      <c r="I168" s="652" t="s">
        <v>3174</v>
      </c>
      <c r="J168" s="652" t="s">
        <v>1145</v>
      </c>
      <c r="K168" s="652" t="s">
        <v>2636</v>
      </c>
      <c r="L168" s="653">
        <v>102.93</v>
      </c>
      <c r="M168" s="653">
        <v>102.93</v>
      </c>
      <c r="N168" s="652">
        <v>1</v>
      </c>
      <c r="O168" s="735">
        <v>1</v>
      </c>
      <c r="P168" s="653"/>
      <c r="Q168" s="668">
        <v>0</v>
      </c>
      <c r="R168" s="652"/>
      <c r="S168" s="668">
        <v>0</v>
      </c>
      <c r="T168" s="735"/>
      <c r="U168" s="691">
        <v>0</v>
      </c>
    </row>
    <row r="169" spans="1:21" ht="14.4" customHeight="1" x14ac:dyDescent="0.3">
      <c r="A169" s="651">
        <v>6</v>
      </c>
      <c r="B169" s="652" t="s">
        <v>541</v>
      </c>
      <c r="C169" s="652" t="s">
        <v>2844</v>
      </c>
      <c r="D169" s="733" t="s">
        <v>3201</v>
      </c>
      <c r="E169" s="734" t="s">
        <v>2857</v>
      </c>
      <c r="F169" s="652" t="s">
        <v>2839</v>
      </c>
      <c r="G169" s="652" t="s">
        <v>3069</v>
      </c>
      <c r="H169" s="652" t="s">
        <v>542</v>
      </c>
      <c r="I169" s="652" t="s">
        <v>668</v>
      </c>
      <c r="J169" s="652" t="s">
        <v>3070</v>
      </c>
      <c r="K169" s="652" t="s">
        <v>2890</v>
      </c>
      <c r="L169" s="653">
        <v>0</v>
      </c>
      <c r="M169" s="653">
        <v>0</v>
      </c>
      <c r="N169" s="652">
        <v>3</v>
      </c>
      <c r="O169" s="735">
        <v>3</v>
      </c>
      <c r="P169" s="653">
        <v>0</v>
      </c>
      <c r="Q169" s="668"/>
      <c r="R169" s="652">
        <v>1</v>
      </c>
      <c r="S169" s="668">
        <v>0.33333333333333331</v>
      </c>
      <c r="T169" s="735">
        <v>1</v>
      </c>
      <c r="U169" s="691">
        <v>0.33333333333333331</v>
      </c>
    </row>
    <row r="170" spans="1:21" ht="14.4" customHeight="1" x14ac:dyDescent="0.3">
      <c r="A170" s="651">
        <v>6</v>
      </c>
      <c r="B170" s="652" t="s">
        <v>541</v>
      </c>
      <c r="C170" s="652" t="s">
        <v>2844</v>
      </c>
      <c r="D170" s="733" t="s">
        <v>3201</v>
      </c>
      <c r="E170" s="734" t="s">
        <v>2857</v>
      </c>
      <c r="F170" s="652" t="s">
        <v>2839</v>
      </c>
      <c r="G170" s="652" t="s">
        <v>2891</v>
      </c>
      <c r="H170" s="652" t="s">
        <v>542</v>
      </c>
      <c r="I170" s="652" t="s">
        <v>3175</v>
      </c>
      <c r="J170" s="652" t="s">
        <v>1029</v>
      </c>
      <c r="K170" s="652" t="s">
        <v>3176</v>
      </c>
      <c r="L170" s="653">
        <v>22.44</v>
      </c>
      <c r="M170" s="653">
        <v>22.44</v>
      </c>
      <c r="N170" s="652">
        <v>1</v>
      </c>
      <c r="O170" s="735">
        <v>1</v>
      </c>
      <c r="P170" s="653"/>
      <c r="Q170" s="668">
        <v>0</v>
      </c>
      <c r="R170" s="652"/>
      <c r="S170" s="668">
        <v>0</v>
      </c>
      <c r="T170" s="735"/>
      <c r="U170" s="691">
        <v>0</v>
      </c>
    </row>
    <row r="171" spans="1:21" ht="14.4" customHeight="1" x14ac:dyDescent="0.3">
      <c r="A171" s="651">
        <v>6</v>
      </c>
      <c r="B171" s="652" t="s">
        <v>541</v>
      </c>
      <c r="C171" s="652" t="s">
        <v>2844</v>
      </c>
      <c r="D171" s="733" t="s">
        <v>3201</v>
      </c>
      <c r="E171" s="734" t="s">
        <v>2857</v>
      </c>
      <c r="F171" s="652" t="s">
        <v>2839</v>
      </c>
      <c r="G171" s="652" t="s">
        <v>2891</v>
      </c>
      <c r="H171" s="652" t="s">
        <v>542</v>
      </c>
      <c r="I171" s="652" t="s">
        <v>1028</v>
      </c>
      <c r="J171" s="652" t="s">
        <v>1029</v>
      </c>
      <c r="K171" s="652" t="s">
        <v>2892</v>
      </c>
      <c r="L171" s="653">
        <v>31.42</v>
      </c>
      <c r="M171" s="653">
        <v>31.42</v>
      </c>
      <c r="N171" s="652">
        <v>1</v>
      </c>
      <c r="O171" s="735">
        <v>1</v>
      </c>
      <c r="P171" s="653">
        <v>31.42</v>
      </c>
      <c r="Q171" s="668">
        <v>1</v>
      </c>
      <c r="R171" s="652">
        <v>1</v>
      </c>
      <c r="S171" s="668">
        <v>1</v>
      </c>
      <c r="T171" s="735">
        <v>1</v>
      </c>
      <c r="U171" s="691">
        <v>1</v>
      </c>
    </row>
    <row r="172" spans="1:21" ht="14.4" customHeight="1" x14ac:dyDescent="0.3">
      <c r="A172" s="651">
        <v>6</v>
      </c>
      <c r="B172" s="652" t="s">
        <v>541</v>
      </c>
      <c r="C172" s="652" t="s">
        <v>2844</v>
      </c>
      <c r="D172" s="733" t="s">
        <v>3201</v>
      </c>
      <c r="E172" s="734" t="s">
        <v>2857</v>
      </c>
      <c r="F172" s="652" t="s">
        <v>2839</v>
      </c>
      <c r="G172" s="652" t="s">
        <v>3073</v>
      </c>
      <c r="H172" s="652" t="s">
        <v>542</v>
      </c>
      <c r="I172" s="652" t="s">
        <v>3177</v>
      </c>
      <c r="J172" s="652" t="s">
        <v>3178</v>
      </c>
      <c r="K172" s="652" t="s">
        <v>3179</v>
      </c>
      <c r="L172" s="653">
        <v>0</v>
      </c>
      <c r="M172" s="653">
        <v>0</v>
      </c>
      <c r="N172" s="652">
        <v>2</v>
      </c>
      <c r="O172" s="735">
        <v>1</v>
      </c>
      <c r="P172" s="653">
        <v>0</v>
      </c>
      <c r="Q172" s="668"/>
      <c r="R172" s="652">
        <v>2</v>
      </c>
      <c r="S172" s="668">
        <v>1</v>
      </c>
      <c r="T172" s="735">
        <v>1</v>
      </c>
      <c r="U172" s="691">
        <v>1</v>
      </c>
    </row>
    <row r="173" spans="1:21" ht="14.4" customHeight="1" x14ac:dyDescent="0.3">
      <c r="A173" s="651">
        <v>6</v>
      </c>
      <c r="B173" s="652" t="s">
        <v>541</v>
      </c>
      <c r="C173" s="652" t="s">
        <v>2844</v>
      </c>
      <c r="D173" s="733" t="s">
        <v>3201</v>
      </c>
      <c r="E173" s="734" t="s">
        <v>2857</v>
      </c>
      <c r="F173" s="652" t="s">
        <v>2839</v>
      </c>
      <c r="G173" s="652" t="s">
        <v>3180</v>
      </c>
      <c r="H173" s="652" t="s">
        <v>542</v>
      </c>
      <c r="I173" s="652" t="s">
        <v>3181</v>
      </c>
      <c r="J173" s="652" t="s">
        <v>3182</v>
      </c>
      <c r="K173" s="652" t="s">
        <v>3183</v>
      </c>
      <c r="L173" s="653">
        <v>0</v>
      </c>
      <c r="M173" s="653">
        <v>0</v>
      </c>
      <c r="N173" s="652">
        <v>1</v>
      </c>
      <c r="O173" s="735">
        <v>1</v>
      </c>
      <c r="P173" s="653"/>
      <c r="Q173" s="668"/>
      <c r="R173" s="652"/>
      <c r="S173" s="668">
        <v>0</v>
      </c>
      <c r="T173" s="735"/>
      <c r="U173" s="691">
        <v>0</v>
      </c>
    </row>
    <row r="174" spans="1:21" ht="14.4" customHeight="1" x14ac:dyDescent="0.3">
      <c r="A174" s="651">
        <v>6</v>
      </c>
      <c r="B174" s="652" t="s">
        <v>541</v>
      </c>
      <c r="C174" s="652" t="s">
        <v>2844</v>
      </c>
      <c r="D174" s="733" t="s">
        <v>3201</v>
      </c>
      <c r="E174" s="734" t="s">
        <v>2857</v>
      </c>
      <c r="F174" s="652" t="s">
        <v>2840</v>
      </c>
      <c r="G174" s="652" t="s">
        <v>2864</v>
      </c>
      <c r="H174" s="652" t="s">
        <v>542</v>
      </c>
      <c r="I174" s="652" t="s">
        <v>3095</v>
      </c>
      <c r="J174" s="652" t="s">
        <v>3096</v>
      </c>
      <c r="K174" s="652" t="s">
        <v>3097</v>
      </c>
      <c r="L174" s="653">
        <v>179.2</v>
      </c>
      <c r="M174" s="653">
        <v>179.2</v>
      </c>
      <c r="N174" s="652">
        <v>1</v>
      </c>
      <c r="O174" s="735">
        <v>1</v>
      </c>
      <c r="P174" s="653"/>
      <c r="Q174" s="668">
        <v>0</v>
      </c>
      <c r="R174" s="652"/>
      <c r="S174" s="668">
        <v>0</v>
      </c>
      <c r="T174" s="735"/>
      <c r="U174" s="691">
        <v>0</v>
      </c>
    </row>
    <row r="175" spans="1:21" ht="14.4" customHeight="1" x14ac:dyDescent="0.3">
      <c r="A175" s="651">
        <v>6</v>
      </c>
      <c r="B175" s="652" t="s">
        <v>541</v>
      </c>
      <c r="C175" s="652" t="s">
        <v>2844</v>
      </c>
      <c r="D175" s="733" t="s">
        <v>3201</v>
      </c>
      <c r="E175" s="734" t="s">
        <v>2857</v>
      </c>
      <c r="F175" s="652" t="s">
        <v>2840</v>
      </c>
      <c r="G175" s="652" t="s">
        <v>2864</v>
      </c>
      <c r="H175" s="652" t="s">
        <v>542</v>
      </c>
      <c r="I175" s="652" t="s">
        <v>2865</v>
      </c>
      <c r="J175" s="652" t="s">
        <v>2866</v>
      </c>
      <c r="K175" s="652" t="s">
        <v>2867</v>
      </c>
      <c r="L175" s="653">
        <v>864.39</v>
      </c>
      <c r="M175" s="653">
        <v>44083.889999999978</v>
      </c>
      <c r="N175" s="652">
        <v>51</v>
      </c>
      <c r="O175" s="735">
        <v>45</v>
      </c>
      <c r="P175" s="653">
        <v>39761.939999999981</v>
      </c>
      <c r="Q175" s="668">
        <v>0.90196078431372551</v>
      </c>
      <c r="R175" s="652">
        <v>46</v>
      </c>
      <c r="S175" s="668">
        <v>0.90196078431372551</v>
      </c>
      <c r="T175" s="735">
        <v>42</v>
      </c>
      <c r="U175" s="691">
        <v>0.93333333333333335</v>
      </c>
    </row>
    <row r="176" spans="1:21" ht="14.4" customHeight="1" x14ac:dyDescent="0.3">
      <c r="A176" s="651">
        <v>6</v>
      </c>
      <c r="B176" s="652" t="s">
        <v>541</v>
      </c>
      <c r="C176" s="652" t="s">
        <v>2844</v>
      </c>
      <c r="D176" s="733" t="s">
        <v>3201</v>
      </c>
      <c r="E176" s="734" t="s">
        <v>2857</v>
      </c>
      <c r="F176" s="652" t="s">
        <v>2840</v>
      </c>
      <c r="G176" s="652" t="s">
        <v>2864</v>
      </c>
      <c r="H176" s="652" t="s">
        <v>542</v>
      </c>
      <c r="I176" s="652" t="s">
        <v>2893</v>
      </c>
      <c r="J176" s="652" t="s">
        <v>2894</v>
      </c>
      <c r="K176" s="652" t="s">
        <v>2895</v>
      </c>
      <c r="L176" s="653">
        <v>1978.94</v>
      </c>
      <c r="M176" s="653">
        <v>102904.88000000006</v>
      </c>
      <c r="N176" s="652">
        <v>52</v>
      </c>
      <c r="O176" s="735">
        <v>42</v>
      </c>
      <c r="P176" s="653">
        <v>89052.300000000061</v>
      </c>
      <c r="Q176" s="668">
        <v>0.86538461538461542</v>
      </c>
      <c r="R176" s="652">
        <v>45</v>
      </c>
      <c r="S176" s="668">
        <v>0.86538461538461542</v>
      </c>
      <c r="T176" s="735">
        <v>38.5</v>
      </c>
      <c r="U176" s="691">
        <v>0.91666666666666663</v>
      </c>
    </row>
    <row r="177" spans="1:21" ht="14.4" customHeight="1" x14ac:dyDescent="0.3">
      <c r="A177" s="651">
        <v>6</v>
      </c>
      <c r="B177" s="652" t="s">
        <v>541</v>
      </c>
      <c r="C177" s="652" t="s">
        <v>2844</v>
      </c>
      <c r="D177" s="733" t="s">
        <v>3201</v>
      </c>
      <c r="E177" s="734" t="s">
        <v>2857</v>
      </c>
      <c r="F177" s="652" t="s">
        <v>2840</v>
      </c>
      <c r="G177" s="652" t="s">
        <v>2864</v>
      </c>
      <c r="H177" s="652" t="s">
        <v>542</v>
      </c>
      <c r="I177" s="652" t="s">
        <v>2877</v>
      </c>
      <c r="J177" s="652" t="s">
        <v>2878</v>
      </c>
      <c r="K177" s="652" t="s">
        <v>2879</v>
      </c>
      <c r="L177" s="653">
        <v>700</v>
      </c>
      <c r="M177" s="653">
        <v>700</v>
      </c>
      <c r="N177" s="652">
        <v>1</v>
      </c>
      <c r="O177" s="735">
        <v>1</v>
      </c>
      <c r="P177" s="653">
        <v>700</v>
      </c>
      <c r="Q177" s="668">
        <v>1</v>
      </c>
      <c r="R177" s="652">
        <v>1</v>
      </c>
      <c r="S177" s="668">
        <v>1</v>
      </c>
      <c r="T177" s="735">
        <v>1</v>
      </c>
      <c r="U177" s="691">
        <v>1</v>
      </c>
    </row>
    <row r="178" spans="1:21" ht="14.4" customHeight="1" x14ac:dyDescent="0.3">
      <c r="A178" s="651">
        <v>6</v>
      </c>
      <c r="B178" s="652" t="s">
        <v>541</v>
      </c>
      <c r="C178" s="652" t="s">
        <v>2844</v>
      </c>
      <c r="D178" s="733" t="s">
        <v>3201</v>
      </c>
      <c r="E178" s="734" t="s">
        <v>2857</v>
      </c>
      <c r="F178" s="652" t="s">
        <v>2840</v>
      </c>
      <c r="G178" s="652" t="s">
        <v>2864</v>
      </c>
      <c r="H178" s="652" t="s">
        <v>542</v>
      </c>
      <c r="I178" s="652" t="s">
        <v>2874</v>
      </c>
      <c r="J178" s="652" t="s">
        <v>2875</v>
      </c>
      <c r="K178" s="652" t="s">
        <v>2876</v>
      </c>
      <c r="L178" s="653">
        <v>700</v>
      </c>
      <c r="M178" s="653">
        <v>23800</v>
      </c>
      <c r="N178" s="652">
        <v>34</v>
      </c>
      <c r="O178" s="735">
        <v>31</v>
      </c>
      <c r="P178" s="653">
        <v>21000</v>
      </c>
      <c r="Q178" s="668">
        <v>0.88235294117647056</v>
      </c>
      <c r="R178" s="652">
        <v>30</v>
      </c>
      <c r="S178" s="668">
        <v>0.88235294117647056</v>
      </c>
      <c r="T178" s="735">
        <v>28.5</v>
      </c>
      <c r="U178" s="691">
        <v>0.91935483870967738</v>
      </c>
    </row>
    <row r="179" spans="1:21" ht="14.4" customHeight="1" x14ac:dyDescent="0.3">
      <c r="A179" s="651">
        <v>6</v>
      </c>
      <c r="B179" s="652" t="s">
        <v>541</v>
      </c>
      <c r="C179" s="652" t="s">
        <v>2844</v>
      </c>
      <c r="D179" s="733" t="s">
        <v>3201</v>
      </c>
      <c r="E179" s="734" t="s">
        <v>2857</v>
      </c>
      <c r="F179" s="652" t="s">
        <v>2840</v>
      </c>
      <c r="G179" s="652" t="s">
        <v>2864</v>
      </c>
      <c r="H179" s="652" t="s">
        <v>542</v>
      </c>
      <c r="I179" s="652" t="s">
        <v>3184</v>
      </c>
      <c r="J179" s="652" t="s">
        <v>3185</v>
      </c>
      <c r="K179" s="652" t="s">
        <v>3186</v>
      </c>
      <c r="L179" s="653">
        <v>852.07</v>
      </c>
      <c r="M179" s="653">
        <v>852.07</v>
      </c>
      <c r="N179" s="652">
        <v>1</v>
      </c>
      <c r="O179" s="735">
        <v>1</v>
      </c>
      <c r="P179" s="653"/>
      <c r="Q179" s="668">
        <v>0</v>
      </c>
      <c r="R179" s="652"/>
      <c r="S179" s="668">
        <v>0</v>
      </c>
      <c r="T179" s="735"/>
      <c r="U179" s="691">
        <v>0</v>
      </c>
    </row>
    <row r="180" spans="1:21" ht="14.4" customHeight="1" x14ac:dyDescent="0.3">
      <c r="A180" s="651">
        <v>6</v>
      </c>
      <c r="B180" s="652" t="s">
        <v>541</v>
      </c>
      <c r="C180" s="652" t="s">
        <v>2844</v>
      </c>
      <c r="D180" s="733" t="s">
        <v>3201</v>
      </c>
      <c r="E180" s="734" t="s">
        <v>2857</v>
      </c>
      <c r="F180" s="652" t="s">
        <v>2840</v>
      </c>
      <c r="G180" s="652" t="s">
        <v>2896</v>
      </c>
      <c r="H180" s="652" t="s">
        <v>542</v>
      </c>
      <c r="I180" s="652" t="s">
        <v>2897</v>
      </c>
      <c r="J180" s="652" t="s">
        <v>2898</v>
      </c>
      <c r="K180" s="652" t="s">
        <v>2899</v>
      </c>
      <c r="L180" s="653">
        <v>0</v>
      </c>
      <c r="M180" s="653">
        <v>0</v>
      </c>
      <c r="N180" s="652">
        <v>1</v>
      </c>
      <c r="O180" s="735">
        <v>1</v>
      </c>
      <c r="P180" s="653"/>
      <c r="Q180" s="668"/>
      <c r="R180" s="652"/>
      <c r="S180" s="668">
        <v>0</v>
      </c>
      <c r="T180" s="735"/>
      <c r="U180" s="691">
        <v>0</v>
      </c>
    </row>
    <row r="181" spans="1:21" ht="14.4" customHeight="1" x14ac:dyDescent="0.3">
      <c r="A181" s="651">
        <v>6</v>
      </c>
      <c r="B181" s="652" t="s">
        <v>541</v>
      </c>
      <c r="C181" s="652" t="s">
        <v>2844</v>
      </c>
      <c r="D181" s="733" t="s">
        <v>3201</v>
      </c>
      <c r="E181" s="734" t="s">
        <v>2857</v>
      </c>
      <c r="F181" s="652" t="s">
        <v>2840</v>
      </c>
      <c r="G181" s="652" t="s">
        <v>2896</v>
      </c>
      <c r="H181" s="652" t="s">
        <v>542</v>
      </c>
      <c r="I181" s="652" t="s">
        <v>3187</v>
      </c>
      <c r="J181" s="652" t="s">
        <v>3188</v>
      </c>
      <c r="K181" s="652" t="s">
        <v>3189</v>
      </c>
      <c r="L181" s="653">
        <v>3500</v>
      </c>
      <c r="M181" s="653">
        <v>3500</v>
      </c>
      <c r="N181" s="652">
        <v>1</v>
      </c>
      <c r="O181" s="735">
        <v>1</v>
      </c>
      <c r="P181" s="653"/>
      <c r="Q181" s="668">
        <v>0</v>
      </c>
      <c r="R181" s="652"/>
      <c r="S181" s="668">
        <v>0</v>
      </c>
      <c r="T181" s="735"/>
      <c r="U181" s="691">
        <v>0</v>
      </c>
    </row>
    <row r="182" spans="1:21" ht="14.4" customHeight="1" x14ac:dyDescent="0.3">
      <c r="A182" s="651">
        <v>6</v>
      </c>
      <c r="B182" s="652" t="s">
        <v>541</v>
      </c>
      <c r="C182" s="652" t="s">
        <v>2844</v>
      </c>
      <c r="D182" s="733" t="s">
        <v>3201</v>
      </c>
      <c r="E182" s="734" t="s">
        <v>2851</v>
      </c>
      <c r="F182" s="652" t="s">
        <v>2839</v>
      </c>
      <c r="G182" s="652" t="s">
        <v>2860</v>
      </c>
      <c r="H182" s="652" t="s">
        <v>1054</v>
      </c>
      <c r="I182" s="652" t="s">
        <v>1215</v>
      </c>
      <c r="J182" s="652" t="s">
        <v>1133</v>
      </c>
      <c r="K182" s="652" t="s">
        <v>2662</v>
      </c>
      <c r="L182" s="653">
        <v>154.36000000000001</v>
      </c>
      <c r="M182" s="653">
        <v>154.36000000000001</v>
      </c>
      <c r="N182" s="652">
        <v>1</v>
      </c>
      <c r="O182" s="735">
        <v>1</v>
      </c>
      <c r="P182" s="653">
        <v>154.36000000000001</v>
      </c>
      <c r="Q182" s="668">
        <v>1</v>
      </c>
      <c r="R182" s="652">
        <v>1</v>
      </c>
      <c r="S182" s="668">
        <v>1</v>
      </c>
      <c r="T182" s="735">
        <v>1</v>
      </c>
      <c r="U182" s="691">
        <v>1</v>
      </c>
    </row>
    <row r="183" spans="1:21" ht="14.4" customHeight="1" x14ac:dyDescent="0.3">
      <c r="A183" s="651">
        <v>6</v>
      </c>
      <c r="B183" s="652" t="s">
        <v>541</v>
      </c>
      <c r="C183" s="652" t="s">
        <v>2844</v>
      </c>
      <c r="D183" s="733" t="s">
        <v>3201</v>
      </c>
      <c r="E183" s="734" t="s">
        <v>2851</v>
      </c>
      <c r="F183" s="652" t="s">
        <v>2839</v>
      </c>
      <c r="G183" s="652" t="s">
        <v>3086</v>
      </c>
      <c r="H183" s="652" t="s">
        <v>542</v>
      </c>
      <c r="I183" s="652" t="s">
        <v>999</v>
      </c>
      <c r="J183" s="652" t="s">
        <v>742</v>
      </c>
      <c r="K183" s="652" t="s">
        <v>3087</v>
      </c>
      <c r="L183" s="653">
        <v>0</v>
      </c>
      <c r="M183" s="653">
        <v>0</v>
      </c>
      <c r="N183" s="652">
        <v>2</v>
      </c>
      <c r="O183" s="735">
        <v>1</v>
      </c>
      <c r="P183" s="653"/>
      <c r="Q183" s="668"/>
      <c r="R183" s="652"/>
      <c r="S183" s="668">
        <v>0</v>
      </c>
      <c r="T183" s="735"/>
      <c r="U183" s="691">
        <v>0</v>
      </c>
    </row>
    <row r="184" spans="1:21" ht="14.4" customHeight="1" x14ac:dyDescent="0.3">
      <c r="A184" s="651">
        <v>6</v>
      </c>
      <c r="B184" s="652" t="s">
        <v>541</v>
      </c>
      <c r="C184" s="652" t="s">
        <v>2844</v>
      </c>
      <c r="D184" s="733" t="s">
        <v>3201</v>
      </c>
      <c r="E184" s="734" t="s">
        <v>2851</v>
      </c>
      <c r="F184" s="652" t="s">
        <v>2839</v>
      </c>
      <c r="G184" s="652" t="s">
        <v>2868</v>
      </c>
      <c r="H184" s="652" t="s">
        <v>1054</v>
      </c>
      <c r="I184" s="652" t="s">
        <v>2963</v>
      </c>
      <c r="J184" s="652" t="s">
        <v>1139</v>
      </c>
      <c r="K184" s="652" t="s">
        <v>2964</v>
      </c>
      <c r="L184" s="653">
        <v>490.89</v>
      </c>
      <c r="M184" s="653">
        <v>490.89</v>
      </c>
      <c r="N184" s="652">
        <v>1</v>
      </c>
      <c r="O184" s="735">
        <v>1</v>
      </c>
      <c r="P184" s="653"/>
      <c r="Q184" s="668">
        <v>0</v>
      </c>
      <c r="R184" s="652"/>
      <c r="S184" s="668">
        <v>0</v>
      </c>
      <c r="T184" s="735"/>
      <c r="U184" s="691">
        <v>0</v>
      </c>
    </row>
    <row r="185" spans="1:21" ht="14.4" customHeight="1" x14ac:dyDescent="0.3">
      <c r="A185" s="651">
        <v>6</v>
      </c>
      <c r="B185" s="652" t="s">
        <v>541</v>
      </c>
      <c r="C185" s="652" t="s">
        <v>2844</v>
      </c>
      <c r="D185" s="733" t="s">
        <v>3201</v>
      </c>
      <c r="E185" s="734" t="s">
        <v>2851</v>
      </c>
      <c r="F185" s="652" t="s">
        <v>2839</v>
      </c>
      <c r="G185" s="652" t="s">
        <v>3190</v>
      </c>
      <c r="H185" s="652" t="s">
        <v>1054</v>
      </c>
      <c r="I185" s="652" t="s">
        <v>3191</v>
      </c>
      <c r="J185" s="652" t="s">
        <v>1061</v>
      </c>
      <c r="K185" s="652" t="s">
        <v>3192</v>
      </c>
      <c r="L185" s="653">
        <v>193.26</v>
      </c>
      <c r="M185" s="653">
        <v>193.26</v>
      </c>
      <c r="N185" s="652">
        <v>1</v>
      </c>
      <c r="O185" s="735">
        <v>1</v>
      </c>
      <c r="P185" s="653"/>
      <c r="Q185" s="668">
        <v>0</v>
      </c>
      <c r="R185" s="652"/>
      <c r="S185" s="668">
        <v>0</v>
      </c>
      <c r="T185" s="735"/>
      <c r="U185" s="691">
        <v>0</v>
      </c>
    </row>
    <row r="186" spans="1:21" ht="14.4" customHeight="1" x14ac:dyDescent="0.3">
      <c r="A186" s="651">
        <v>6</v>
      </c>
      <c r="B186" s="652" t="s">
        <v>541</v>
      </c>
      <c r="C186" s="652" t="s">
        <v>2844</v>
      </c>
      <c r="D186" s="733" t="s">
        <v>3201</v>
      </c>
      <c r="E186" s="734" t="s">
        <v>2851</v>
      </c>
      <c r="F186" s="652" t="s">
        <v>2839</v>
      </c>
      <c r="G186" s="652" t="s">
        <v>3190</v>
      </c>
      <c r="H186" s="652" t="s">
        <v>542</v>
      </c>
      <c r="I186" s="652" t="s">
        <v>1539</v>
      </c>
      <c r="J186" s="652" t="s">
        <v>1061</v>
      </c>
      <c r="K186" s="652" t="s">
        <v>3193</v>
      </c>
      <c r="L186" s="653">
        <v>36.54</v>
      </c>
      <c r="M186" s="653">
        <v>36.54</v>
      </c>
      <c r="N186" s="652">
        <v>1</v>
      </c>
      <c r="O186" s="735">
        <v>1</v>
      </c>
      <c r="P186" s="653"/>
      <c r="Q186" s="668">
        <v>0</v>
      </c>
      <c r="R186" s="652"/>
      <c r="S186" s="668">
        <v>0</v>
      </c>
      <c r="T186" s="735"/>
      <c r="U186" s="691">
        <v>0</v>
      </c>
    </row>
    <row r="187" spans="1:21" ht="14.4" customHeight="1" x14ac:dyDescent="0.3">
      <c r="A187" s="651">
        <v>6</v>
      </c>
      <c r="B187" s="652" t="s">
        <v>541</v>
      </c>
      <c r="C187" s="652" t="s">
        <v>2844</v>
      </c>
      <c r="D187" s="733" t="s">
        <v>3201</v>
      </c>
      <c r="E187" s="734" t="s">
        <v>2851</v>
      </c>
      <c r="F187" s="652" t="s">
        <v>2839</v>
      </c>
      <c r="G187" s="652" t="s">
        <v>3069</v>
      </c>
      <c r="H187" s="652" t="s">
        <v>542</v>
      </c>
      <c r="I187" s="652" t="s">
        <v>668</v>
      </c>
      <c r="J187" s="652" t="s">
        <v>3070</v>
      </c>
      <c r="K187" s="652" t="s">
        <v>2890</v>
      </c>
      <c r="L187" s="653">
        <v>0</v>
      </c>
      <c r="M187" s="653">
        <v>0</v>
      </c>
      <c r="N187" s="652">
        <v>1</v>
      </c>
      <c r="O187" s="735">
        <v>1</v>
      </c>
      <c r="P187" s="653"/>
      <c r="Q187" s="668"/>
      <c r="R187" s="652"/>
      <c r="S187" s="668">
        <v>0</v>
      </c>
      <c r="T187" s="735"/>
      <c r="U187" s="691">
        <v>0</v>
      </c>
    </row>
    <row r="188" spans="1:21" ht="14.4" customHeight="1" x14ac:dyDescent="0.3">
      <c r="A188" s="651">
        <v>6</v>
      </c>
      <c r="B188" s="652" t="s">
        <v>541</v>
      </c>
      <c r="C188" s="652" t="s">
        <v>2844</v>
      </c>
      <c r="D188" s="733" t="s">
        <v>3201</v>
      </c>
      <c r="E188" s="734" t="s">
        <v>2851</v>
      </c>
      <c r="F188" s="652" t="s">
        <v>2839</v>
      </c>
      <c r="G188" s="652" t="s">
        <v>2911</v>
      </c>
      <c r="H188" s="652" t="s">
        <v>542</v>
      </c>
      <c r="I188" s="652" t="s">
        <v>3194</v>
      </c>
      <c r="J188" s="652" t="s">
        <v>3195</v>
      </c>
      <c r="K188" s="652" t="s">
        <v>3196</v>
      </c>
      <c r="L188" s="653">
        <v>90.6</v>
      </c>
      <c r="M188" s="653">
        <v>362.4</v>
      </c>
      <c r="N188" s="652">
        <v>4</v>
      </c>
      <c r="O188" s="735">
        <v>1</v>
      </c>
      <c r="P188" s="653"/>
      <c r="Q188" s="668">
        <v>0</v>
      </c>
      <c r="R188" s="652"/>
      <c r="S188" s="668">
        <v>0</v>
      </c>
      <c r="T188" s="735"/>
      <c r="U188" s="691">
        <v>0</v>
      </c>
    </row>
    <row r="189" spans="1:21" ht="14.4" customHeight="1" x14ac:dyDescent="0.3">
      <c r="A189" s="651">
        <v>6</v>
      </c>
      <c r="B189" s="652" t="s">
        <v>541</v>
      </c>
      <c r="C189" s="652" t="s">
        <v>2844</v>
      </c>
      <c r="D189" s="733" t="s">
        <v>3201</v>
      </c>
      <c r="E189" s="734" t="s">
        <v>2851</v>
      </c>
      <c r="F189" s="652" t="s">
        <v>2840</v>
      </c>
      <c r="G189" s="652" t="s">
        <v>2864</v>
      </c>
      <c r="H189" s="652" t="s">
        <v>542</v>
      </c>
      <c r="I189" s="652" t="s">
        <v>2865</v>
      </c>
      <c r="J189" s="652" t="s">
        <v>2866</v>
      </c>
      <c r="K189" s="652" t="s">
        <v>2867</v>
      </c>
      <c r="L189" s="653">
        <v>864.39</v>
      </c>
      <c r="M189" s="653">
        <v>7779.5100000000011</v>
      </c>
      <c r="N189" s="652">
        <v>9</v>
      </c>
      <c r="O189" s="735">
        <v>9</v>
      </c>
      <c r="P189" s="653">
        <v>7779.5100000000011</v>
      </c>
      <c r="Q189" s="668">
        <v>1</v>
      </c>
      <c r="R189" s="652">
        <v>9</v>
      </c>
      <c r="S189" s="668">
        <v>1</v>
      </c>
      <c r="T189" s="735">
        <v>9</v>
      </c>
      <c r="U189" s="691">
        <v>1</v>
      </c>
    </row>
    <row r="190" spans="1:21" ht="14.4" customHeight="1" x14ac:dyDescent="0.3">
      <c r="A190" s="651">
        <v>6</v>
      </c>
      <c r="B190" s="652" t="s">
        <v>541</v>
      </c>
      <c r="C190" s="652" t="s">
        <v>2844</v>
      </c>
      <c r="D190" s="733" t="s">
        <v>3201</v>
      </c>
      <c r="E190" s="734" t="s">
        <v>2851</v>
      </c>
      <c r="F190" s="652" t="s">
        <v>2840</v>
      </c>
      <c r="G190" s="652" t="s">
        <v>2864</v>
      </c>
      <c r="H190" s="652" t="s">
        <v>542</v>
      </c>
      <c r="I190" s="652" t="s">
        <v>2893</v>
      </c>
      <c r="J190" s="652" t="s">
        <v>2894</v>
      </c>
      <c r="K190" s="652" t="s">
        <v>2895</v>
      </c>
      <c r="L190" s="653">
        <v>1978.94</v>
      </c>
      <c r="M190" s="653">
        <v>57389.260000000009</v>
      </c>
      <c r="N190" s="652">
        <v>29</v>
      </c>
      <c r="O190" s="735">
        <v>26</v>
      </c>
      <c r="P190" s="653">
        <v>47494.560000000012</v>
      </c>
      <c r="Q190" s="668">
        <v>0.82758620689655182</v>
      </c>
      <c r="R190" s="652">
        <v>24</v>
      </c>
      <c r="S190" s="668">
        <v>0.82758620689655171</v>
      </c>
      <c r="T190" s="735">
        <v>22.5</v>
      </c>
      <c r="U190" s="691">
        <v>0.86538461538461542</v>
      </c>
    </row>
    <row r="191" spans="1:21" ht="14.4" customHeight="1" x14ac:dyDescent="0.3">
      <c r="A191" s="651">
        <v>6</v>
      </c>
      <c r="B191" s="652" t="s">
        <v>541</v>
      </c>
      <c r="C191" s="652" t="s">
        <v>2844</v>
      </c>
      <c r="D191" s="733" t="s">
        <v>3201</v>
      </c>
      <c r="E191" s="734" t="s">
        <v>2851</v>
      </c>
      <c r="F191" s="652" t="s">
        <v>2840</v>
      </c>
      <c r="G191" s="652" t="s">
        <v>2864</v>
      </c>
      <c r="H191" s="652" t="s">
        <v>542</v>
      </c>
      <c r="I191" s="652" t="s">
        <v>3197</v>
      </c>
      <c r="J191" s="652" t="s">
        <v>3198</v>
      </c>
      <c r="K191" s="652" t="s">
        <v>3199</v>
      </c>
      <c r="L191" s="653">
        <v>719.21</v>
      </c>
      <c r="M191" s="653">
        <v>719.21</v>
      </c>
      <c r="N191" s="652">
        <v>1</v>
      </c>
      <c r="O191" s="735">
        <v>1</v>
      </c>
      <c r="P191" s="653">
        <v>719.21</v>
      </c>
      <c r="Q191" s="668">
        <v>1</v>
      </c>
      <c r="R191" s="652">
        <v>1</v>
      </c>
      <c r="S191" s="668">
        <v>1</v>
      </c>
      <c r="T191" s="735">
        <v>1</v>
      </c>
      <c r="U191" s="691">
        <v>1</v>
      </c>
    </row>
    <row r="192" spans="1:21" ht="14.4" customHeight="1" thickBot="1" x14ac:dyDescent="0.35">
      <c r="A192" s="657">
        <v>6</v>
      </c>
      <c r="B192" s="658" t="s">
        <v>541</v>
      </c>
      <c r="C192" s="658" t="s">
        <v>2844</v>
      </c>
      <c r="D192" s="736" t="s">
        <v>3201</v>
      </c>
      <c r="E192" s="737" t="s">
        <v>2851</v>
      </c>
      <c r="F192" s="658" t="s">
        <v>2840</v>
      </c>
      <c r="G192" s="658" t="s">
        <v>2896</v>
      </c>
      <c r="H192" s="658" t="s">
        <v>542</v>
      </c>
      <c r="I192" s="658" t="s">
        <v>2897</v>
      </c>
      <c r="J192" s="658" t="s">
        <v>2898</v>
      </c>
      <c r="K192" s="658" t="s">
        <v>2899</v>
      </c>
      <c r="L192" s="659">
        <v>0</v>
      </c>
      <c r="M192" s="659">
        <v>0</v>
      </c>
      <c r="N192" s="658">
        <v>1</v>
      </c>
      <c r="O192" s="738">
        <v>1</v>
      </c>
      <c r="P192" s="659"/>
      <c r="Q192" s="669"/>
      <c r="R192" s="658"/>
      <c r="S192" s="669">
        <v>0</v>
      </c>
      <c r="T192" s="738"/>
      <c r="U192" s="69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5" t="s">
        <v>3203</v>
      </c>
      <c r="B1" s="506"/>
      <c r="C1" s="506"/>
      <c r="D1" s="506"/>
      <c r="E1" s="506"/>
      <c r="F1" s="506"/>
    </row>
    <row r="2" spans="1:6" ht="14.4" customHeight="1" thickBot="1" x14ac:dyDescent="0.35">
      <c r="A2" s="382" t="s">
        <v>311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07" t="s">
        <v>161</v>
      </c>
      <c r="C3" s="508"/>
      <c r="D3" s="509" t="s">
        <v>160</v>
      </c>
      <c r="E3" s="508"/>
      <c r="F3" s="105" t="s">
        <v>3</v>
      </c>
    </row>
    <row r="4" spans="1:6" ht="14.4" customHeight="1" thickBot="1" x14ac:dyDescent="0.35">
      <c r="A4" s="739" t="s">
        <v>212</v>
      </c>
      <c r="B4" s="664" t="s">
        <v>14</v>
      </c>
      <c r="C4" s="665" t="s">
        <v>2</v>
      </c>
      <c r="D4" s="664" t="s">
        <v>14</v>
      </c>
      <c r="E4" s="665" t="s">
        <v>2</v>
      </c>
      <c r="F4" s="666" t="s">
        <v>14</v>
      </c>
    </row>
    <row r="5" spans="1:6" ht="14.4" customHeight="1" x14ac:dyDescent="0.3">
      <c r="A5" s="741" t="s">
        <v>2851</v>
      </c>
      <c r="B5" s="229">
        <v>362.4</v>
      </c>
      <c r="C5" s="732">
        <v>0.30177115687270489</v>
      </c>
      <c r="D5" s="229">
        <v>838.51</v>
      </c>
      <c r="E5" s="732">
        <v>0.69822884312729516</v>
      </c>
      <c r="F5" s="740">
        <v>1200.9099999999999</v>
      </c>
    </row>
    <row r="6" spans="1:6" ht="14.4" customHeight="1" x14ac:dyDescent="0.3">
      <c r="A6" s="678" t="s">
        <v>2855</v>
      </c>
      <c r="B6" s="655">
        <v>349.12</v>
      </c>
      <c r="C6" s="668">
        <v>0.13132859609459932</v>
      </c>
      <c r="D6" s="655">
        <v>2309.25</v>
      </c>
      <c r="E6" s="668">
        <v>0.86867140390540076</v>
      </c>
      <c r="F6" s="656">
        <v>2658.37</v>
      </c>
    </row>
    <row r="7" spans="1:6" ht="14.4" customHeight="1" x14ac:dyDescent="0.3">
      <c r="A7" s="678" t="s">
        <v>2859</v>
      </c>
      <c r="B7" s="655">
        <v>90.6</v>
      </c>
      <c r="C7" s="668">
        <v>9.6477403416109372E-2</v>
      </c>
      <c r="D7" s="655">
        <v>848.48</v>
      </c>
      <c r="E7" s="668">
        <v>0.90352259658389056</v>
      </c>
      <c r="F7" s="656">
        <v>939.08</v>
      </c>
    </row>
    <row r="8" spans="1:6" ht="14.4" customHeight="1" x14ac:dyDescent="0.3">
      <c r="A8" s="678" t="s">
        <v>2854</v>
      </c>
      <c r="B8" s="655">
        <v>0</v>
      </c>
      <c r="C8" s="668">
        <v>0</v>
      </c>
      <c r="D8" s="655">
        <v>1611.6</v>
      </c>
      <c r="E8" s="668">
        <v>1</v>
      </c>
      <c r="F8" s="656">
        <v>1611.6</v>
      </c>
    </row>
    <row r="9" spans="1:6" ht="14.4" customHeight="1" x14ac:dyDescent="0.3">
      <c r="A9" s="678" t="s">
        <v>2850</v>
      </c>
      <c r="B9" s="655"/>
      <c r="C9" s="668">
        <v>0</v>
      </c>
      <c r="D9" s="655">
        <v>1141.52</v>
      </c>
      <c r="E9" s="668">
        <v>1</v>
      </c>
      <c r="F9" s="656">
        <v>1141.52</v>
      </c>
    </row>
    <row r="10" spans="1:6" ht="14.4" customHeight="1" x14ac:dyDescent="0.3">
      <c r="A10" s="678" t="s">
        <v>2852</v>
      </c>
      <c r="B10" s="655"/>
      <c r="C10" s="668">
        <v>0</v>
      </c>
      <c r="D10" s="655">
        <v>859.89</v>
      </c>
      <c r="E10" s="668">
        <v>1</v>
      </c>
      <c r="F10" s="656">
        <v>859.89</v>
      </c>
    </row>
    <row r="11" spans="1:6" ht="14.4" customHeight="1" x14ac:dyDescent="0.3">
      <c r="A11" s="678" t="s">
        <v>2857</v>
      </c>
      <c r="B11" s="655">
        <v>0</v>
      </c>
      <c r="C11" s="668">
        <v>0</v>
      </c>
      <c r="D11" s="655">
        <v>2817.7799999999997</v>
      </c>
      <c r="E11" s="668">
        <v>1</v>
      </c>
      <c r="F11" s="656">
        <v>2817.7799999999997</v>
      </c>
    </row>
    <row r="12" spans="1:6" ht="14.4" customHeight="1" x14ac:dyDescent="0.3">
      <c r="A12" s="678" t="s">
        <v>2853</v>
      </c>
      <c r="B12" s="655">
        <v>0</v>
      </c>
      <c r="C12" s="668">
        <v>0</v>
      </c>
      <c r="D12" s="655">
        <v>356.21000000000004</v>
      </c>
      <c r="E12" s="668">
        <v>1</v>
      </c>
      <c r="F12" s="656">
        <v>356.21000000000004</v>
      </c>
    </row>
    <row r="13" spans="1:6" ht="14.4" customHeight="1" x14ac:dyDescent="0.3">
      <c r="A13" s="678" t="s">
        <v>2849</v>
      </c>
      <c r="B13" s="655"/>
      <c r="C13" s="668">
        <v>0</v>
      </c>
      <c r="D13" s="655">
        <v>646.68000000000006</v>
      </c>
      <c r="E13" s="668">
        <v>1</v>
      </c>
      <c r="F13" s="656">
        <v>646.68000000000006</v>
      </c>
    </row>
    <row r="14" spans="1:6" ht="14.4" customHeight="1" thickBot="1" x14ac:dyDescent="0.35">
      <c r="A14" s="679" t="s">
        <v>2856</v>
      </c>
      <c r="B14" s="670"/>
      <c r="C14" s="671">
        <v>0</v>
      </c>
      <c r="D14" s="670">
        <v>928.02</v>
      </c>
      <c r="E14" s="671">
        <v>1</v>
      </c>
      <c r="F14" s="672">
        <v>928.02</v>
      </c>
    </row>
    <row r="15" spans="1:6" ht="14.4" customHeight="1" thickBot="1" x14ac:dyDescent="0.35">
      <c r="A15" s="673" t="s">
        <v>3</v>
      </c>
      <c r="B15" s="674">
        <v>802.12</v>
      </c>
      <c r="C15" s="675">
        <v>6.0951089888647933E-2</v>
      </c>
      <c r="D15" s="674">
        <v>12357.94</v>
      </c>
      <c r="E15" s="675">
        <v>0.93904891011135228</v>
      </c>
      <c r="F15" s="676">
        <v>13160.059999999998</v>
      </c>
    </row>
    <row r="16" spans="1:6" ht="14.4" customHeight="1" thickBot="1" x14ac:dyDescent="0.35"/>
    <row r="17" spans="1:6" ht="14.4" customHeight="1" x14ac:dyDescent="0.3">
      <c r="A17" s="741" t="s">
        <v>2572</v>
      </c>
      <c r="B17" s="229">
        <v>453</v>
      </c>
      <c r="C17" s="732">
        <v>0.4605905319668131</v>
      </c>
      <c r="D17" s="229">
        <v>530.52</v>
      </c>
      <c r="E17" s="732">
        <v>0.5394094680331869</v>
      </c>
      <c r="F17" s="740">
        <v>983.52</v>
      </c>
    </row>
    <row r="18" spans="1:6" ht="14.4" customHeight="1" x14ac:dyDescent="0.3">
      <c r="A18" s="678" t="s">
        <v>3204</v>
      </c>
      <c r="B18" s="655">
        <v>207.45</v>
      </c>
      <c r="C18" s="668">
        <v>0.5</v>
      </c>
      <c r="D18" s="655">
        <v>207.45</v>
      </c>
      <c r="E18" s="668">
        <v>0.5</v>
      </c>
      <c r="F18" s="656">
        <v>414.9</v>
      </c>
    </row>
    <row r="19" spans="1:6" ht="14.4" customHeight="1" x14ac:dyDescent="0.3">
      <c r="A19" s="678" t="s">
        <v>2610</v>
      </c>
      <c r="B19" s="655">
        <v>79.03</v>
      </c>
      <c r="C19" s="668">
        <v>0.40001012299438177</v>
      </c>
      <c r="D19" s="655">
        <v>118.54</v>
      </c>
      <c r="E19" s="668">
        <v>0.59998987700561834</v>
      </c>
      <c r="F19" s="656">
        <v>197.57</v>
      </c>
    </row>
    <row r="20" spans="1:6" ht="14.4" customHeight="1" x14ac:dyDescent="0.3">
      <c r="A20" s="678" t="s">
        <v>2571</v>
      </c>
      <c r="B20" s="655">
        <v>62.64</v>
      </c>
      <c r="C20" s="668">
        <v>0.16665779811631989</v>
      </c>
      <c r="D20" s="655">
        <v>313.22000000000003</v>
      </c>
      <c r="E20" s="668">
        <v>0.83334220188368013</v>
      </c>
      <c r="F20" s="656">
        <v>375.86</v>
      </c>
    </row>
    <row r="21" spans="1:6" ht="14.4" customHeight="1" x14ac:dyDescent="0.3">
      <c r="A21" s="678" t="s">
        <v>2615</v>
      </c>
      <c r="B21" s="655"/>
      <c r="C21" s="668"/>
      <c r="D21" s="655">
        <v>0</v>
      </c>
      <c r="E21" s="668"/>
      <c r="F21" s="656">
        <v>0</v>
      </c>
    </row>
    <row r="22" spans="1:6" ht="14.4" customHeight="1" x14ac:dyDescent="0.3">
      <c r="A22" s="678" t="s">
        <v>2611</v>
      </c>
      <c r="B22" s="655"/>
      <c r="C22" s="668">
        <v>0</v>
      </c>
      <c r="D22" s="655">
        <v>373.74</v>
      </c>
      <c r="E22" s="668">
        <v>1</v>
      </c>
      <c r="F22" s="656">
        <v>373.74</v>
      </c>
    </row>
    <row r="23" spans="1:6" ht="14.4" customHeight="1" x14ac:dyDescent="0.3">
      <c r="A23" s="678" t="s">
        <v>2580</v>
      </c>
      <c r="B23" s="655"/>
      <c r="C23" s="668">
        <v>0</v>
      </c>
      <c r="D23" s="655">
        <v>229.38</v>
      </c>
      <c r="E23" s="668">
        <v>1</v>
      </c>
      <c r="F23" s="656">
        <v>229.38</v>
      </c>
    </row>
    <row r="24" spans="1:6" ht="14.4" customHeight="1" x14ac:dyDescent="0.3">
      <c r="A24" s="678" t="s">
        <v>2613</v>
      </c>
      <c r="B24" s="655"/>
      <c r="C24" s="668">
        <v>0</v>
      </c>
      <c r="D24" s="655">
        <v>109.89</v>
      </c>
      <c r="E24" s="668">
        <v>1</v>
      </c>
      <c r="F24" s="656">
        <v>109.89</v>
      </c>
    </row>
    <row r="25" spans="1:6" ht="14.4" customHeight="1" x14ac:dyDescent="0.3">
      <c r="A25" s="678" t="s">
        <v>2582</v>
      </c>
      <c r="B25" s="655"/>
      <c r="C25" s="668">
        <v>0</v>
      </c>
      <c r="D25" s="655">
        <v>105.32</v>
      </c>
      <c r="E25" s="668">
        <v>1</v>
      </c>
      <c r="F25" s="656">
        <v>105.32</v>
      </c>
    </row>
    <row r="26" spans="1:6" ht="14.4" customHeight="1" x14ac:dyDescent="0.3">
      <c r="A26" s="678" t="s">
        <v>2623</v>
      </c>
      <c r="B26" s="655"/>
      <c r="C26" s="668">
        <v>0</v>
      </c>
      <c r="D26" s="655">
        <v>127.5</v>
      </c>
      <c r="E26" s="668">
        <v>1</v>
      </c>
      <c r="F26" s="656">
        <v>127.5</v>
      </c>
    </row>
    <row r="27" spans="1:6" ht="14.4" customHeight="1" x14ac:dyDescent="0.3">
      <c r="A27" s="678" t="s">
        <v>2600</v>
      </c>
      <c r="B27" s="655"/>
      <c r="C27" s="668">
        <v>0</v>
      </c>
      <c r="D27" s="655">
        <v>446.92</v>
      </c>
      <c r="E27" s="668">
        <v>1</v>
      </c>
      <c r="F27" s="656">
        <v>446.92</v>
      </c>
    </row>
    <row r="28" spans="1:6" ht="14.4" customHeight="1" x14ac:dyDescent="0.3">
      <c r="A28" s="678" t="s">
        <v>2609</v>
      </c>
      <c r="B28" s="655"/>
      <c r="C28" s="668">
        <v>0</v>
      </c>
      <c r="D28" s="655">
        <v>193.26</v>
      </c>
      <c r="E28" s="668">
        <v>1</v>
      </c>
      <c r="F28" s="656">
        <v>193.26</v>
      </c>
    </row>
    <row r="29" spans="1:6" ht="14.4" customHeight="1" x14ac:dyDescent="0.3">
      <c r="A29" s="678" t="s">
        <v>2602</v>
      </c>
      <c r="B29" s="655">
        <v>0</v>
      </c>
      <c r="C29" s="668">
        <v>0</v>
      </c>
      <c r="D29" s="655">
        <v>235.46</v>
      </c>
      <c r="E29" s="668">
        <v>1</v>
      </c>
      <c r="F29" s="656">
        <v>235.46</v>
      </c>
    </row>
    <row r="30" spans="1:6" ht="14.4" customHeight="1" x14ac:dyDescent="0.3">
      <c r="A30" s="678" t="s">
        <v>2601</v>
      </c>
      <c r="B30" s="655"/>
      <c r="C30" s="668">
        <v>0</v>
      </c>
      <c r="D30" s="655">
        <v>3343.64</v>
      </c>
      <c r="E30" s="668">
        <v>1</v>
      </c>
      <c r="F30" s="656">
        <v>3343.64</v>
      </c>
    </row>
    <row r="31" spans="1:6" ht="14.4" customHeight="1" x14ac:dyDescent="0.3">
      <c r="A31" s="678" t="s">
        <v>2604</v>
      </c>
      <c r="B31" s="655"/>
      <c r="C31" s="668">
        <v>0</v>
      </c>
      <c r="D31" s="655">
        <v>1059.54</v>
      </c>
      <c r="E31" s="668">
        <v>1</v>
      </c>
      <c r="F31" s="656">
        <v>1059.54</v>
      </c>
    </row>
    <row r="32" spans="1:6" ht="14.4" customHeight="1" x14ac:dyDescent="0.3">
      <c r="A32" s="678" t="s">
        <v>2579</v>
      </c>
      <c r="B32" s="655"/>
      <c r="C32" s="668">
        <v>0</v>
      </c>
      <c r="D32" s="655">
        <v>1272.72</v>
      </c>
      <c r="E32" s="668">
        <v>1</v>
      </c>
      <c r="F32" s="656">
        <v>1272.72</v>
      </c>
    </row>
    <row r="33" spans="1:6" ht="14.4" customHeight="1" x14ac:dyDescent="0.3">
      <c r="A33" s="678" t="s">
        <v>3205</v>
      </c>
      <c r="B33" s="655"/>
      <c r="C33" s="668">
        <v>0</v>
      </c>
      <c r="D33" s="655">
        <v>416.52</v>
      </c>
      <c r="E33" s="668">
        <v>1</v>
      </c>
      <c r="F33" s="656">
        <v>416.52</v>
      </c>
    </row>
    <row r="34" spans="1:6" ht="14.4" customHeight="1" x14ac:dyDescent="0.3">
      <c r="A34" s="678" t="s">
        <v>2619</v>
      </c>
      <c r="B34" s="655"/>
      <c r="C34" s="668">
        <v>0</v>
      </c>
      <c r="D34" s="655">
        <v>614.79999999999995</v>
      </c>
      <c r="E34" s="668">
        <v>1</v>
      </c>
      <c r="F34" s="656">
        <v>614.79999999999995</v>
      </c>
    </row>
    <row r="35" spans="1:6" ht="14.4" customHeight="1" x14ac:dyDescent="0.3">
      <c r="A35" s="678" t="s">
        <v>2627</v>
      </c>
      <c r="B35" s="655"/>
      <c r="C35" s="668">
        <v>0</v>
      </c>
      <c r="D35" s="655">
        <v>207.45</v>
      </c>
      <c r="E35" s="668">
        <v>1</v>
      </c>
      <c r="F35" s="656">
        <v>207.45</v>
      </c>
    </row>
    <row r="36" spans="1:6" ht="14.4" customHeight="1" x14ac:dyDescent="0.3">
      <c r="A36" s="678" t="s">
        <v>2624</v>
      </c>
      <c r="B36" s="655"/>
      <c r="C36" s="668"/>
      <c r="D36" s="655">
        <v>0</v>
      </c>
      <c r="E36" s="668"/>
      <c r="F36" s="656">
        <v>0</v>
      </c>
    </row>
    <row r="37" spans="1:6" ht="14.4" customHeight="1" x14ac:dyDescent="0.3">
      <c r="A37" s="678" t="s">
        <v>2581</v>
      </c>
      <c r="B37" s="655"/>
      <c r="C37" s="668">
        <v>0</v>
      </c>
      <c r="D37" s="655">
        <v>102.93</v>
      </c>
      <c r="E37" s="668">
        <v>1</v>
      </c>
      <c r="F37" s="656">
        <v>102.93</v>
      </c>
    </row>
    <row r="38" spans="1:6" ht="14.4" customHeight="1" x14ac:dyDescent="0.3">
      <c r="A38" s="678" t="s">
        <v>2622</v>
      </c>
      <c r="B38" s="655"/>
      <c r="C38" s="668">
        <v>0</v>
      </c>
      <c r="D38" s="655">
        <v>124.89000000000001</v>
      </c>
      <c r="E38" s="668">
        <v>1</v>
      </c>
      <c r="F38" s="656">
        <v>124.89000000000001</v>
      </c>
    </row>
    <row r="39" spans="1:6" ht="14.4" customHeight="1" x14ac:dyDescent="0.3">
      <c r="A39" s="678" t="s">
        <v>3206</v>
      </c>
      <c r="B39" s="655">
        <v>0</v>
      </c>
      <c r="C39" s="668"/>
      <c r="D39" s="655"/>
      <c r="E39" s="668"/>
      <c r="F39" s="656">
        <v>0</v>
      </c>
    </row>
    <row r="40" spans="1:6" ht="14.4" customHeight="1" x14ac:dyDescent="0.3">
      <c r="A40" s="678" t="s">
        <v>2628</v>
      </c>
      <c r="B40" s="655">
        <v>0</v>
      </c>
      <c r="C40" s="668">
        <v>0</v>
      </c>
      <c r="D40" s="655">
        <v>1730.44</v>
      </c>
      <c r="E40" s="668">
        <v>1</v>
      </c>
      <c r="F40" s="656">
        <v>1730.44</v>
      </c>
    </row>
    <row r="41" spans="1:6" ht="14.4" customHeight="1" thickBot="1" x14ac:dyDescent="0.35">
      <c r="A41" s="679" t="s">
        <v>3207</v>
      </c>
      <c r="B41" s="670"/>
      <c r="C41" s="671">
        <v>0</v>
      </c>
      <c r="D41" s="670">
        <v>493.81</v>
      </c>
      <c r="E41" s="671">
        <v>1</v>
      </c>
      <c r="F41" s="672">
        <v>493.81</v>
      </c>
    </row>
    <row r="42" spans="1:6" ht="14.4" customHeight="1" thickBot="1" x14ac:dyDescent="0.35">
      <c r="A42" s="673" t="s">
        <v>3</v>
      </c>
      <c r="B42" s="674">
        <v>802.12000000000012</v>
      </c>
      <c r="C42" s="675">
        <v>6.0951089888647933E-2</v>
      </c>
      <c r="D42" s="674">
        <v>12357.939999999999</v>
      </c>
      <c r="E42" s="675">
        <v>0.93904891011135205</v>
      </c>
      <c r="F42" s="676">
        <v>13160.06</v>
      </c>
    </row>
  </sheetData>
  <mergeCells count="3">
    <mergeCell ref="A1:F1"/>
    <mergeCell ref="B3:C3"/>
    <mergeCell ref="D3:E3"/>
  </mergeCells>
  <conditionalFormatting sqref="C5:C1048576">
    <cfRule type="cellIs" dxfId="4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{FDE95B57-14F9-43F4-B991-353FC9D945D7}</x14:id>
        </ext>
      </extLst>
    </cfRule>
  </conditionalFormatting>
  <conditionalFormatting sqref="F17:F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{9EC70C5D-A67C-493B-82BB-AE80F55C95A9}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DE95B57-14F9-43F4-B991-353FC9D945D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9EC70C5D-A67C-493B-82BB-AE80F55C95A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06" t="s">
        <v>3212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468"/>
      <c r="M1" s="468"/>
    </row>
    <row r="2" spans="1:13" ht="14.4" customHeight="1" thickBot="1" x14ac:dyDescent="0.35">
      <c r="A2" s="382" t="s">
        <v>311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23</v>
      </c>
      <c r="G3" s="47">
        <f>SUBTOTAL(9,G6:G1048576)</f>
        <v>802.12</v>
      </c>
      <c r="H3" s="48">
        <f>IF(M3=0,0,G3/M3)</f>
        <v>6.0951089888647926E-2</v>
      </c>
      <c r="I3" s="47">
        <f>SUBTOTAL(9,I6:I1048576)</f>
        <v>61</v>
      </c>
      <c r="J3" s="47">
        <f>SUBTOTAL(9,J6:J1048576)</f>
        <v>12357.939999999999</v>
      </c>
      <c r="K3" s="48">
        <f>IF(M3=0,0,J3/M3)</f>
        <v>0.93904891011135205</v>
      </c>
      <c r="L3" s="47">
        <f>SUBTOTAL(9,L6:L1048576)</f>
        <v>84</v>
      </c>
      <c r="M3" s="49">
        <f>SUBTOTAL(9,M6:M1048576)</f>
        <v>13160.06</v>
      </c>
    </row>
    <row r="4" spans="1:13" ht="14.4" customHeight="1" thickBot="1" x14ac:dyDescent="0.35">
      <c r="A4" s="45"/>
      <c r="B4" s="45"/>
      <c r="C4" s="45"/>
      <c r="D4" s="45"/>
      <c r="E4" s="46"/>
      <c r="F4" s="510" t="s">
        <v>161</v>
      </c>
      <c r="G4" s="511"/>
      <c r="H4" s="512"/>
      <c r="I4" s="513" t="s">
        <v>160</v>
      </c>
      <c r="J4" s="511"/>
      <c r="K4" s="512"/>
      <c r="L4" s="514" t="s">
        <v>3</v>
      </c>
      <c r="M4" s="515"/>
    </row>
    <row r="5" spans="1:13" ht="14.4" customHeight="1" thickBot="1" x14ac:dyDescent="0.35">
      <c r="A5" s="739" t="s">
        <v>167</v>
      </c>
      <c r="B5" s="742" t="s">
        <v>163</v>
      </c>
      <c r="C5" s="742" t="s">
        <v>90</v>
      </c>
      <c r="D5" s="742" t="s">
        <v>164</v>
      </c>
      <c r="E5" s="742" t="s">
        <v>165</v>
      </c>
      <c r="F5" s="682" t="s">
        <v>28</v>
      </c>
      <c r="G5" s="682" t="s">
        <v>14</v>
      </c>
      <c r="H5" s="665" t="s">
        <v>166</v>
      </c>
      <c r="I5" s="664" t="s">
        <v>28</v>
      </c>
      <c r="J5" s="682" t="s">
        <v>14</v>
      </c>
      <c r="K5" s="665" t="s">
        <v>166</v>
      </c>
      <c r="L5" s="664" t="s">
        <v>28</v>
      </c>
      <c r="M5" s="683" t="s">
        <v>14</v>
      </c>
    </row>
    <row r="6" spans="1:13" ht="14.4" customHeight="1" x14ac:dyDescent="0.3">
      <c r="A6" s="726" t="s">
        <v>2849</v>
      </c>
      <c r="B6" s="727" t="s">
        <v>2660</v>
      </c>
      <c r="C6" s="727" t="s">
        <v>2861</v>
      </c>
      <c r="D6" s="727" t="s">
        <v>2862</v>
      </c>
      <c r="E6" s="727" t="s">
        <v>2863</v>
      </c>
      <c r="F6" s="229"/>
      <c r="G6" s="229"/>
      <c r="H6" s="732">
        <v>0</v>
      </c>
      <c r="I6" s="229">
        <v>2</v>
      </c>
      <c r="J6" s="229">
        <v>222.44</v>
      </c>
      <c r="K6" s="732">
        <v>1</v>
      </c>
      <c r="L6" s="229">
        <v>2</v>
      </c>
      <c r="M6" s="740">
        <v>222.44</v>
      </c>
    </row>
    <row r="7" spans="1:13" ht="14.4" customHeight="1" x14ac:dyDescent="0.3">
      <c r="A7" s="651" t="s">
        <v>2849</v>
      </c>
      <c r="B7" s="652" t="s">
        <v>2745</v>
      </c>
      <c r="C7" s="652" t="s">
        <v>1637</v>
      </c>
      <c r="D7" s="652" t="s">
        <v>2746</v>
      </c>
      <c r="E7" s="652" t="s">
        <v>2747</v>
      </c>
      <c r="F7" s="655"/>
      <c r="G7" s="655"/>
      <c r="H7" s="668">
        <v>0</v>
      </c>
      <c r="I7" s="655">
        <v>1</v>
      </c>
      <c r="J7" s="655">
        <v>424.24</v>
      </c>
      <c r="K7" s="668">
        <v>1</v>
      </c>
      <c r="L7" s="655">
        <v>1</v>
      </c>
      <c r="M7" s="656">
        <v>424.24</v>
      </c>
    </row>
    <row r="8" spans="1:13" ht="14.4" customHeight="1" x14ac:dyDescent="0.3">
      <c r="A8" s="651" t="s">
        <v>2850</v>
      </c>
      <c r="B8" s="652" t="s">
        <v>2632</v>
      </c>
      <c r="C8" s="652" t="s">
        <v>1104</v>
      </c>
      <c r="D8" s="652" t="s">
        <v>2633</v>
      </c>
      <c r="E8" s="652" t="s">
        <v>2634</v>
      </c>
      <c r="F8" s="655"/>
      <c r="G8" s="655"/>
      <c r="H8" s="668">
        <v>0</v>
      </c>
      <c r="I8" s="655">
        <v>3</v>
      </c>
      <c r="J8" s="655">
        <v>124.89000000000001</v>
      </c>
      <c r="K8" s="668">
        <v>1</v>
      </c>
      <c r="L8" s="655">
        <v>3</v>
      </c>
      <c r="M8" s="656">
        <v>124.89000000000001</v>
      </c>
    </row>
    <row r="9" spans="1:13" ht="14.4" customHeight="1" x14ac:dyDescent="0.3">
      <c r="A9" s="651" t="s">
        <v>2850</v>
      </c>
      <c r="B9" s="652" t="s">
        <v>2777</v>
      </c>
      <c r="C9" s="652" t="s">
        <v>3119</v>
      </c>
      <c r="D9" s="652" t="s">
        <v>2234</v>
      </c>
      <c r="E9" s="652" t="s">
        <v>3120</v>
      </c>
      <c r="F9" s="655"/>
      <c r="G9" s="655"/>
      <c r="H9" s="668">
        <v>0</v>
      </c>
      <c r="I9" s="655">
        <v>1</v>
      </c>
      <c r="J9" s="655">
        <v>229.38</v>
      </c>
      <c r="K9" s="668">
        <v>1</v>
      </c>
      <c r="L9" s="655">
        <v>1</v>
      </c>
      <c r="M9" s="656">
        <v>229.38</v>
      </c>
    </row>
    <row r="10" spans="1:13" ht="14.4" customHeight="1" x14ac:dyDescent="0.3">
      <c r="A10" s="651" t="s">
        <v>2850</v>
      </c>
      <c r="B10" s="652" t="s">
        <v>2645</v>
      </c>
      <c r="C10" s="652" t="s">
        <v>3055</v>
      </c>
      <c r="D10" s="652" t="s">
        <v>1065</v>
      </c>
      <c r="E10" s="652" t="s">
        <v>3056</v>
      </c>
      <c r="F10" s="655"/>
      <c r="G10" s="655"/>
      <c r="H10" s="668">
        <v>0</v>
      </c>
      <c r="I10" s="655">
        <v>1</v>
      </c>
      <c r="J10" s="655">
        <v>145.66999999999999</v>
      </c>
      <c r="K10" s="668">
        <v>1</v>
      </c>
      <c r="L10" s="655">
        <v>1</v>
      </c>
      <c r="M10" s="656">
        <v>145.66999999999999</v>
      </c>
    </row>
    <row r="11" spans="1:13" ht="14.4" customHeight="1" x14ac:dyDescent="0.3">
      <c r="A11" s="651" t="s">
        <v>2850</v>
      </c>
      <c r="B11" s="652" t="s">
        <v>3208</v>
      </c>
      <c r="C11" s="652" t="s">
        <v>3126</v>
      </c>
      <c r="D11" s="652" t="s">
        <v>3127</v>
      </c>
      <c r="E11" s="652" t="s">
        <v>3128</v>
      </c>
      <c r="F11" s="655"/>
      <c r="G11" s="655"/>
      <c r="H11" s="668">
        <v>0</v>
      </c>
      <c r="I11" s="655">
        <v>1</v>
      </c>
      <c r="J11" s="655">
        <v>416.52</v>
      </c>
      <c r="K11" s="668">
        <v>1</v>
      </c>
      <c r="L11" s="655">
        <v>1</v>
      </c>
      <c r="M11" s="656">
        <v>416.52</v>
      </c>
    </row>
    <row r="12" spans="1:13" ht="14.4" customHeight="1" x14ac:dyDescent="0.3">
      <c r="A12" s="651" t="s">
        <v>2850</v>
      </c>
      <c r="B12" s="652" t="s">
        <v>2660</v>
      </c>
      <c r="C12" s="652" t="s">
        <v>1132</v>
      </c>
      <c r="D12" s="652" t="s">
        <v>1133</v>
      </c>
      <c r="E12" s="652" t="s">
        <v>2661</v>
      </c>
      <c r="F12" s="655"/>
      <c r="G12" s="655"/>
      <c r="H12" s="668">
        <v>0</v>
      </c>
      <c r="I12" s="655">
        <v>1</v>
      </c>
      <c r="J12" s="655">
        <v>225.06</v>
      </c>
      <c r="K12" s="668">
        <v>1</v>
      </c>
      <c r="L12" s="655">
        <v>1</v>
      </c>
      <c r="M12" s="656">
        <v>225.06</v>
      </c>
    </row>
    <row r="13" spans="1:13" ht="14.4" customHeight="1" x14ac:dyDescent="0.3">
      <c r="A13" s="651" t="s">
        <v>2851</v>
      </c>
      <c r="B13" s="652" t="s">
        <v>2701</v>
      </c>
      <c r="C13" s="652" t="s">
        <v>2963</v>
      </c>
      <c r="D13" s="652" t="s">
        <v>1139</v>
      </c>
      <c r="E13" s="652" t="s">
        <v>2964</v>
      </c>
      <c r="F13" s="655"/>
      <c r="G13" s="655"/>
      <c r="H13" s="668">
        <v>0</v>
      </c>
      <c r="I13" s="655">
        <v>1</v>
      </c>
      <c r="J13" s="655">
        <v>490.89</v>
      </c>
      <c r="K13" s="668">
        <v>1</v>
      </c>
      <c r="L13" s="655">
        <v>1</v>
      </c>
      <c r="M13" s="656">
        <v>490.89</v>
      </c>
    </row>
    <row r="14" spans="1:13" ht="14.4" customHeight="1" x14ac:dyDescent="0.3">
      <c r="A14" s="651" t="s">
        <v>2851</v>
      </c>
      <c r="B14" s="652" t="s">
        <v>2660</v>
      </c>
      <c r="C14" s="652" t="s">
        <v>1215</v>
      </c>
      <c r="D14" s="652" t="s">
        <v>1133</v>
      </c>
      <c r="E14" s="652" t="s">
        <v>2662</v>
      </c>
      <c r="F14" s="655"/>
      <c r="G14" s="655"/>
      <c r="H14" s="668">
        <v>0</v>
      </c>
      <c r="I14" s="655">
        <v>1</v>
      </c>
      <c r="J14" s="655">
        <v>154.36000000000001</v>
      </c>
      <c r="K14" s="668">
        <v>1</v>
      </c>
      <c r="L14" s="655">
        <v>1</v>
      </c>
      <c r="M14" s="656">
        <v>154.36000000000001</v>
      </c>
    </row>
    <row r="15" spans="1:13" ht="14.4" customHeight="1" x14ac:dyDescent="0.3">
      <c r="A15" s="651" t="s">
        <v>2851</v>
      </c>
      <c r="B15" s="652" t="s">
        <v>2674</v>
      </c>
      <c r="C15" s="652" t="s">
        <v>3191</v>
      </c>
      <c r="D15" s="652" t="s">
        <v>1061</v>
      </c>
      <c r="E15" s="652" t="s">
        <v>3192</v>
      </c>
      <c r="F15" s="655"/>
      <c r="G15" s="655"/>
      <c r="H15" s="668">
        <v>0</v>
      </c>
      <c r="I15" s="655">
        <v>1</v>
      </c>
      <c r="J15" s="655">
        <v>193.26</v>
      </c>
      <c r="K15" s="668">
        <v>1</v>
      </c>
      <c r="L15" s="655">
        <v>1</v>
      </c>
      <c r="M15" s="656">
        <v>193.26</v>
      </c>
    </row>
    <row r="16" spans="1:13" ht="14.4" customHeight="1" x14ac:dyDescent="0.3">
      <c r="A16" s="651" t="s">
        <v>2851</v>
      </c>
      <c r="B16" s="652" t="s">
        <v>2743</v>
      </c>
      <c r="C16" s="652" t="s">
        <v>3194</v>
      </c>
      <c r="D16" s="652" t="s">
        <v>3195</v>
      </c>
      <c r="E16" s="652" t="s">
        <v>3196</v>
      </c>
      <c r="F16" s="655">
        <v>4</v>
      </c>
      <c r="G16" s="655">
        <v>362.4</v>
      </c>
      <c r="H16" s="668">
        <v>1</v>
      </c>
      <c r="I16" s="655"/>
      <c r="J16" s="655"/>
      <c r="K16" s="668">
        <v>0</v>
      </c>
      <c r="L16" s="655">
        <v>4</v>
      </c>
      <c r="M16" s="656">
        <v>362.4</v>
      </c>
    </row>
    <row r="17" spans="1:13" ht="14.4" customHeight="1" x14ac:dyDescent="0.3">
      <c r="A17" s="651" t="s">
        <v>2852</v>
      </c>
      <c r="B17" s="652" t="s">
        <v>2660</v>
      </c>
      <c r="C17" s="652" t="s">
        <v>1132</v>
      </c>
      <c r="D17" s="652" t="s">
        <v>1133</v>
      </c>
      <c r="E17" s="652" t="s">
        <v>2661</v>
      </c>
      <c r="F17" s="655"/>
      <c r="G17" s="655"/>
      <c r="H17" s="668">
        <v>0</v>
      </c>
      <c r="I17" s="655">
        <v>2</v>
      </c>
      <c r="J17" s="655">
        <v>450.12</v>
      </c>
      <c r="K17" s="668">
        <v>1</v>
      </c>
      <c r="L17" s="655">
        <v>2</v>
      </c>
      <c r="M17" s="656">
        <v>450.12</v>
      </c>
    </row>
    <row r="18" spans="1:13" ht="14.4" customHeight="1" x14ac:dyDescent="0.3">
      <c r="A18" s="651" t="s">
        <v>2852</v>
      </c>
      <c r="B18" s="652" t="s">
        <v>2743</v>
      </c>
      <c r="C18" s="652" t="s">
        <v>3160</v>
      </c>
      <c r="D18" s="652" t="s">
        <v>3161</v>
      </c>
      <c r="E18" s="652" t="s">
        <v>3162</v>
      </c>
      <c r="F18" s="655"/>
      <c r="G18" s="655"/>
      <c r="H18" s="668">
        <v>0</v>
      </c>
      <c r="I18" s="655">
        <v>1</v>
      </c>
      <c r="J18" s="655">
        <v>409.77</v>
      </c>
      <c r="K18" s="668">
        <v>1</v>
      </c>
      <c r="L18" s="655">
        <v>1</v>
      </c>
      <c r="M18" s="656">
        <v>409.77</v>
      </c>
    </row>
    <row r="19" spans="1:13" ht="14.4" customHeight="1" x14ac:dyDescent="0.3">
      <c r="A19" s="651" t="s">
        <v>2853</v>
      </c>
      <c r="B19" s="652" t="s">
        <v>2647</v>
      </c>
      <c r="C19" s="652" t="s">
        <v>1641</v>
      </c>
      <c r="D19" s="652" t="s">
        <v>2722</v>
      </c>
      <c r="E19" s="652" t="s">
        <v>2651</v>
      </c>
      <c r="F19" s="655"/>
      <c r="G19" s="655"/>
      <c r="H19" s="668">
        <v>0</v>
      </c>
      <c r="I19" s="655">
        <v>2</v>
      </c>
      <c r="J19" s="655">
        <v>235.46</v>
      </c>
      <c r="K19" s="668">
        <v>1</v>
      </c>
      <c r="L19" s="655">
        <v>2</v>
      </c>
      <c r="M19" s="656">
        <v>235.46</v>
      </c>
    </row>
    <row r="20" spans="1:13" ht="14.4" customHeight="1" x14ac:dyDescent="0.3">
      <c r="A20" s="651" t="s">
        <v>2853</v>
      </c>
      <c r="B20" s="652" t="s">
        <v>2647</v>
      </c>
      <c r="C20" s="652" t="s">
        <v>2904</v>
      </c>
      <c r="D20" s="652" t="s">
        <v>2722</v>
      </c>
      <c r="E20" s="652" t="s">
        <v>2905</v>
      </c>
      <c r="F20" s="655">
        <v>3</v>
      </c>
      <c r="G20" s="655">
        <v>0</v>
      </c>
      <c r="H20" s="668"/>
      <c r="I20" s="655"/>
      <c r="J20" s="655"/>
      <c r="K20" s="668"/>
      <c r="L20" s="655">
        <v>3</v>
      </c>
      <c r="M20" s="656">
        <v>0</v>
      </c>
    </row>
    <row r="21" spans="1:13" ht="14.4" customHeight="1" x14ac:dyDescent="0.3">
      <c r="A21" s="651" t="s">
        <v>2853</v>
      </c>
      <c r="B21" s="652" t="s">
        <v>2743</v>
      </c>
      <c r="C21" s="652" t="s">
        <v>2912</v>
      </c>
      <c r="D21" s="652" t="s">
        <v>2913</v>
      </c>
      <c r="E21" s="652" t="s">
        <v>2914</v>
      </c>
      <c r="F21" s="655"/>
      <c r="G21" s="655"/>
      <c r="H21" s="668">
        <v>0</v>
      </c>
      <c r="I21" s="655">
        <v>3</v>
      </c>
      <c r="J21" s="655">
        <v>120.75</v>
      </c>
      <c r="K21" s="668">
        <v>1</v>
      </c>
      <c r="L21" s="655">
        <v>3</v>
      </c>
      <c r="M21" s="656">
        <v>120.75</v>
      </c>
    </row>
    <row r="22" spans="1:13" ht="14.4" customHeight="1" x14ac:dyDescent="0.3">
      <c r="A22" s="651" t="s">
        <v>2854</v>
      </c>
      <c r="B22" s="652" t="s">
        <v>2635</v>
      </c>
      <c r="C22" s="652" t="s">
        <v>2971</v>
      </c>
      <c r="D22" s="652" t="s">
        <v>1145</v>
      </c>
      <c r="E22" s="652" t="s">
        <v>2972</v>
      </c>
      <c r="F22" s="655"/>
      <c r="G22" s="655"/>
      <c r="H22" s="668"/>
      <c r="I22" s="655">
        <v>1</v>
      </c>
      <c r="J22" s="655">
        <v>0</v>
      </c>
      <c r="K22" s="668"/>
      <c r="L22" s="655">
        <v>1</v>
      </c>
      <c r="M22" s="656">
        <v>0</v>
      </c>
    </row>
    <row r="23" spans="1:13" ht="14.4" customHeight="1" x14ac:dyDescent="0.3">
      <c r="A23" s="651" t="s">
        <v>2854</v>
      </c>
      <c r="B23" s="652" t="s">
        <v>2701</v>
      </c>
      <c r="C23" s="652" t="s">
        <v>2963</v>
      </c>
      <c r="D23" s="652" t="s">
        <v>1139</v>
      </c>
      <c r="E23" s="652" t="s">
        <v>2964</v>
      </c>
      <c r="F23" s="655"/>
      <c r="G23" s="655"/>
      <c r="H23" s="668">
        <v>0</v>
      </c>
      <c r="I23" s="655">
        <v>1</v>
      </c>
      <c r="J23" s="655">
        <v>543.39</v>
      </c>
      <c r="K23" s="668">
        <v>1</v>
      </c>
      <c r="L23" s="655">
        <v>1</v>
      </c>
      <c r="M23" s="656">
        <v>543.39</v>
      </c>
    </row>
    <row r="24" spans="1:13" ht="14.4" customHeight="1" x14ac:dyDescent="0.3">
      <c r="A24" s="651" t="s">
        <v>2854</v>
      </c>
      <c r="B24" s="652" t="s">
        <v>2704</v>
      </c>
      <c r="C24" s="652" t="s">
        <v>1716</v>
      </c>
      <c r="D24" s="652" t="s">
        <v>1717</v>
      </c>
      <c r="E24" s="652" t="s">
        <v>2705</v>
      </c>
      <c r="F24" s="655"/>
      <c r="G24" s="655"/>
      <c r="H24" s="668">
        <v>0</v>
      </c>
      <c r="I24" s="655">
        <v>2</v>
      </c>
      <c r="J24" s="655">
        <v>373.74</v>
      </c>
      <c r="K24" s="668">
        <v>1</v>
      </c>
      <c r="L24" s="655">
        <v>2</v>
      </c>
      <c r="M24" s="656">
        <v>373.74</v>
      </c>
    </row>
    <row r="25" spans="1:13" ht="14.4" customHeight="1" x14ac:dyDescent="0.3">
      <c r="A25" s="651" t="s">
        <v>2854</v>
      </c>
      <c r="B25" s="652" t="s">
        <v>2660</v>
      </c>
      <c r="C25" s="652" t="s">
        <v>2925</v>
      </c>
      <c r="D25" s="652" t="s">
        <v>1133</v>
      </c>
      <c r="E25" s="652" t="s">
        <v>2926</v>
      </c>
      <c r="F25" s="655">
        <v>1</v>
      </c>
      <c r="G25" s="655">
        <v>0</v>
      </c>
      <c r="H25" s="668"/>
      <c r="I25" s="655"/>
      <c r="J25" s="655"/>
      <c r="K25" s="668"/>
      <c r="L25" s="655">
        <v>1</v>
      </c>
      <c r="M25" s="656">
        <v>0</v>
      </c>
    </row>
    <row r="26" spans="1:13" ht="14.4" customHeight="1" x14ac:dyDescent="0.3">
      <c r="A26" s="651" t="s">
        <v>2854</v>
      </c>
      <c r="B26" s="652" t="s">
        <v>3209</v>
      </c>
      <c r="C26" s="652" t="s">
        <v>2928</v>
      </c>
      <c r="D26" s="652" t="s">
        <v>2929</v>
      </c>
      <c r="E26" s="652" t="s">
        <v>2930</v>
      </c>
      <c r="F26" s="655"/>
      <c r="G26" s="655"/>
      <c r="H26" s="668">
        <v>0</v>
      </c>
      <c r="I26" s="655">
        <v>3</v>
      </c>
      <c r="J26" s="655">
        <v>423.27</v>
      </c>
      <c r="K26" s="668">
        <v>1</v>
      </c>
      <c r="L26" s="655">
        <v>3</v>
      </c>
      <c r="M26" s="656">
        <v>423.27</v>
      </c>
    </row>
    <row r="27" spans="1:13" ht="14.4" customHeight="1" x14ac:dyDescent="0.3">
      <c r="A27" s="651" t="s">
        <v>2854</v>
      </c>
      <c r="B27" s="652" t="s">
        <v>2748</v>
      </c>
      <c r="C27" s="652" t="s">
        <v>2955</v>
      </c>
      <c r="D27" s="652" t="s">
        <v>1702</v>
      </c>
      <c r="E27" s="652" t="s">
        <v>2749</v>
      </c>
      <c r="F27" s="655"/>
      <c r="G27" s="655"/>
      <c r="H27" s="668"/>
      <c r="I27" s="655">
        <v>1</v>
      </c>
      <c r="J27" s="655">
        <v>0</v>
      </c>
      <c r="K27" s="668"/>
      <c r="L27" s="655">
        <v>1</v>
      </c>
      <c r="M27" s="656">
        <v>0</v>
      </c>
    </row>
    <row r="28" spans="1:13" ht="14.4" customHeight="1" x14ac:dyDescent="0.3">
      <c r="A28" s="651" t="s">
        <v>2854</v>
      </c>
      <c r="B28" s="652" t="s">
        <v>2759</v>
      </c>
      <c r="C28" s="652" t="s">
        <v>1787</v>
      </c>
      <c r="D28" s="652" t="s">
        <v>1788</v>
      </c>
      <c r="E28" s="652" t="s">
        <v>2764</v>
      </c>
      <c r="F28" s="655"/>
      <c r="G28" s="655"/>
      <c r="H28" s="668">
        <v>0</v>
      </c>
      <c r="I28" s="655">
        <v>1</v>
      </c>
      <c r="J28" s="655">
        <v>63.75</v>
      </c>
      <c r="K28" s="668">
        <v>1</v>
      </c>
      <c r="L28" s="655">
        <v>1</v>
      </c>
      <c r="M28" s="656">
        <v>63.75</v>
      </c>
    </row>
    <row r="29" spans="1:13" ht="14.4" customHeight="1" x14ac:dyDescent="0.3">
      <c r="A29" s="651" t="s">
        <v>2854</v>
      </c>
      <c r="B29" s="652" t="s">
        <v>2761</v>
      </c>
      <c r="C29" s="652" t="s">
        <v>2957</v>
      </c>
      <c r="D29" s="652" t="s">
        <v>1652</v>
      </c>
      <c r="E29" s="652" t="s">
        <v>2958</v>
      </c>
      <c r="F29" s="655"/>
      <c r="G29" s="655"/>
      <c r="H29" s="668">
        <v>0</v>
      </c>
      <c r="I29" s="655">
        <v>1</v>
      </c>
      <c r="J29" s="655">
        <v>207.45</v>
      </c>
      <c r="K29" s="668">
        <v>1</v>
      </c>
      <c r="L29" s="655">
        <v>1</v>
      </c>
      <c r="M29" s="656">
        <v>207.45</v>
      </c>
    </row>
    <row r="30" spans="1:13" ht="14.4" customHeight="1" x14ac:dyDescent="0.3">
      <c r="A30" s="651" t="s">
        <v>2854</v>
      </c>
      <c r="B30" s="652" t="s">
        <v>2761</v>
      </c>
      <c r="C30" s="652" t="s">
        <v>2959</v>
      </c>
      <c r="D30" s="652" t="s">
        <v>1652</v>
      </c>
      <c r="E30" s="652" t="s">
        <v>2960</v>
      </c>
      <c r="F30" s="655"/>
      <c r="G30" s="655"/>
      <c r="H30" s="668"/>
      <c r="I30" s="655">
        <v>1</v>
      </c>
      <c r="J30" s="655">
        <v>0</v>
      </c>
      <c r="K30" s="668"/>
      <c r="L30" s="655">
        <v>1</v>
      </c>
      <c r="M30" s="656">
        <v>0</v>
      </c>
    </row>
    <row r="31" spans="1:13" ht="14.4" customHeight="1" x14ac:dyDescent="0.3">
      <c r="A31" s="651" t="s">
        <v>2854</v>
      </c>
      <c r="B31" s="652" t="s">
        <v>3210</v>
      </c>
      <c r="C31" s="652" t="s">
        <v>2975</v>
      </c>
      <c r="D31" s="652" t="s">
        <v>2976</v>
      </c>
      <c r="E31" s="652" t="s">
        <v>2977</v>
      </c>
      <c r="F31" s="655">
        <v>8</v>
      </c>
      <c r="G31" s="655">
        <v>0</v>
      </c>
      <c r="H31" s="668"/>
      <c r="I31" s="655"/>
      <c r="J31" s="655"/>
      <c r="K31" s="668"/>
      <c r="L31" s="655">
        <v>8</v>
      </c>
      <c r="M31" s="656">
        <v>0</v>
      </c>
    </row>
    <row r="32" spans="1:13" ht="14.4" customHeight="1" x14ac:dyDescent="0.3">
      <c r="A32" s="651" t="s">
        <v>2855</v>
      </c>
      <c r="B32" s="652" t="s">
        <v>2641</v>
      </c>
      <c r="C32" s="652" t="s">
        <v>3008</v>
      </c>
      <c r="D32" s="652" t="s">
        <v>1084</v>
      </c>
      <c r="E32" s="652" t="s">
        <v>2709</v>
      </c>
      <c r="F32" s="655"/>
      <c r="G32" s="655"/>
      <c r="H32" s="668">
        <v>0</v>
      </c>
      <c r="I32" s="655">
        <v>1</v>
      </c>
      <c r="J32" s="655">
        <v>105.32</v>
      </c>
      <c r="K32" s="668">
        <v>1</v>
      </c>
      <c r="L32" s="655">
        <v>1</v>
      </c>
      <c r="M32" s="656">
        <v>105.32</v>
      </c>
    </row>
    <row r="33" spans="1:13" ht="14.4" customHeight="1" x14ac:dyDescent="0.3">
      <c r="A33" s="651" t="s">
        <v>2855</v>
      </c>
      <c r="B33" s="652" t="s">
        <v>2645</v>
      </c>
      <c r="C33" s="652" t="s">
        <v>3055</v>
      </c>
      <c r="D33" s="652" t="s">
        <v>1065</v>
      </c>
      <c r="E33" s="652" t="s">
        <v>3056</v>
      </c>
      <c r="F33" s="655"/>
      <c r="G33" s="655"/>
      <c r="H33" s="668">
        <v>0</v>
      </c>
      <c r="I33" s="655">
        <v>3</v>
      </c>
      <c r="J33" s="655">
        <v>301.25</v>
      </c>
      <c r="K33" s="668">
        <v>1</v>
      </c>
      <c r="L33" s="655">
        <v>3</v>
      </c>
      <c r="M33" s="656">
        <v>301.25</v>
      </c>
    </row>
    <row r="34" spans="1:13" ht="14.4" customHeight="1" x14ac:dyDescent="0.3">
      <c r="A34" s="651" t="s">
        <v>2855</v>
      </c>
      <c r="B34" s="652" t="s">
        <v>2650</v>
      </c>
      <c r="C34" s="652" t="s">
        <v>3062</v>
      </c>
      <c r="D34" s="652" t="s">
        <v>3063</v>
      </c>
      <c r="E34" s="652" t="s">
        <v>3064</v>
      </c>
      <c r="F34" s="655"/>
      <c r="G34" s="655"/>
      <c r="H34" s="668">
        <v>0</v>
      </c>
      <c r="I34" s="655">
        <v>3</v>
      </c>
      <c r="J34" s="655">
        <v>1059.54</v>
      </c>
      <c r="K34" s="668">
        <v>1</v>
      </c>
      <c r="L34" s="655">
        <v>3</v>
      </c>
      <c r="M34" s="656">
        <v>1059.54</v>
      </c>
    </row>
    <row r="35" spans="1:13" ht="14.4" customHeight="1" x14ac:dyDescent="0.3">
      <c r="A35" s="651" t="s">
        <v>2855</v>
      </c>
      <c r="B35" s="652" t="s">
        <v>2726</v>
      </c>
      <c r="C35" s="652" t="s">
        <v>3048</v>
      </c>
      <c r="D35" s="652" t="s">
        <v>3049</v>
      </c>
      <c r="E35" s="652" t="s">
        <v>3050</v>
      </c>
      <c r="F35" s="655"/>
      <c r="G35" s="655"/>
      <c r="H35" s="668">
        <v>0</v>
      </c>
      <c r="I35" s="655">
        <v>1</v>
      </c>
      <c r="J35" s="655">
        <v>118.54</v>
      </c>
      <c r="K35" s="668">
        <v>1</v>
      </c>
      <c r="L35" s="655">
        <v>1</v>
      </c>
      <c r="M35" s="656">
        <v>118.54</v>
      </c>
    </row>
    <row r="36" spans="1:13" ht="14.4" customHeight="1" x14ac:dyDescent="0.3">
      <c r="A36" s="651" t="s">
        <v>2855</v>
      </c>
      <c r="B36" s="652" t="s">
        <v>2726</v>
      </c>
      <c r="C36" s="652" t="s">
        <v>3051</v>
      </c>
      <c r="D36" s="652" t="s">
        <v>3052</v>
      </c>
      <c r="E36" s="652" t="s">
        <v>3053</v>
      </c>
      <c r="F36" s="655">
        <v>1</v>
      </c>
      <c r="G36" s="655">
        <v>79.03</v>
      </c>
      <c r="H36" s="668">
        <v>1</v>
      </c>
      <c r="I36" s="655"/>
      <c r="J36" s="655"/>
      <c r="K36" s="668">
        <v>0</v>
      </c>
      <c r="L36" s="655">
        <v>1</v>
      </c>
      <c r="M36" s="656">
        <v>79.03</v>
      </c>
    </row>
    <row r="37" spans="1:13" ht="14.4" customHeight="1" x14ac:dyDescent="0.3">
      <c r="A37" s="651" t="s">
        <v>2855</v>
      </c>
      <c r="B37" s="652" t="s">
        <v>2660</v>
      </c>
      <c r="C37" s="652" t="s">
        <v>1215</v>
      </c>
      <c r="D37" s="652" t="s">
        <v>1133</v>
      </c>
      <c r="E37" s="652" t="s">
        <v>2662</v>
      </c>
      <c r="F37" s="655"/>
      <c r="G37" s="655"/>
      <c r="H37" s="668">
        <v>0</v>
      </c>
      <c r="I37" s="655">
        <v>1</v>
      </c>
      <c r="J37" s="655">
        <v>154.36000000000001</v>
      </c>
      <c r="K37" s="668">
        <v>1</v>
      </c>
      <c r="L37" s="655">
        <v>1</v>
      </c>
      <c r="M37" s="656">
        <v>154.36000000000001</v>
      </c>
    </row>
    <row r="38" spans="1:13" ht="14.4" customHeight="1" x14ac:dyDescent="0.3">
      <c r="A38" s="651" t="s">
        <v>2855</v>
      </c>
      <c r="B38" s="652" t="s">
        <v>2660</v>
      </c>
      <c r="C38" s="652" t="s">
        <v>1765</v>
      </c>
      <c r="D38" s="652" t="s">
        <v>2729</v>
      </c>
      <c r="E38" s="652" t="s">
        <v>2730</v>
      </c>
      <c r="F38" s="655"/>
      <c r="G38" s="655"/>
      <c r="H38" s="668">
        <v>0</v>
      </c>
      <c r="I38" s="655">
        <v>2</v>
      </c>
      <c r="J38" s="655">
        <v>299.04000000000002</v>
      </c>
      <c r="K38" s="668">
        <v>1</v>
      </c>
      <c r="L38" s="655">
        <v>2</v>
      </c>
      <c r="M38" s="656">
        <v>299.04000000000002</v>
      </c>
    </row>
    <row r="39" spans="1:13" ht="14.4" customHeight="1" x14ac:dyDescent="0.3">
      <c r="A39" s="651" t="s">
        <v>2855</v>
      </c>
      <c r="B39" s="652" t="s">
        <v>2677</v>
      </c>
      <c r="C39" s="652" t="s">
        <v>3074</v>
      </c>
      <c r="D39" s="652" t="s">
        <v>3075</v>
      </c>
      <c r="E39" s="652" t="s">
        <v>3076</v>
      </c>
      <c r="F39" s="655">
        <v>2</v>
      </c>
      <c r="G39" s="655">
        <v>62.64</v>
      </c>
      <c r="H39" s="668">
        <v>1</v>
      </c>
      <c r="I39" s="655"/>
      <c r="J39" s="655"/>
      <c r="K39" s="668">
        <v>0</v>
      </c>
      <c r="L39" s="655">
        <v>2</v>
      </c>
      <c r="M39" s="656">
        <v>62.64</v>
      </c>
    </row>
    <row r="40" spans="1:13" ht="14.4" customHeight="1" x14ac:dyDescent="0.3">
      <c r="A40" s="651" t="s">
        <v>2855</v>
      </c>
      <c r="B40" s="652" t="s">
        <v>2759</v>
      </c>
      <c r="C40" s="652" t="s">
        <v>1787</v>
      </c>
      <c r="D40" s="652" t="s">
        <v>1788</v>
      </c>
      <c r="E40" s="652" t="s">
        <v>2764</v>
      </c>
      <c r="F40" s="655"/>
      <c r="G40" s="655"/>
      <c r="H40" s="668">
        <v>0</v>
      </c>
      <c r="I40" s="655">
        <v>1</v>
      </c>
      <c r="J40" s="655">
        <v>63.75</v>
      </c>
      <c r="K40" s="668">
        <v>1</v>
      </c>
      <c r="L40" s="655">
        <v>1</v>
      </c>
      <c r="M40" s="656">
        <v>63.75</v>
      </c>
    </row>
    <row r="41" spans="1:13" ht="14.4" customHeight="1" x14ac:dyDescent="0.3">
      <c r="A41" s="651" t="s">
        <v>2855</v>
      </c>
      <c r="B41" s="652" t="s">
        <v>3211</v>
      </c>
      <c r="C41" s="652" t="s">
        <v>3016</v>
      </c>
      <c r="D41" s="652" t="s">
        <v>3017</v>
      </c>
      <c r="E41" s="652" t="s">
        <v>2709</v>
      </c>
      <c r="F41" s="655"/>
      <c r="G41" s="655"/>
      <c r="H41" s="668">
        <v>0</v>
      </c>
      <c r="I41" s="655">
        <v>1</v>
      </c>
      <c r="J41" s="655">
        <v>207.45</v>
      </c>
      <c r="K41" s="668">
        <v>1</v>
      </c>
      <c r="L41" s="655">
        <v>1</v>
      </c>
      <c r="M41" s="656">
        <v>207.45</v>
      </c>
    </row>
    <row r="42" spans="1:13" ht="14.4" customHeight="1" x14ac:dyDescent="0.3">
      <c r="A42" s="651" t="s">
        <v>2855</v>
      </c>
      <c r="B42" s="652" t="s">
        <v>3211</v>
      </c>
      <c r="C42" s="652" t="s">
        <v>3018</v>
      </c>
      <c r="D42" s="652" t="s">
        <v>3019</v>
      </c>
      <c r="E42" s="652" t="s">
        <v>2709</v>
      </c>
      <c r="F42" s="655">
        <v>1</v>
      </c>
      <c r="G42" s="655">
        <v>207.45</v>
      </c>
      <c r="H42" s="668">
        <v>1</v>
      </c>
      <c r="I42" s="655"/>
      <c r="J42" s="655"/>
      <c r="K42" s="668">
        <v>0</v>
      </c>
      <c r="L42" s="655">
        <v>1</v>
      </c>
      <c r="M42" s="656">
        <v>207.45</v>
      </c>
    </row>
    <row r="43" spans="1:13" ht="14.4" customHeight="1" x14ac:dyDescent="0.3">
      <c r="A43" s="651" t="s">
        <v>2856</v>
      </c>
      <c r="B43" s="652" t="s">
        <v>2677</v>
      </c>
      <c r="C43" s="652" t="s">
        <v>1094</v>
      </c>
      <c r="D43" s="652" t="s">
        <v>1088</v>
      </c>
      <c r="E43" s="652" t="s">
        <v>2683</v>
      </c>
      <c r="F43" s="655"/>
      <c r="G43" s="655"/>
      <c r="H43" s="668">
        <v>0</v>
      </c>
      <c r="I43" s="655">
        <v>2</v>
      </c>
      <c r="J43" s="655">
        <v>313.22000000000003</v>
      </c>
      <c r="K43" s="668">
        <v>1</v>
      </c>
      <c r="L43" s="655">
        <v>2</v>
      </c>
      <c r="M43" s="656">
        <v>313.22000000000003</v>
      </c>
    </row>
    <row r="44" spans="1:13" ht="14.4" customHeight="1" x14ac:dyDescent="0.3">
      <c r="A44" s="651" t="s">
        <v>2856</v>
      </c>
      <c r="B44" s="652" t="s">
        <v>2753</v>
      </c>
      <c r="C44" s="652" t="s">
        <v>1690</v>
      </c>
      <c r="D44" s="652" t="s">
        <v>2754</v>
      </c>
      <c r="E44" s="652" t="s">
        <v>2755</v>
      </c>
      <c r="F44" s="655"/>
      <c r="G44" s="655"/>
      <c r="H44" s="668">
        <v>0</v>
      </c>
      <c r="I44" s="655">
        <v>5</v>
      </c>
      <c r="J44" s="655">
        <v>614.79999999999995</v>
      </c>
      <c r="K44" s="668">
        <v>1</v>
      </c>
      <c r="L44" s="655">
        <v>5</v>
      </c>
      <c r="M44" s="656">
        <v>614.79999999999995</v>
      </c>
    </row>
    <row r="45" spans="1:13" ht="14.4" customHeight="1" x14ac:dyDescent="0.3">
      <c r="A45" s="651" t="s">
        <v>2857</v>
      </c>
      <c r="B45" s="652" t="s">
        <v>2635</v>
      </c>
      <c r="C45" s="652" t="s">
        <v>3174</v>
      </c>
      <c r="D45" s="652" t="s">
        <v>1145</v>
      </c>
      <c r="E45" s="652" t="s">
        <v>2636</v>
      </c>
      <c r="F45" s="655"/>
      <c r="G45" s="655"/>
      <c r="H45" s="668">
        <v>0</v>
      </c>
      <c r="I45" s="655">
        <v>1</v>
      </c>
      <c r="J45" s="655">
        <v>102.93</v>
      </c>
      <c r="K45" s="668">
        <v>1</v>
      </c>
      <c r="L45" s="655">
        <v>1</v>
      </c>
      <c r="M45" s="656">
        <v>102.93</v>
      </c>
    </row>
    <row r="46" spans="1:13" ht="14.4" customHeight="1" x14ac:dyDescent="0.3">
      <c r="A46" s="651" t="s">
        <v>2857</v>
      </c>
      <c r="B46" s="652" t="s">
        <v>2701</v>
      </c>
      <c r="C46" s="652" t="s">
        <v>2869</v>
      </c>
      <c r="D46" s="652" t="s">
        <v>1631</v>
      </c>
      <c r="E46" s="652" t="s">
        <v>2870</v>
      </c>
      <c r="F46" s="655"/>
      <c r="G46" s="655"/>
      <c r="H46" s="668">
        <v>0</v>
      </c>
      <c r="I46" s="655">
        <v>1</v>
      </c>
      <c r="J46" s="655">
        <v>2309.36</v>
      </c>
      <c r="K46" s="668">
        <v>1</v>
      </c>
      <c r="L46" s="655">
        <v>1</v>
      </c>
      <c r="M46" s="656">
        <v>2309.36</v>
      </c>
    </row>
    <row r="47" spans="1:13" ht="14.4" customHeight="1" x14ac:dyDescent="0.3">
      <c r="A47" s="651" t="s">
        <v>2857</v>
      </c>
      <c r="B47" s="652" t="s">
        <v>2660</v>
      </c>
      <c r="C47" s="652" t="s">
        <v>1132</v>
      </c>
      <c r="D47" s="652" t="s">
        <v>1133</v>
      </c>
      <c r="E47" s="652" t="s">
        <v>2661</v>
      </c>
      <c r="F47" s="655"/>
      <c r="G47" s="655"/>
      <c r="H47" s="668">
        <v>0</v>
      </c>
      <c r="I47" s="655">
        <v>1</v>
      </c>
      <c r="J47" s="655">
        <v>225.06</v>
      </c>
      <c r="K47" s="668">
        <v>1</v>
      </c>
      <c r="L47" s="655">
        <v>1</v>
      </c>
      <c r="M47" s="656">
        <v>225.06</v>
      </c>
    </row>
    <row r="48" spans="1:13" ht="14.4" customHeight="1" x14ac:dyDescent="0.3">
      <c r="A48" s="651" t="s">
        <v>2857</v>
      </c>
      <c r="B48" s="652" t="s">
        <v>3209</v>
      </c>
      <c r="C48" s="652" t="s">
        <v>3168</v>
      </c>
      <c r="D48" s="652" t="s">
        <v>2929</v>
      </c>
      <c r="E48" s="652" t="s">
        <v>3169</v>
      </c>
      <c r="F48" s="655"/>
      <c r="G48" s="655"/>
      <c r="H48" s="668">
        <v>0</v>
      </c>
      <c r="I48" s="655">
        <v>1</v>
      </c>
      <c r="J48" s="655">
        <v>70.540000000000006</v>
      </c>
      <c r="K48" s="668">
        <v>1</v>
      </c>
      <c r="L48" s="655">
        <v>1</v>
      </c>
      <c r="M48" s="656">
        <v>70.540000000000006</v>
      </c>
    </row>
    <row r="49" spans="1:13" ht="14.4" customHeight="1" x14ac:dyDescent="0.3">
      <c r="A49" s="651" t="s">
        <v>2857</v>
      </c>
      <c r="B49" s="652" t="s">
        <v>2677</v>
      </c>
      <c r="C49" s="652" t="s">
        <v>3177</v>
      </c>
      <c r="D49" s="652" t="s">
        <v>3178</v>
      </c>
      <c r="E49" s="652" t="s">
        <v>3179</v>
      </c>
      <c r="F49" s="655">
        <v>2</v>
      </c>
      <c r="G49" s="655">
        <v>0</v>
      </c>
      <c r="H49" s="668"/>
      <c r="I49" s="655"/>
      <c r="J49" s="655"/>
      <c r="K49" s="668"/>
      <c r="L49" s="655">
        <v>2</v>
      </c>
      <c r="M49" s="656">
        <v>0</v>
      </c>
    </row>
    <row r="50" spans="1:13" ht="14.4" customHeight="1" x14ac:dyDescent="0.3">
      <c r="A50" s="651" t="s">
        <v>2857</v>
      </c>
      <c r="B50" s="652" t="s">
        <v>2684</v>
      </c>
      <c r="C50" s="652" t="s">
        <v>1129</v>
      </c>
      <c r="D50" s="652" t="s">
        <v>2685</v>
      </c>
      <c r="E50" s="652" t="s">
        <v>1131</v>
      </c>
      <c r="F50" s="655"/>
      <c r="G50" s="655"/>
      <c r="H50" s="668">
        <v>0</v>
      </c>
      <c r="I50" s="655">
        <v>1</v>
      </c>
      <c r="J50" s="655">
        <v>109.89</v>
      </c>
      <c r="K50" s="668">
        <v>1</v>
      </c>
      <c r="L50" s="655">
        <v>1</v>
      </c>
      <c r="M50" s="656">
        <v>109.89</v>
      </c>
    </row>
    <row r="51" spans="1:13" ht="14.4" customHeight="1" x14ac:dyDescent="0.3">
      <c r="A51" s="651" t="s">
        <v>2857</v>
      </c>
      <c r="B51" s="652" t="s">
        <v>2693</v>
      </c>
      <c r="C51" s="652" t="s">
        <v>3171</v>
      </c>
      <c r="D51" s="652" t="s">
        <v>1098</v>
      </c>
      <c r="E51" s="652" t="s">
        <v>3172</v>
      </c>
      <c r="F51" s="655"/>
      <c r="G51" s="655"/>
      <c r="H51" s="668"/>
      <c r="I51" s="655">
        <v>2</v>
      </c>
      <c r="J51" s="655">
        <v>0</v>
      </c>
      <c r="K51" s="668"/>
      <c r="L51" s="655">
        <v>2</v>
      </c>
      <c r="M51" s="656">
        <v>0</v>
      </c>
    </row>
    <row r="52" spans="1:13" ht="14.4" customHeight="1" x14ac:dyDescent="0.3">
      <c r="A52" s="651" t="s">
        <v>2859</v>
      </c>
      <c r="B52" s="652" t="s">
        <v>2743</v>
      </c>
      <c r="C52" s="652" t="s">
        <v>3115</v>
      </c>
      <c r="D52" s="652" t="s">
        <v>3116</v>
      </c>
      <c r="E52" s="652" t="s">
        <v>3117</v>
      </c>
      <c r="F52" s="655">
        <v>1</v>
      </c>
      <c r="G52" s="655">
        <v>90.6</v>
      </c>
      <c r="H52" s="668">
        <v>1</v>
      </c>
      <c r="I52" s="655"/>
      <c r="J52" s="655"/>
      <c r="K52" s="668">
        <v>0</v>
      </c>
      <c r="L52" s="655">
        <v>1</v>
      </c>
      <c r="M52" s="656">
        <v>90.6</v>
      </c>
    </row>
    <row r="53" spans="1:13" ht="14.4" customHeight="1" thickBot="1" x14ac:dyDescent="0.35">
      <c r="A53" s="657" t="s">
        <v>2859</v>
      </c>
      <c r="B53" s="658" t="s">
        <v>2745</v>
      </c>
      <c r="C53" s="658" t="s">
        <v>1637</v>
      </c>
      <c r="D53" s="658" t="s">
        <v>2746</v>
      </c>
      <c r="E53" s="658" t="s">
        <v>2747</v>
      </c>
      <c r="F53" s="661"/>
      <c r="G53" s="661"/>
      <c r="H53" s="669">
        <v>0</v>
      </c>
      <c r="I53" s="661">
        <v>2</v>
      </c>
      <c r="J53" s="661">
        <v>848.48</v>
      </c>
      <c r="K53" s="669">
        <v>1</v>
      </c>
      <c r="L53" s="661">
        <v>2</v>
      </c>
      <c r="M53" s="662">
        <v>848.48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497" t="s">
        <v>178</v>
      </c>
      <c r="B1" s="498"/>
      <c r="C1" s="498"/>
      <c r="D1" s="498"/>
      <c r="E1" s="498"/>
      <c r="F1" s="498"/>
      <c r="G1" s="469"/>
      <c r="H1" s="499"/>
      <c r="I1" s="499"/>
    </row>
    <row r="2" spans="1:10" ht="14.4" customHeight="1" thickBot="1" x14ac:dyDescent="0.35">
      <c r="A2" s="382" t="s">
        <v>311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30">
        <v>2014</v>
      </c>
      <c r="D3" s="431">
        <v>2015</v>
      </c>
      <c r="E3" s="11"/>
      <c r="F3" s="492">
        <v>2016</v>
      </c>
      <c r="G3" s="493"/>
      <c r="H3" s="493"/>
      <c r="I3" s="494"/>
    </row>
    <row r="4" spans="1:10" ht="14.4" customHeight="1" thickBot="1" x14ac:dyDescent="0.35">
      <c r="A4" s="435" t="s">
        <v>0</v>
      </c>
      <c r="B4" s="436" t="s">
        <v>257</v>
      </c>
      <c r="C4" s="495" t="s">
        <v>94</v>
      </c>
      <c r="D4" s="496"/>
      <c r="E4" s="437"/>
      <c r="F4" s="432" t="s">
        <v>94</v>
      </c>
      <c r="G4" s="433" t="s">
        <v>95</v>
      </c>
      <c r="H4" s="433" t="s">
        <v>69</v>
      </c>
      <c r="I4" s="434" t="s">
        <v>96</v>
      </c>
    </row>
    <row r="5" spans="1:10" ht="14.4" customHeight="1" x14ac:dyDescent="0.3">
      <c r="A5" s="635" t="s">
        <v>540</v>
      </c>
      <c r="B5" s="636" t="s">
        <v>541</v>
      </c>
      <c r="C5" s="637" t="s">
        <v>542</v>
      </c>
      <c r="D5" s="637" t="s">
        <v>542</v>
      </c>
      <c r="E5" s="637"/>
      <c r="F5" s="637" t="s">
        <v>542</v>
      </c>
      <c r="G5" s="637" t="s">
        <v>542</v>
      </c>
      <c r="H5" s="637" t="s">
        <v>542</v>
      </c>
      <c r="I5" s="638" t="s">
        <v>542</v>
      </c>
      <c r="J5" s="639" t="s">
        <v>74</v>
      </c>
    </row>
    <row r="6" spans="1:10" ht="14.4" customHeight="1" x14ac:dyDescent="0.3">
      <c r="A6" s="635" t="s">
        <v>540</v>
      </c>
      <c r="B6" s="636" t="s">
        <v>336</v>
      </c>
      <c r="C6" s="637">
        <v>14828.40355000001</v>
      </c>
      <c r="D6" s="637">
        <v>15166.487929999999</v>
      </c>
      <c r="E6" s="637"/>
      <c r="F6" s="637">
        <v>12500.855460000002</v>
      </c>
      <c r="G6" s="637">
        <v>14961.923011598577</v>
      </c>
      <c r="H6" s="637">
        <v>-2461.0675515985749</v>
      </c>
      <c r="I6" s="638">
        <v>0.83551128089011417</v>
      </c>
      <c r="J6" s="639" t="s">
        <v>1</v>
      </c>
    </row>
    <row r="7" spans="1:10" ht="14.4" customHeight="1" x14ac:dyDescent="0.3">
      <c r="A7" s="635" t="s">
        <v>540</v>
      </c>
      <c r="B7" s="636" t="s">
        <v>337</v>
      </c>
      <c r="C7" s="637">
        <v>5722.6881699999994</v>
      </c>
      <c r="D7" s="637">
        <v>5690.0710899999995</v>
      </c>
      <c r="E7" s="637"/>
      <c r="F7" s="637">
        <v>5016.5703000000003</v>
      </c>
      <c r="G7" s="637">
        <v>6750.0006093865195</v>
      </c>
      <c r="H7" s="637">
        <v>-1733.4303093865192</v>
      </c>
      <c r="I7" s="638">
        <v>0.74319553290469054</v>
      </c>
      <c r="J7" s="639" t="s">
        <v>1</v>
      </c>
    </row>
    <row r="8" spans="1:10" ht="14.4" customHeight="1" x14ac:dyDescent="0.3">
      <c r="A8" s="635" t="s">
        <v>540</v>
      </c>
      <c r="B8" s="636" t="s">
        <v>338</v>
      </c>
      <c r="C8" s="637">
        <v>19543.360100000013</v>
      </c>
      <c r="D8" s="637">
        <v>15308.845520000003</v>
      </c>
      <c r="E8" s="637"/>
      <c r="F8" s="637">
        <v>17786.22714000001</v>
      </c>
      <c r="G8" s="637">
        <v>17624.708664201826</v>
      </c>
      <c r="H8" s="637">
        <v>161.51847579818423</v>
      </c>
      <c r="I8" s="638">
        <v>1.0091643203229934</v>
      </c>
      <c r="J8" s="639" t="s">
        <v>1</v>
      </c>
    </row>
    <row r="9" spans="1:10" ht="14.4" customHeight="1" x14ac:dyDescent="0.3">
      <c r="A9" s="635" t="s">
        <v>540</v>
      </c>
      <c r="B9" s="636" t="s">
        <v>339</v>
      </c>
      <c r="C9" s="637">
        <v>1873.9569900000013</v>
      </c>
      <c r="D9" s="637">
        <v>1576.05744</v>
      </c>
      <c r="E9" s="637"/>
      <c r="F9" s="637">
        <v>1207.9337400000002</v>
      </c>
      <c r="G9" s="637">
        <v>1794.70835147199</v>
      </c>
      <c r="H9" s="637">
        <v>-586.77461147198983</v>
      </c>
      <c r="I9" s="638">
        <v>0.67305294423423889</v>
      </c>
      <c r="J9" s="639" t="s">
        <v>1</v>
      </c>
    </row>
    <row r="10" spans="1:10" ht="14.4" customHeight="1" x14ac:dyDescent="0.3">
      <c r="A10" s="635" t="s">
        <v>540</v>
      </c>
      <c r="B10" s="636" t="s">
        <v>340</v>
      </c>
      <c r="C10" s="637">
        <v>10.27013</v>
      </c>
      <c r="D10" s="637">
        <v>8.9441400000000009</v>
      </c>
      <c r="E10" s="637"/>
      <c r="F10" s="637">
        <v>12.442640000000001</v>
      </c>
      <c r="G10" s="637">
        <v>11.250001015643999</v>
      </c>
      <c r="H10" s="637">
        <v>1.1926389843560017</v>
      </c>
      <c r="I10" s="638">
        <v>1.10601234459424</v>
      </c>
      <c r="J10" s="639" t="s">
        <v>1</v>
      </c>
    </row>
    <row r="11" spans="1:10" ht="14.4" customHeight="1" x14ac:dyDescent="0.3">
      <c r="A11" s="635" t="s">
        <v>540</v>
      </c>
      <c r="B11" s="636" t="s">
        <v>341</v>
      </c>
      <c r="C11" s="637">
        <v>1.6990499999999999</v>
      </c>
      <c r="D11" s="637">
        <v>0</v>
      </c>
      <c r="E11" s="637"/>
      <c r="F11" s="637">
        <v>0</v>
      </c>
      <c r="G11" s="637">
        <v>1.5000001354185</v>
      </c>
      <c r="H11" s="637">
        <v>-1.5000001354185</v>
      </c>
      <c r="I11" s="638">
        <v>0</v>
      </c>
      <c r="J11" s="639" t="s">
        <v>1</v>
      </c>
    </row>
    <row r="12" spans="1:10" ht="14.4" customHeight="1" x14ac:dyDescent="0.3">
      <c r="A12" s="635" t="s">
        <v>540</v>
      </c>
      <c r="B12" s="636" t="s">
        <v>342</v>
      </c>
      <c r="C12" s="637">
        <v>930.3773799999999</v>
      </c>
      <c r="D12" s="637">
        <v>934.88922999999988</v>
      </c>
      <c r="E12" s="637"/>
      <c r="F12" s="637">
        <v>1050.31519</v>
      </c>
      <c r="G12" s="637">
        <v>1012.5000914079781</v>
      </c>
      <c r="H12" s="637">
        <v>37.815098592021968</v>
      </c>
      <c r="I12" s="638">
        <v>1.0373482421512046</v>
      </c>
      <c r="J12" s="639" t="s">
        <v>1</v>
      </c>
    </row>
    <row r="13" spans="1:10" ht="14.4" customHeight="1" x14ac:dyDescent="0.3">
      <c r="A13" s="635" t="s">
        <v>540</v>
      </c>
      <c r="B13" s="636" t="s">
        <v>343</v>
      </c>
      <c r="C13" s="637">
        <v>3112.0476500000022</v>
      </c>
      <c r="D13" s="637">
        <v>2826.8182900000002</v>
      </c>
      <c r="E13" s="637"/>
      <c r="F13" s="637">
        <v>2327.7204699999998</v>
      </c>
      <c r="G13" s="637">
        <v>3150.0002843803754</v>
      </c>
      <c r="H13" s="637">
        <v>-822.27981438037568</v>
      </c>
      <c r="I13" s="638">
        <v>0.73895881265225882</v>
      </c>
      <c r="J13" s="639" t="s">
        <v>1</v>
      </c>
    </row>
    <row r="14" spans="1:10" ht="14.4" customHeight="1" x14ac:dyDescent="0.3">
      <c r="A14" s="635" t="s">
        <v>540</v>
      </c>
      <c r="B14" s="636" t="s">
        <v>344</v>
      </c>
      <c r="C14" s="637">
        <v>50.821739999999998</v>
      </c>
      <c r="D14" s="637">
        <v>43.813920000000003</v>
      </c>
      <c r="E14" s="637"/>
      <c r="F14" s="637">
        <v>49.678380000000004</v>
      </c>
      <c r="G14" s="637">
        <v>75.000006770960994</v>
      </c>
      <c r="H14" s="637">
        <v>-25.321626770960989</v>
      </c>
      <c r="I14" s="638">
        <v>0.66237834020082798</v>
      </c>
      <c r="J14" s="639" t="s">
        <v>1</v>
      </c>
    </row>
    <row r="15" spans="1:10" ht="14.4" customHeight="1" x14ac:dyDescent="0.3">
      <c r="A15" s="635" t="s">
        <v>540</v>
      </c>
      <c r="B15" s="636" t="s">
        <v>345</v>
      </c>
      <c r="C15" s="637">
        <v>535.30910000000006</v>
      </c>
      <c r="D15" s="637">
        <v>558.65009999999995</v>
      </c>
      <c r="E15" s="637"/>
      <c r="F15" s="637">
        <v>541.54129999999998</v>
      </c>
      <c r="G15" s="637">
        <v>555.00005010511427</v>
      </c>
      <c r="H15" s="637">
        <v>-13.458750105114291</v>
      </c>
      <c r="I15" s="638">
        <v>0.97575000199988227</v>
      </c>
      <c r="J15" s="639" t="s">
        <v>1</v>
      </c>
    </row>
    <row r="16" spans="1:10" ht="14.4" customHeight="1" x14ac:dyDescent="0.3">
      <c r="A16" s="635" t="s">
        <v>540</v>
      </c>
      <c r="B16" s="636" t="s">
        <v>346</v>
      </c>
      <c r="C16" s="637">
        <v>56.463770000000011</v>
      </c>
      <c r="D16" s="637">
        <v>81.702160000000006</v>
      </c>
      <c r="E16" s="637"/>
      <c r="F16" s="637">
        <v>57.605360000000005</v>
      </c>
      <c r="G16" s="637">
        <v>75.000006770959502</v>
      </c>
      <c r="H16" s="637">
        <v>-17.394646770959497</v>
      </c>
      <c r="I16" s="638">
        <v>0.76807139732559571</v>
      </c>
      <c r="J16" s="639" t="s">
        <v>1</v>
      </c>
    </row>
    <row r="17" spans="1:10" ht="14.4" customHeight="1" x14ac:dyDescent="0.3">
      <c r="A17" s="635" t="s">
        <v>540</v>
      </c>
      <c r="B17" s="636" t="s">
        <v>347</v>
      </c>
      <c r="C17" s="637">
        <v>241.32340000000002</v>
      </c>
      <c r="D17" s="637">
        <v>261.47866999999997</v>
      </c>
      <c r="E17" s="637"/>
      <c r="F17" s="637">
        <v>211.87333000000001</v>
      </c>
      <c r="G17" s="637">
        <v>270.00002437545976</v>
      </c>
      <c r="H17" s="637">
        <v>-58.126694375459749</v>
      </c>
      <c r="I17" s="638">
        <v>0.78471596619328721</v>
      </c>
      <c r="J17" s="639" t="s">
        <v>1</v>
      </c>
    </row>
    <row r="18" spans="1:10" ht="14.4" customHeight="1" x14ac:dyDescent="0.3">
      <c r="A18" s="635" t="s">
        <v>540</v>
      </c>
      <c r="B18" s="636" t="s">
        <v>348</v>
      </c>
      <c r="C18" s="637">
        <v>279.69992999999999</v>
      </c>
      <c r="D18" s="637">
        <v>165.161</v>
      </c>
      <c r="E18" s="637"/>
      <c r="F18" s="637">
        <v>83.139160000000004</v>
      </c>
      <c r="G18" s="637">
        <v>225.00002031288375</v>
      </c>
      <c r="H18" s="637">
        <v>-141.86086031288374</v>
      </c>
      <c r="I18" s="638">
        <v>0.36950734441884564</v>
      </c>
      <c r="J18" s="639" t="s">
        <v>1</v>
      </c>
    </row>
    <row r="19" spans="1:10" ht="14.4" customHeight="1" x14ac:dyDescent="0.3">
      <c r="A19" s="635" t="s">
        <v>540</v>
      </c>
      <c r="B19" s="636" t="s">
        <v>349</v>
      </c>
      <c r="C19" s="637">
        <v>1776.42634</v>
      </c>
      <c r="D19" s="637">
        <v>1354.8913299999999</v>
      </c>
      <c r="E19" s="637"/>
      <c r="F19" s="637">
        <v>1426.2875599999998</v>
      </c>
      <c r="G19" s="637">
        <v>1571.8553091884978</v>
      </c>
      <c r="H19" s="637">
        <v>-145.56774918849806</v>
      </c>
      <c r="I19" s="638">
        <v>0.90739112669113908</v>
      </c>
      <c r="J19" s="639" t="s">
        <v>1</v>
      </c>
    </row>
    <row r="20" spans="1:10" ht="14.4" customHeight="1" x14ac:dyDescent="0.3">
      <c r="A20" s="635" t="s">
        <v>540</v>
      </c>
      <c r="B20" s="636" t="s">
        <v>350</v>
      </c>
      <c r="C20" s="637" t="s">
        <v>542</v>
      </c>
      <c r="D20" s="637">
        <v>237.67958999999999</v>
      </c>
      <c r="E20" s="637"/>
      <c r="F20" s="637">
        <v>289.62747999999999</v>
      </c>
      <c r="G20" s="637">
        <v>240.00002166707475</v>
      </c>
      <c r="H20" s="637">
        <v>49.627458332925244</v>
      </c>
      <c r="I20" s="638">
        <v>1.2067810577191025</v>
      </c>
      <c r="J20" s="639" t="s">
        <v>1</v>
      </c>
    </row>
    <row r="21" spans="1:10" ht="14.4" customHeight="1" x14ac:dyDescent="0.3">
      <c r="A21" s="635" t="s">
        <v>540</v>
      </c>
      <c r="B21" s="636" t="s">
        <v>351</v>
      </c>
      <c r="C21" s="637" t="s">
        <v>542</v>
      </c>
      <c r="D21" s="637" t="s">
        <v>542</v>
      </c>
      <c r="E21" s="637"/>
      <c r="F21" s="637">
        <v>14.51008</v>
      </c>
      <c r="G21" s="637">
        <v>0</v>
      </c>
      <c r="H21" s="637">
        <v>14.51008</v>
      </c>
      <c r="I21" s="638" t="s">
        <v>542</v>
      </c>
      <c r="J21" s="639" t="s">
        <v>1</v>
      </c>
    </row>
    <row r="22" spans="1:10" ht="14.4" customHeight="1" x14ac:dyDescent="0.3">
      <c r="A22" s="635" t="s">
        <v>540</v>
      </c>
      <c r="B22" s="636" t="s">
        <v>543</v>
      </c>
      <c r="C22" s="637">
        <v>48962.847300000023</v>
      </c>
      <c r="D22" s="637">
        <v>44215.490409999999</v>
      </c>
      <c r="E22" s="637"/>
      <c r="F22" s="637">
        <v>42576.327590000015</v>
      </c>
      <c r="G22" s="637">
        <v>48318.446452789278</v>
      </c>
      <c r="H22" s="637">
        <v>-5742.1188627892625</v>
      </c>
      <c r="I22" s="638">
        <v>0.88116093781285498</v>
      </c>
      <c r="J22" s="639" t="s">
        <v>544</v>
      </c>
    </row>
    <row r="24" spans="1:10" ht="14.4" customHeight="1" x14ac:dyDescent="0.3">
      <c r="A24" s="635" t="s">
        <v>540</v>
      </c>
      <c r="B24" s="636" t="s">
        <v>541</v>
      </c>
      <c r="C24" s="637" t="s">
        <v>542</v>
      </c>
      <c r="D24" s="637" t="s">
        <v>542</v>
      </c>
      <c r="E24" s="637"/>
      <c r="F24" s="637" t="s">
        <v>542</v>
      </c>
      <c r="G24" s="637" t="s">
        <v>542</v>
      </c>
      <c r="H24" s="637" t="s">
        <v>542</v>
      </c>
      <c r="I24" s="638" t="s">
        <v>542</v>
      </c>
      <c r="J24" s="639" t="s">
        <v>74</v>
      </c>
    </row>
    <row r="25" spans="1:10" ht="14.4" customHeight="1" x14ac:dyDescent="0.3">
      <c r="A25" s="635" t="s">
        <v>3213</v>
      </c>
      <c r="B25" s="636" t="s">
        <v>3214</v>
      </c>
      <c r="C25" s="637" t="s">
        <v>542</v>
      </c>
      <c r="D25" s="637" t="s">
        <v>542</v>
      </c>
      <c r="E25" s="637"/>
      <c r="F25" s="637" t="s">
        <v>542</v>
      </c>
      <c r="G25" s="637" t="s">
        <v>542</v>
      </c>
      <c r="H25" s="637" t="s">
        <v>542</v>
      </c>
      <c r="I25" s="638" t="s">
        <v>542</v>
      </c>
      <c r="J25" s="639" t="s">
        <v>0</v>
      </c>
    </row>
    <row r="26" spans="1:10" ht="14.4" customHeight="1" x14ac:dyDescent="0.3">
      <c r="A26" s="635" t="s">
        <v>3213</v>
      </c>
      <c r="B26" s="636" t="s">
        <v>343</v>
      </c>
      <c r="C26" s="637">
        <v>0</v>
      </c>
      <c r="D26" s="637" t="s">
        <v>542</v>
      </c>
      <c r="E26" s="637"/>
      <c r="F26" s="637" t="s">
        <v>542</v>
      </c>
      <c r="G26" s="637" t="s">
        <v>542</v>
      </c>
      <c r="H26" s="637" t="s">
        <v>542</v>
      </c>
      <c r="I26" s="638" t="s">
        <v>542</v>
      </c>
      <c r="J26" s="639" t="s">
        <v>1</v>
      </c>
    </row>
    <row r="27" spans="1:10" ht="14.4" customHeight="1" x14ac:dyDescent="0.3">
      <c r="A27" s="635" t="s">
        <v>3213</v>
      </c>
      <c r="B27" s="636" t="s">
        <v>3215</v>
      </c>
      <c r="C27" s="637">
        <v>0</v>
      </c>
      <c r="D27" s="637" t="s">
        <v>542</v>
      </c>
      <c r="E27" s="637"/>
      <c r="F27" s="637" t="s">
        <v>542</v>
      </c>
      <c r="G27" s="637" t="s">
        <v>542</v>
      </c>
      <c r="H27" s="637" t="s">
        <v>542</v>
      </c>
      <c r="I27" s="638" t="s">
        <v>542</v>
      </c>
      <c r="J27" s="639" t="s">
        <v>548</v>
      </c>
    </row>
    <row r="28" spans="1:10" ht="14.4" customHeight="1" x14ac:dyDescent="0.3">
      <c r="A28" s="635" t="s">
        <v>542</v>
      </c>
      <c r="B28" s="636" t="s">
        <v>542</v>
      </c>
      <c r="C28" s="637" t="s">
        <v>542</v>
      </c>
      <c r="D28" s="637" t="s">
        <v>542</v>
      </c>
      <c r="E28" s="637"/>
      <c r="F28" s="637" t="s">
        <v>542</v>
      </c>
      <c r="G28" s="637" t="s">
        <v>542</v>
      </c>
      <c r="H28" s="637" t="s">
        <v>542</v>
      </c>
      <c r="I28" s="638" t="s">
        <v>542</v>
      </c>
      <c r="J28" s="639" t="s">
        <v>549</v>
      </c>
    </row>
    <row r="29" spans="1:10" ht="14.4" customHeight="1" x14ac:dyDescent="0.3">
      <c r="A29" s="635" t="s">
        <v>545</v>
      </c>
      <c r="B29" s="636" t="s">
        <v>546</v>
      </c>
      <c r="C29" s="637" t="s">
        <v>542</v>
      </c>
      <c r="D29" s="637" t="s">
        <v>542</v>
      </c>
      <c r="E29" s="637"/>
      <c r="F29" s="637" t="s">
        <v>542</v>
      </c>
      <c r="G29" s="637" t="s">
        <v>542</v>
      </c>
      <c r="H29" s="637" t="s">
        <v>542</v>
      </c>
      <c r="I29" s="638" t="s">
        <v>542</v>
      </c>
      <c r="J29" s="639" t="s">
        <v>0</v>
      </c>
    </row>
    <row r="30" spans="1:10" ht="14.4" customHeight="1" x14ac:dyDescent="0.3">
      <c r="A30" s="635" t="s">
        <v>545</v>
      </c>
      <c r="B30" s="636" t="s">
        <v>341</v>
      </c>
      <c r="C30" s="637">
        <v>4.2500000000000003E-2</v>
      </c>
      <c r="D30" s="637">
        <v>0</v>
      </c>
      <c r="E30" s="637"/>
      <c r="F30" s="637" t="s">
        <v>542</v>
      </c>
      <c r="G30" s="637" t="s">
        <v>542</v>
      </c>
      <c r="H30" s="637" t="s">
        <v>542</v>
      </c>
      <c r="I30" s="638" t="s">
        <v>542</v>
      </c>
      <c r="J30" s="639" t="s">
        <v>1</v>
      </c>
    </row>
    <row r="31" spans="1:10" ht="14.4" customHeight="1" x14ac:dyDescent="0.3">
      <c r="A31" s="635" t="s">
        <v>545</v>
      </c>
      <c r="B31" s="636" t="s">
        <v>342</v>
      </c>
      <c r="C31" s="637">
        <v>16.087680000000002</v>
      </c>
      <c r="D31" s="637">
        <v>20.251560000000001</v>
      </c>
      <c r="E31" s="637"/>
      <c r="F31" s="637">
        <v>20.631630000000001</v>
      </c>
      <c r="G31" s="637">
        <v>21.265366731145502</v>
      </c>
      <c r="H31" s="637">
        <v>-0.63373673114550044</v>
      </c>
      <c r="I31" s="638">
        <v>0.97019864556498236</v>
      </c>
      <c r="J31" s="639" t="s">
        <v>1</v>
      </c>
    </row>
    <row r="32" spans="1:10" ht="14.4" customHeight="1" x14ac:dyDescent="0.3">
      <c r="A32" s="635" t="s">
        <v>545</v>
      </c>
      <c r="B32" s="636" t="s">
        <v>343</v>
      </c>
      <c r="C32" s="637">
        <v>27.093859999999999</v>
      </c>
      <c r="D32" s="637">
        <v>19.64076</v>
      </c>
      <c r="E32" s="637"/>
      <c r="F32" s="637">
        <v>20.253540000000001</v>
      </c>
      <c r="G32" s="637">
        <v>23.316955208690999</v>
      </c>
      <c r="H32" s="637">
        <v>-3.0634152086909978</v>
      </c>
      <c r="I32" s="638">
        <v>0.86861855755724227</v>
      </c>
      <c r="J32" s="639" t="s">
        <v>1</v>
      </c>
    </row>
    <row r="33" spans="1:10" ht="14.4" customHeight="1" x14ac:dyDescent="0.3">
      <c r="A33" s="635" t="s">
        <v>545</v>
      </c>
      <c r="B33" s="636" t="s">
        <v>344</v>
      </c>
      <c r="C33" s="637">
        <v>0.40849999999999997</v>
      </c>
      <c r="D33" s="637">
        <v>0</v>
      </c>
      <c r="E33" s="637"/>
      <c r="F33" s="637" t="s">
        <v>542</v>
      </c>
      <c r="G33" s="637" t="s">
        <v>542</v>
      </c>
      <c r="H33" s="637" t="s">
        <v>542</v>
      </c>
      <c r="I33" s="638" t="s">
        <v>542</v>
      </c>
      <c r="J33" s="639" t="s">
        <v>1</v>
      </c>
    </row>
    <row r="34" spans="1:10" ht="14.4" customHeight="1" x14ac:dyDescent="0.3">
      <c r="A34" s="635" t="s">
        <v>545</v>
      </c>
      <c r="B34" s="636" t="s">
        <v>346</v>
      </c>
      <c r="C34" s="637">
        <v>1.9010000000000002</v>
      </c>
      <c r="D34" s="637">
        <v>2.3340000000000005</v>
      </c>
      <c r="E34" s="637"/>
      <c r="F34" s="637">
        <v>2.9590000000000005</v>
      </c>
      <c r="G34" s="637">
        <v>2.0687314792192497</v>
      </c>
      <c r="H34" s="637">
        <v>0.8902685207807508</v>
      </c>
      <c r="I34" s="638">
        <v>1.4303451316536948</v>
      </c>
      <c r="J34" s="639" t="s">
        <v>1</v>
      </c>
    </row>
    <row r="35" spans="1:10" ht="14.4" customHeight="1" x14ac:dyDescent="0.3">
      <c r="A35" s="635" t="s">
        <v>545</v>
      </c>
      <c r="B35" s="636" t="s">
        <v>347</v>
      </c>
      <c r="C35" s="637">
        <v>10.403099999999998</v>
      </c>
      <c r="D35" s="637">
        <v>11.759</v>
      </c>
      <c r="E35" s="637"/>
      <c r="F35" s="637">
        <v>13.186499999999999</v>
      </c>
      <c r="G35" s="637">
        <v>12.5782118655255</v>
      </c>
      <c r="H35" s="637">
        <v>0.60828813447449903</v>
      </c>
      <c r="I35" s="638">
        <v>1.0483604618031361</v>
      </c>
      <c r="J35" s="639" t="s">
        <v>1</v>
      </c>
    </row>
    <row r="36" spans="1:10" ht="14.4" customHeight="1" x14ac:dyDescent="0.3">
      <c r="A36" s="635" t="s">
        <v>545</v>
      </c>
      <c r="B36" s="636" t="s">
        <v>350</v>
      </c>
      <c r="C36" s="637" t="s">
        <v>542</v>
      </c>
      <c r="D36" s="637">
        <v>2.3696100000000002</v>
      </c>
      <c r="E36" s="637"/>
      <c r="F36" s="637">
        <v>2.9567999999999999</v>
      </c>
      <c r="G36" s="637">
        <v>1.7897314030844997</v>
      </c>
      <c r="H36" s="637">
        <v>1.1670685969155001</v>
      </c>
      <c r="I36" s="638">
        <v>1.6520914785895382</v>
      </c>
      <c r="J36" s="639" t="s">
        <v>1</v>
      </c>
    </row>
    <row r="37" spans="1:10" ht="14.4" customHeight="1" x14ac:dyDescent="0.3">
      <c r="A37" s="635" t="s">
        <v>545</v>
      </c>
      <c r="B37" s="636" t="s">
        <v>547</v>
      </c>
      <c r="C37" s="637">
        <v>55.936639999999997</v>
      </c>
      <c r="D37" s="637">
        <v>56.354930000000003</v>
      </c>
      <c r="E37" s="637"/>
      <c r="F37" s="637">
        <v>59.987470000000002</v>
      </c>
      <c r="G37" s="637">
        <v>61.018996687665762</v>
      </c>
      <c r="H37" s="637">
        <v>-1.0315266876657603</v>
      </c>
      <c r="I37" s="638">
        <v>0.98309499100836129</v>
      </c>
      <c r="J37" s="639" t="s">
        <v>548</v>
      </c>
    </row>
    <row r="38" spans="1:10" ht="14.4" customHeight="1" x14ac:dyDescent="0.3">
      <c r="A38" s="635" t="s">
        <v>542</v>
      </c>
      <c r="B38" s="636" t="s">
        <v>542</v>
      </c>
      <c r="C38" s="637" t="s">
        <v>542</v>
      </c>
      <c r="D38" s="637" t="s">
        <v>542</v>
      </c>
      <c r="E38" s="637"/>
      <c r="F38" s="637" t="s">
        <v>542</v>
      </c>
      <c r="G38" s="637" t="s">
        <v>542</v>
      </c>
      <c r="H38" s="637" t="s">
        <v>542</v>
      </c>
      <c r="I38" s="638" t="s">
        <v>542</v>
      </c>
      <c r="J38" s="639" t="s">
        <v>549</v>
      </c>
    </row>
    <row r="39" spans="1:10" ht="14.4" customHeight="1" x14ac:dyDescent="0.3">
      <c r="A39" s="635" t="s">
        <v>550</v>
      </c>
      <c r="B39" s="636" t="s">
        <v>551</v>
      </c>
      <c r="C39" s="637" t="s">
        <v>542</v>
      </c>
      <c r="D39" s="637" t="s">
        <v>542</v>
      </c>
      <c r="E39" s="637"/>
      <c r="F39" s="637" t="s">
        <v>542</v>
      </c>
      <c r="G39" s="637" t="s">
        <v>542</v>
      </c>
      <c r="H39" s="637" t="s">
        <v>542</v>
      </c>
      <c r="I39" s="638" t="s">
        <v>542</v>
      </c>
      <c r="J39" s="639" t="s">
        <v>0</v>
      </c>
    </row>
    <row r="40" spans="1:10" ht="14.4" customHeight="1" x14ac:dyDescent="0.3">
      <c r="A40" s="635" t="s">
        <v>550</v>
      </c>
      <c r="B40" s="636" t="s">
        <v>340</v>
      </c>
      <c r="C40" s="637">
        <v>0</v>
      </c>
      <c r="D40" s="637" t="s">
        <v>542</v>
      </c>
      <c r="E40" s="637"/>
      <c r="F40" s="637" t="s">
        <v>542</v>
      </c>
      <c r="G40" s="637" t="s">
        <v>542</v>
      </c>
      <c r="H40" s="637" t="s">
        <v>542</v>
      </c>
      <c r="I40" s="638" t="s">
        <v>542</v>
      </c>
      <c r="J40" s="639" t="s">
        <v>1</v>
      </c>
    </row>
    <row r="41" spans="1:10" ht="14.4" customHeight="1" x14ac:dyDescent="0.3">
      <c r="A41" s="635" t="s">
        <v>550</v>
      </c>
      <c r="B41" s="636" t="s">
        <v>341</v>
      </c>
      <c r="C41" s="637">
        <v>0.1275</v>
      </c>
      <c r="D41" s="637">
        <v>0</v>
      </c>
      <c r="E41" s="637"/>
      <c r="F41" s="637" t="s">
        <v>542</v>
      </c>
      <c r="G41" s="637" t="s">
        <v>542</v>
      </c>
      <c r="H41" s="637" t="s">
        <v>542</v>
      </c>
      <c r="I41" s="638" t="s">
        <v>542</v>
      </c>
      <c r="J41" s="639" t="s">
        <v>1</v>
      </c>
    </row>
    <row r="42" spans="1:10" ht="14.4" customHeight="1" x14ac:dyDescent="0.3">
      <c r="A42" s="635" t="s">
        <v>550</v>
      </c>
      <c r="B42" s="636" t="s">
        <v>342</v>
      </c>
      <c r="C42" s="637">
        <v>22.215449999999997</v>
      </c>
      <c r="D42" s="637">
        <v>26.071359999999999</v>
      </c>
      <c r="E42" s="637"/>
      <c r="F42" s="637">
        <v>29.15203</v>
      </c>
      <c r="G42" s="637">
        <v>30.487721641937249</v>
      </c>
      <c r="H42" s="637">
        <v>-1.3356916419372489</v>
      </c>
      <c r="I42" s="638">
        <v>0.95618919453463047</v>
      </c>
      <c r="J42" s="639" t="s">
        <v>1</v>
      </c>
    </row>
    <row r="43" spans="1:10" ht="14.4" customHeight="1" x14ac:dyDescent="0.3">
      <c r="A43" s="635" t="s">
        <v>550</v>
      </c>
      <c r="B43" s="636" t="s">
        <v>343</v>
      </c>
      <c r="C43" s="637">
        <v>43.53461999999999</v>
      </c>
      <c r="D43" s="637">
        <v>35.698189999999997</v>
      </c>
      <c r="E43" s="637"/>
      <c r="F43" s="637">
        <v>36.279090000000004</v>
      </c>
      <c r="G43" s="637">
        <v>39.1738231381185</v>
      </c>
      <c r="H43" s="637">
        <v>-2.8947331381184966</v>
      </c>
      <c r="I43" s="638">
        <v>0.92610542177840827</v>
      </c>
      <c r="J43" s="639" t="s">
        <v>1</v>
      </c>
    </row>
    <row r="44" spans="1:10" ht="14.4" customHeight="1" x14ac:dyDescent="0.3">
      <c r="A44" s="635" t="s">
        <v>550</v>
      </c>
      <c r="B44" s="636" t="s">
        <v>344</v>
      </c>
      <c r="C44" s="637">
        <v>3.2679999999999998</v>
      </c>
      <c r="D44" s="637">
        <v>4.085</v>
      </c>
      <c r="E44" s="637"/>
      <c r="F44" s="637">
        <v>4.085</v>
      </c>
      <c r="G44" s="637">
        <v>4.8423364016332497</v>
      </c>
      <c r="H44" s="637">
        <v>-0.75733640163324978</v>
      </c>
      <c r="I44" s="638">
        <v>0.84360103495126626</v>
      </c>
      <c r="J44" s="639" t="s">
        <v>1</v>
      </c>
    </row>
    <row r="45" spans="1:10" ht="14.4" customHeight="1" x14ac:dyDescent="0.3">
      <c r="A45" s="635" t="s">
        <v>550</v>
      </c>
      <c r="B45" s="636" t="s">
        <v>346</v>
      </c>
      <c r="C45" s="637">
        <v>1.5699999999999998</v>
      </c>
      <c r="D45" s="637">
        <v>3.4254999999999995</v>
      </c>
      <c r="E45" s="637"/>
      <c r="F45" s="637">
        <v>1.8150000000000002</v>
      </c>
      <c r="G45" s="637">
        <v>2.9748386328015002</v>
      </c>
      <c r="H45" s="637">
        <v>-1.1598386328015</v>
      </c>
      <c r="I45" s="638">
        <v>0.61011712702236787</v>
      </c>
      <c r="J45" s="639" t="s">
        <v>1</v>
      </c>
    </row>
    <row r="46" spans="1:10" ht="14.4" customHeight="1" x14ac:dyDescent="0.3">
      <c r="A46" s="635" t="s">
        <v>550</v>
      </c>
      <c r="B46" s="636" t="s">
        <v>347</v>
      </c>
      <c r="C46" s="637">
        <v>13.696799999999998</v>
      </c>
      <c r="D46" s="637">
        <v>12.885999999999999</v>
      </c>
      <c r="E46" s="637"/>
      <c r="F46" s="637">
        <v>13.044499999999999</v>
      </c>
      <c r="G46" s="637">
        <v>13.5015539362065</v>
      </c>
      <c r="H46" s="637">
        <v>-0.45705393620650092</v>
      </c>
      <c r="I46" s="638">
        <v>0.96614804944926813</v>
      </c>
      <c r="J46" s="639" t="s">
        <v>1</v>
      </c>
    </row>
    <row r="47" spans="1:10" ht="14.4" customHeight="1" x14ac:dyDescent="0.3">
      <c r="A47" s="635" t="s">
        <v>550</v>
      </c>
      <c r="B47" s="636" t="s">
        <v>350</v>
      </c>
      <c r="C47" s="637" t="s">
        <v>542</v>
      </c>
      <c r="D47" s="637">
        <v>1.476</v>
      </c>
      <c r="E47" s="637"/>
      <c r="F47" s="637">
        <v>1.31124</v>
      </c>
      <c r="G47" s="637">
        <v>1.4873232832687502</v>
      </c>
      <c r="H47" s="637">
        <v>-0.17608328326875022</v>
      </c>
      <c r="I47" s="638">
        <v>0.88161061872052127</v>
      </c>
      <c r="J47" s="639" t="s">
        <v>1</v>
      </c>
    </row>
    <row r="48" spans="1:10" ht="14.4" customHeight="1" x14ac:dyDescent="0.3">
      <c r="A48" s="635" t="s">
        <v>550</v>
      </c>
      <c r="B48" s="636" t="s">
        <v>552</v>
      </c>
      <c r="C48" s="637">
        <v>84.412369999999981</v>
      </c>
      <c r="D48" s="637">
        <v>83.642049999999983</v>
      </c>
      <c r="E48" s="637"/>
      <c r="F48" s="637">
        <v>85.686859999999996</v>
      </c>
      <c r="G48" s="637">
        <v>92.467597033965745</v>
      </c>
      <c r="H48" s="637">
        <v>-6.7807370339657496</v>
      </c>
      <c r="I48" s="638">
        <v>0.92666904676375439</v>
      </c>
      <c r="J48" s="639" t="s">
        <v>548</v>
      </c>
    </row>
    <row r="49" spans="1:10" ht="14.4" customHeight="1" x14ac:dyDescent="0.3">
      <c r="A49" s="635" t="s">
        <v>542</v>
      </c>
      <c r="B49" s="636" t="s">
        <v>542</v>
      </c>
      <c r="C49" s="637" t="s">
        <v>542</v>
      </c>
      <c r="D49" s="637" t="s">
        <v>542</v>
      </c>
      <c r="E49" s="637"/>
      <c r="F49" s="637" t="s">
        <v>542</v>
      </c>
      <c r="G49" s="637" t="s">
        <v>542</v>
      </c>
      <c r="H49" s="637" t="s">
        <v>542</v>
      </c>
      <c r="I49" s="638" t="s">
        <v>542</v>
      </c>
      <c r="J49" s="639" t="s">
        <v>549</v>
      </c>
    </row>
    <row r="50" spans="1:10" ht="14.4" customHeight="1" x14ac:dyDescent="0.3">
      <c r="A50" s="635" t="s">
        <v>553</v>
      </c>
      <c r="B50" s="636" t="s">
        <v>554</v>
      </c>
      <c r="C50" s="637" t="s">
        <v>542</v>
      </c>
      <c r="D50" s="637" t="s">
        <v>542</v>
      </c>
      <c r="E50" s="637"/>
      <c r="F50" s="637" t="s">
        <v>542</v>
      </c>
      <c r="G50" s="637" t="s">
        <v>542</v>
      </c>
      <c r="H50" s="637" t="s">
        <v>542</v>
      </c>
      <c r="I50" s="638" t="s">
        <v>542</v>
      </c>
      <c r="J50" s="639" t="s">
        <v>0</v>
      </c>
    </row>
    <row r="51" spans="1:10" ht="14.4" customHeight="1" x14ac:dyDescent="0.3">
      <c r="A51" s="635" t="s">
        <v>553</v>
      </c>
      <c r="B51" s="636" t="s">
        <v>342</v>
      </c>
      <c r="C51" s="637">
        <v>2.1393500000000003</v>
      </c>
      <c r="D51" s="637">
        <v>3.2812099999999997</v>
      </c>
      <c r="E51" s="637"/>
      <c r="F51" s="637">
        <v>3.2283300000000006</v>
      </c>
      <c r="G51" s="637">
        <v>4.0032337653022507</v>
      </c>
      <c r="H51" s="637">
        <v>-0.77490376530225014</v>
      </c>
      <c r="I51" s="638">
        <v>0.80643054821862403</v>
      </c>
      <c r="J51" s="639" t="s">
        <v>1</v>
      </c>
    </row>
    <row r="52" spans="1:10" ht="14.4" customHeight="1" x14ac:dyDescent="0.3">
      <c r="A52" s="635" t="s">
        <v>553</v>
      </c>
      <c r="B52" s="636" t="s">
        <v>343</v>
      </c>
      <c r="C52" s="637">
        <v>1.5802499999999999</v>
      </c>
      <c r="D52" s="637">
        <v>1.4258600000000001</v>
      </c>
      <c r="E52" s="637"/>
      <c r="F52" s="637">
        <v>1.7716000000000003</v>
      </c>
      <c r="G52" s="637">
        <v>1.3939865538359999</v>
      </c>
      <c r="H52" s="637">
        <v>0.37761344616400039</v>
      </c>
      <c r="I52" s="638">
        <v>1.2708874379920496</v>
      </c>
      <c r="J52" s="639" t="s">
        <v>1</v>
      </c>
    </row>
    <row r="53" spans="1:10" ht="14.4" customHeight="1" x14ac:dyDescent="0.3">
      <c r="A53" s="635" t="s">
        <v>553</v>
      </c>
      <c r="B53" s="636" t="s">
        <v>346</v>
      </c>
      <c r="C53" s="637">
        <v>9.7200000000000009E-2</v>
      </c>
      <c r="D53" s="637">
        <v>0.12</v>
      </c>
      <c r="E53" s="637"/>
      <c r="F53" s="637">
        <v>0.27799999999999997</v>
      </c>
      <c r="G53" s="637">
        <v>0.27518553767624998</v>
      </c>
      <c r="H53" s="637">
        <v>2.8144623237499888E-3</v>
      </c>
      <c r="I53" s="638">
        <v>1.0102275081296648</v>
      </c>
      <c r="J53" s="639" t="s">
        <v>1</v>
      </c>
    </row>
    <row r="54" spans="1:10" ht="14.4" customHeight="1" x14ac:dyDescent="0.3">
      <c r="A54" s="635" t="s">
        <v>553</v>
      </c>
      <c r="B54" s="636" t="s">
        <v>347</v>
      </c>
      <c r="C54" s="637">
        <v>1.5269999999999999</v>
      </c>
      <c r="D54" s="637">
        <v>1.4972000000000001</v>
      </c>
      <c r="E54" s="637"/>
      <c r="F54" s="637">
        <v>1.9689999999999999</v>
      </c>
      <c r="G54" s="637">
        <v>2.0493236427780004</v>
      </c>
      <c r="H54" s="637">
        <v>-8.0323642778000526E-2</v>
      </c>
      <c r="I54" s="638">
        <v>0.96080480354527298</v>
      </c>
      <c r="J54" s="639" t="s">
        <v>1</v>
      </c>
    </row>
    <row r="55" spans="1:10" ht="14.4" customHeight="1" x14ac:dyDescent="0.3">
      <c r="A55" s="635" t="s">
        <v>553</v>
      </c>
      <c r="B55" s="636" t="s">
        <v>555</v>
      </c>
      <c r="C55" s="637">
        <v>5.3437999999999999</v>
      </c>
      <c r="D55" s="637">
        <v>6.3242700000000003</v>
      </c>
      <c r="E55" s="637"/>
      <c r="F55" s="637">
        <v>7.2469300000000008</v>
      </c>
      <c r="G55" s="637">
        <v>7.7217294995925005</v>
      </c>
      <c r="H55" s="637">
        <v>-0.47479949959249979</v>
      </c>
      <c r="I55" s="638">
        <v>0.93851124937521357</v>
      </c>
      <c r="J55" s="639" t="s">
        <v>548</v>
      </c>
    </row>
    <row r="56" spans="1:10" ht="14.4" customHeight="1" x14ac:dyDescent="0.3">
      <c r="A56" s="635" t="s">
        <v>542</v>
      </c>
      <c r="B56" s="636" t="s">
        <v>542</v>
      </c>
      <c r="C56" s="637" t="s">
        <v>542</v>
      </c>
      <c r="D56" s="637" t="s">
        <v>542</v>
      </c>
      <c r="E56" s="637"/>
      <c r="F56" s="637" t="s">
        <v>542</v>
      </c>
      <c r="G56" s="637" t="s">
        <v>542</v>
      </c>
      <c r="H56" s="637" t="s">
        <v>542</v>
      </c>
      <c r="I56" s="638" t="s">
        <v>542</v>
      </c>
      <c r="J56" s="639" t="s">
        <v>549</v>
      </c>
    </row>
    <row r="57" spans="1:10" ht="14.4" customHeight="1" x14ac:dyDescent="0.3">
      <c r="A57" s="635" t="s">
        <v>556</v>
      </c>
      <c r="B57" s="636" t="s">
        <v>557</v>
      </c>
      <c r="C57" s="637" t="s">
        <v>542</v>
      </c>
      <c r="D57" s="637" t="s">
        <v>542</v>
      </c>
      <c r="E57" s="637"/>
      <c r="F57" s="637" t="s">
        <v>542</v>
      </c>
      <c r="G57" s="637" t="s">
        <v>542</v>
      </c>
      <c r="H57" s="637" t="s">
        <v>542</v>
      </c>
      <c r="I57" s="638" t="s">
        <v>542</v>
      </c>
      <c r="J57" s="639" t="s">
        <v>0</v>
      </c>
    </row>
    <row r="58" spans="1:10" ht="14.4" customHeight="1" x14ac:dyDescent="0.3">
      <c r="A58" s="635" t="s">
        <v>556</v>
      </c>
      <c r="B58" s="636" t="s">
        <v>336</v>
      </c>
      <c r="C58" s="637" t="s">
        <v>542</v>
      </c>
      <c r="D58" s="637">
        <v>2.7091599999999998</v>
      </c>
      <c r="E58" s="637"/>
      <c r="F58" s="637">
        <v>0</v>
      </c>
      <c r="G58" s="637">
        <v>2.3040273505769999</v>
      </c>
      <c r="H58" s="637">
        <v>-2.3040273505769999</v>
      </c>
      <c r="I58" s="638">
        <v>0</v>
      </c>
      <c r="J58" s="639" t="s">
        <v>1</v>
      </c>
    </row>
    <row r="59" spans="1:10" ht="14.4" customHeight="1" x14ac:dyDescent="0.3">
      <c r="A59" s="635" t="s">
        <v>556</v>
      </c>
      <c r="B59" s="636" t="s">
        <v>340</v>
      </c>
      <c r="C59" s="637">
        <v>10.27013</v>
      </c>
      <c r="D59" s="637">
        <v>8.9441400000000009</v>
      </c>
      <c r="E59" s="637"/>
      <c r="F59" s="637">
        <v>9.223040000000001</v>
      </c>
      <c r="G59" s="637">
        <v>11.250001015643999</v>
      </c>
      <c r="H59" s="637">
        <v>-2.0269610156439981</v>
      </c>
      <c r="I59" s="638">
        <v>0.8198257037643506</v>
      </c>
      <c r="J59" s="639" t="s">
        <v>1</v>
      </c>
    </row>
    <row r="60" spans="1:10" ht="14.4" customHeight="1" x14ac:dyDescent="0.3">
      <c r="A60" s="635" t="s">
        <v>556</v>
      </c>
      <c r="B60" s="636" t="s">
        <v>341</v>
      </c>
      <c r="C60" s="637">
        <v>1.52905</v>
      </c>
      <c r="D60" s="637">
        <v>0</v>
      </c>
      <c r="E60" s="637"/>
      <c r="F60" s="637">
        <v>0</v>
      </c>
      <c r="G60" s="637">
        <v>1.5000001354185</v>
      </c>
      <c r="H60" s="637">
        <v>-1.5000001354185</v>
      </c>
      <c r="I60" s="638">
        <v>0</v>
      </c>
      <c r="J60" s="639" t="s">
        <v>1</v>
      </c>
    </row>
    <row r="61" spans="1:10" ht="14.4" customHeight="1" x14ac:dyDescent="0.3">
      <c r="A61" s="635" t="s">
        <v>556</v>
      </c>
      <c r="B61" s="636" t="s">
        <v>342</v>
      </c>
      <c r="C61" s="637">
        <v>211.99337</v>
      </c>
      <c r="D61" s="637">
        <v>176.08702</v>
      </c>
      <c r="E61" s="637"/>
      <c r="F61" s="637">
        <v>273.47139999999996</v>
      </c>
      <c r="G61" s="637">
        <v>228.88277268782099</v>
      </c>
      <c r="H61" s="637">
        <v>44.588627312178971</v>
      </c>
      <c r="I61" s="638">
        <v>1.1948098879988427</v>
      </c>
      <c r="J61" s="639" t="s">
        <v>1</v>
      </c>
    </row>
    <row r="62" spans="1:10" ht="14.4" customHeight="1" x14ac:dyDescent="0.3">
      <c r="A62" s="635" t="s">
        <v>556</v>
      </c>
      <c r="B62" s="636" t="s">
        <v>343</v>
      </c>
      <c r="C62" s="637">
        <v>1386.8820400000011</v>
      </c>
      <c r="D62" s="637">
        <v>1096.0945099999999</v>
      </c>
      <c r="E62" s="637"/>
      <c r="F62" s="637">
        <v>1013.6423499999999</v>
      </c>
      <c r="G62" s="637">
        <v>1292.8922872056824</v>
      </c>
      <c r="H62" s="637">
        <v>-279.2499372056825</v>
      </c>
      <c r="I62" s="638">
        <v>0.78401144475134654</v>
      </c>
      <c r="J62" s="639" t="s">
        <v>1</v>
      </c>
    </row>
    <row r="63" spans="1:10" ht="14.4" customHeight="1" x14ac:dyDescent="0.3">
      <c r="A63" s="635" t="s">
        <v>556</v>
      </c>
      <c r="B63" s="636" t="s">
        <v>344</v>
      </c>
      <c r="C63" s="637">
        <v>47.145240000000001</v>
      </c>
      <c r="D63" s="637">
        <v>39.728920000000002</v>
      </c>
      <c r="E63" s="637"/>
      <c r="F63" s="637">
        <v>45.593380000000003</v>
      </c>
      <c r="G63" s="637">
        <v>70.157670369327747</v>
      </c>
      <c r="H63" s="637">
        <v>-24.564290369327743</v>
      </c>
      <c r="I63" s="638">
        <v>0.64987021034171888</v>
      </c>
      <c r="J63" s="639" t="s">
        <v>1</v>
      </c>
    </row>
    <row r="64" spans="1:10" ht="14.4" customHeight="1" x14ac:dyDescent="0.3">
      <c r="A64" s="635" t="s">
        <v>556</v>
      </c>
      <c r="B64" s="636" t="s">
        <v>346</v>
      </c>
      <c r="C64" s="637">
        <v>11.360850000000001</v>
      </c>
      <c r="D64" s="637">
        <v>12.824379999999998</v>
      </c>
      <c r="E64" s="637"/>
      <c r="F64" s="637">
        <v>15.192179999999999</v>
      </c>
      <c r="G64" s="637">
        <v>14.503992559527001</v>
      </c>
      <c r="H64" s="637">
        <v>0.68818744047299774</v>
      </c>
      <c r="I64" s="638">
        <v>1.0474481379970757</v>
      </c>
      <c r="J64" s="639" t="s">
        <v>1</v>
      </c>
    </row>
    <row r="65" spans="1:10" ht="14.4" customHeight="1" x14ac:dyDescent="0.3">
      <c r="A65" s="635" t="s">
        <v>556</v>
      </c>
      <c r="B65" s="636" t="s">
        <v>347</v>
      </c>
      <c r="C65" s="637">
        <v>129.12900000000002</v>
      </c>
      <c r="D65" s="637">
        <v>140.60679999999999</v>
      </c>
      <c r="E65" s="637"/>
      <c r="F65" s="637">
        <v>114.67745000000001</v>
      </c>
      <c r="G65" s="637">
        <v>146.38852645597052</v>
      </c>
      <c r="H65" s="637">
        <v>-31.711076455970513</v>
      </c>
      <c r="I65" s="638">
        <v>0.78337730952221651</v>
      </c>
      <c r="J65" s="639" t="s">
        <v>1</v>
      </c>
    </row>
    <row r="66" spans="1:10" ht="14.4" customHeight="1" x14ac:dyDescent="0.3">
      <c r="A66" s="635" t="s">
        <v>556</v>
      </c>
      <c r="B66" s="636" t="s">
        <v>348</v>
      </c>
      <c r="C66" s="637">
        <v>279.69992999999999</v>
      </c>
      <c r="D66" s="637">
        <v>165.161</v>
      </c>
      <c r="E66" s="637"/>
      <c r="F66" s="637">
        <v>83.139160000000004</v>
      </c>
      <c r="G66" s="637">
        <v>225.00002031288375</v>
      </c>
      <c r="H66" s="637">
        <v>-141.86086031288374</v>
      </c>
      <c r="I66" s="638">
        <v>0.36950734441884564</v>
      </c>
      <c r="J66" s="639" t="s">
        <v>1</v>
      </c>
    </row>
    <row r="67" spans="1:10" ht="14.4" customHeight="1" x14ac:dyDescent="0.3">
      <c r="A67" s="635" t="s">
        <v>556</v>
      </c>
      <c r="B67" s="636" t="s">
        <v>349</v>
      </c>
      <c r="C67" s="637">
        <v>263.86586999999997</v>
      </c>
      <c r="D67" s="637">
        <v>184.11377000000002</v>
      </c>
      <c r="E67" s="637"/>
      <c r="F67" s="637">
        <v>183.65438</v>
      </c>
      <c r="G67" s="637">
        <v>190.54085341807274</v>
      </c>
      <c r="H67" s="637">
        <v>-6.8864734180727396</v>
      </c>
      <c r="I67" s="638">
        <v>0.96385828396095785</v>
      </c>
      <c r="J67" s="639" t="s">
        <v>1</v>
      </c>
    </row>
    <row r="68" spans="1:10" ht="14.4" customHeight="1" x14ac:dyDescent="0.3">
      <c r="A68" s="635" t="s">
        <v>556</v>
      </c>
      <c r="B68" s="636" t="s">
        <v>350</v>
      </c>
      <c r="C68" s="637" t="s">
        <v>542</v>
      </c>
      <c r="D68" s="637">
        <v>177.47818000000001</v>
      </c>
      <c r="E68" s="637"/>
      <c r="F68" s="637">
        <v>283.32664</v>
      </c>
      <c r="G68" s="637">
        <v>194.8876905867165</v>
      </c>
      <c r="H68" s="637">
        <v>88.438949413283495</v>
      </c>
      <c r="I68" s="638">
        <v>1.4537944348718732</v>
      </c>
      <c r="J68" s="639" t="s">
        <v>1</v>
      </c>
    </row>
    <row r="69" spans="1:10" ht="14.4" customHeight="1" x14ac:dyDescent="0.3">
      <c r="A69" s="635" t="s">
        <v>556</v>
      </c>
      <c r="B69" s="636" t="s">
        <v>558</v>
      </c>
      <c r="C69" s="637">
        <v>2341.8754800000011</v>
      </c>
      <c r="D69" s="637">
        <v>2003.7478799999999</v>
      </c>
      <c r="E69" s="637"/>
      <c r="F69" s="637">
        <v>2021.9199799999997</v>
      </c>
      <c r="G69" s="637">
        <v>2378.3078420976412</v>
      </c>
      <c r="H69" s="637">
        <v>-356.38786209764157</v>
      </c>
      <c r="I69" s="638">
        <v>0.85015065930938893</v>
      </c>
      <c r="J69" s="639" t="s">
        <v>548</v>
      </c>
    </row>
    <row r="70" spans="1:10" ht="14.4" customHeight="1" x14ac:dyDescent="0.3">
      <c r="A70" s="635" t="s">
        <v>542</v>
      </c>
      <c r="B70" s="636" t="s">
        <v>542</v>
      </c>
      <c r="C70" s="637" t="s">
        <v>542</v>
      </c>
      <c r="D70" s="637" t="s">
        <v>542</v>
      </c>
      <c r="E70" s="637"/>
      <c r="F70" s="637" t="s">
        <v>542</v>
      </c>
      <c r="G70" s="637" t="s">
        <v>542</v>
      </c>
      <c r="H70" s="637" t="s">
        <v>542</v>
      </c>
      <c r="I70" s="638" t="s">
        <v>542</v>
      </c>
      <c r="J70" s="639" t="s">
        <v>549</v>
      </c>
    </row>
    <row r="71" spans="1:10" ht="14.4" customHeight="1" x14ac:dyDescent="0.3">
      <c r="A71" s="635" t="s">
        <v>559</v>
      </c>
      <c r="B71" s="636" t="s">
        <v>560</v>
      </c>
      <c r="C71" s="637" t="s">
        <v>542</v>
      </c>
      <c r="D71" s="637" t="s">
        <v>542</v>
      </c>
      <c r="E71" s="637"/>
      <c r="F71" s="637" t="s">
        <v>542</v>
      </c>
      <c r="G71" s="637" t="s">
        <v>542</v>
      </c>
      <c r="H71" s="637" t="s">
        <v>542</v>
      </c>
      <c r="I71" s="638" t="s">
        <v>542</v>
      </c>
      <c r="J71" s="639" t="s">
        <v>0</v>
      </c>
    </row>
    <row r="72" spans="1:10" ht="14.4" customHeight="1" x14ac:dyDescent="0.3">
      <c r="A72" s="635" t="s">
        <v>559</v>
      </c>
      <c r="B72" s="636" t="s">
        <v>336</v>
      </c>
      <c r="C72" s="637">
        <v>14828.40355000001</v>
      </c>
      <c r="D72" s="637">
        <v>15163.778769999999</v>
      </c>
      <c r="E72" s="637"/>
      <c r="F72" s="637">
        <v>12500.855460000002</v>
      </c>
      <c r="G72" s="637">
        <v>14959.618984248</v>
      </c>
      <c r="H72" s="637">
        <v>-2458.7635242479973</v>
      </c>
      <c r="I72" s="638">
        <v>0.83563996336825175</v>
      </c>
      <c r="J72" s="639" t="s">
        <v>1</v>
      </c>
    </row>
    <row r="73" spans="1:10" ht="14.4" customHeight="1" x14ac:dyDescent="0.3">
      <c r="A73" s="635" t="s">
        <v>559</v>
      </c>
      <c r="B73" s="636" t="s">
        <v>337</v>
      </c>
      <c r="C73" s="637">
        <v>5722.6881699999994</v>
      </c>
      <c r="D73" s="637">
        <v>5690.0710899999995</v>
      </c>
      <c r="E73" s="637"/>
      <c r="F73" s="637">
        <v>5016.5703000000003</v>
      </c>
      <c r="G73" s="637">
        <v>6750.0006093865195</v>
      </c>
      <c r="H73" s="637">
        <v>-1733.4303093865192</v>
      </c>
      <c r="I73" s="638">
        <v>0.74319553290469054</v>
      </c>
      <c r="J73" s="639" t="s">
        <v>1</v>
      </c>
    </row>
    <row r="74" spans="1:10" ht="14.4" customHeight="1" x14ac:dyDescent="0.3">
      <c r="A74" s="635" t="s">
        <v>559</v>
      </c>
      <c r="B74" s="636" t="s">
        <v>338</v>
      </c>
      <c r="C74" s="637">
        <v>19543.360100000013</v>
      </c>
      <c r="D74" s="637">
        <v>15308.845520000003</v>
      </c>
      <c r="E74" s="637"/>
      <c r="F74" s="637">
        <v>17786.22714000001</v>
      </c>
      <c r="G74" s="637">
        <v>17624.708664201826</v>
      </c>
      <c r="H74" s="637">
        <v>161.51847579818423</v>
      </c>
      <c r="I74" s="638">
        <v>1.0091643203229934</v>
      </c>
      <c r="J74" s="639" t="s">
        <v>1</v>
      </c>
    </row>
    <row r="75" spans="1:10" ht="14.4" customHeight="1" x14ac:dyDescent="0.3">
      <c r="A75" s="635" t="s">
        <v>559</v>
      </c>
      <c r="B75" s="636" t="s">
        <v>339</v>
      </c>
      <c r="C75" s="637">
        <v>1873.9569900000013</v>
      </c>
      <c r="D75" s="637">
        <v>1576.05744</v>
      </c>
      <c r="E75" s="637"/>
      <c r="F75" s="637">
        <v>1207.9337400000002</v>
      </c>
      <c r="G75" s="637">
        <v>1794.70835147199</v>
      </c>
      <c r="H75" s="637">
        <v>-586.77461147198983</v>
      </c>
      <c r="I75" s="638">
        <v>0.67305294423423889</v>
      </c>
      <c r="J75" s="639" t="s">
        <v>1</v>
      </c>
    </row>
    <row r="76" spans="1:10" ht="14.4" customHeight="1" x14ac:dyDescent="0.3">
      <c r="A76" s="635" t="s">
        <v>559</v>
      </c>
      <c r="B76" s="636" t="s">
        <v>340</v>
      </c>
      <c r="C76" s="637" t="s">
        <v>542</v>
      </c>
      <c r="D76" s="637" t="s">
        <v>542</v>
      </c>
      <c r="E76" s="637"/>
      <c r="F76" s="637">
        <v>3.2195999999999998</v>
      </c>
      <c r="G76" s="637">
        <v>0</v>
      </c>
      <c r="H76" s="637">
        <v>3.2195999999999998</v>
      </c>
      <c r="I76" s="638" t="s">
        <v>542</v>
      </c>
      <c r="J76" s="639" t="s">
        <v>1</v>
      </c>
    </row>
    <row r="77" spans="1:10" ht="14.4" customHeight="1" x14ac:dyDescent="0.3">
      <c r="A77" s="635" t="s">
        <v>559</v>
      </c>
      <c r="B77" s="636" t="s">
        <v>342</v>
      </c>
      <c r="C77" s="637">
        <v>677.94152999999994</v>
      </c>
      <c r="D77" s="637">
        <v>709.19807999999989</v>
      </c>
      <c r="E77" s="637"/>
      <c r="F77" s="637">
        <v>723.83180000000004</v>
      </c>
      <c r="G77" s="637">
        <v>727.86099658177204</v>
      </c>
      <c r="H77" s="637">
        <v>-4.0291965817719984</v>
      </c>
      <c r="I77" s="638">
        <v>0.9944643323372262</v>
      </c>
      <c r="J77" s="639" t="s">
        <v>1</v>
      </c>
    </row>
    <row r="78" spans="1:10" ht="14.4" customHeight="1" x14ac:dyDescent="0.3">
      <c r="A78" s="635" t="s">
        <v>559</v>
      </c>
      <c r="B78" s="636" t="s">
        <v>343</v>
      </c>
      <c r="C78" s="637">
        <v>1652.9568800000009</v>
      </c>
      <c r="D78" s="637">
        <v>1673.9589700000001</v>
      </c>
      <c r="E78" s="637"/>
      <c r="F78" s="637">
        <v>1255.7738899999999</v>
      </c>
      <c r="G78" s="637">
        <v>1793.2232322740476</v>
      </c>
      <c r="H78" s="637">
        <v>-537.44934227404769</v>
      </c>
      <c r="I78" s="638">
        <v>0.70028865754070679</v>
      </c>
      <c r="J78" s="639" t="s">
        <v>1</v>
      </c>
    </row>
    <row r="79" spans="1:10" ht="14.4" customHeight="1" x14ac:dyDescent="0.3">
      <c r="A79" s="635" t="s">
        <v>559</v>
      </c>
      <c r="B79" s="636" t="s">
        <v>345</v>
      </c>
      <c r="C79" s="637">
        <v>535.30910000000006</v>
      </c>
      <c r="D79" s="637">
        <v>558.65009999999995</v>
      </c>
      <c r="E79" s="637"/>
      <c r="F79" s="637">
        <v>541.54129999999998</v>
      </c>
      <c r="G79" s="637">
        <v>555.00005010511427</v>
      </c>
      <c r="H79" s="637">
        <v>-13.458750105114291</v>
      </c>
      <c r="I79" s="638">
        <v>0.97575000199988227</v>
      </c>
      <c r="J79" s="639" t="s">
        <v>1</v>
      </c>
    </row>
    <row r="80" spans="1:10" ht="14.4" customHeight="1" x14ac:dyDescent="0.3">
      <c r="A80" s="635" t="s">
        <v>559</v>
      </c>
      <c r="B80" s="636" t="s">
        <v>346</v>
      </c>
      <c r="C80" s="637">
        <v>41.534720000000007</v>
      </c>
      <c r="D80" s="637">
        <v>62.998280000000008</v>
      </c>
      <c r="E80" s="637"/>
      <c r="F80" s="637">
        <v>37.361180000000004</v>
      </c>
      <c r="G80" s="637">
        <v>55.177258561735499</v>
      </c>
      <c r="H80" s="637">
        <v>-17.816078561735495</v>
      </c>
      <c r="I80" s="638">
        <v>0.67711192933222952</v>
      </c>
      <c r="J80" s="639" t="s">
        <v>1</v>
      </c>
    </row>
    <row r="81" spans="1:10" ht="14.4" customHeight="1" x14ac:dyDescent="0.3">
      <c r="A81" s="635" t="s">
        <v>559</v>
      </c>
      <c r="B81" s="636" t="s">
        <v>347</v>
      </c>
      <c r="C81" s="637">
        <v>86.567499999999995</v>
      </c>
      <c r="D81" s="637">
        <v>94.729669999999984</v>
      </c>
      <c r="E81" s="637"/>
      <c r="F81" s="637">
        <v>68.99588</v>
      </c>
      <c r="G81" s="637">
        <v>95.482408474979238</v>
      </c>
      <c r="H81" s="637">
        <v>-26.486528474979238</v>
      </c>
      <c r="I81" s="638">
        <v>0.72260305434251881</v>
      </c>
      <c r="J81" s="639" t="s">
        <v>1</v>
      </c>
    </row>
    <row r="82" spans="1:10" ht="14.4" customHeight="1" x14ac:dyDescent="0.3">
      <c r="A82" s="635" t="s">
        <v>559</v>
      </c>
      <c r="B82" s="636" t="s">
        <v>348</v>
      </c>
      <c r="C82" s="637">
        <v>0</v>
      </c>
      <c r="D82" s="637" t="s">
        <v>542</v>
      </c>
      <c r="E82" s="637"/>
      <c r="F82" s="637" t="s">
        <v>542</v>
      </c>
      <c r="G82" s="637" t="s">
        <v>542</v>
      </c>
      <c r="H82" s="637" t="s">
        <v>542</v>
      </c>
      <c r="I82" s="638" t="s">
        <v>542</v>
      </c>
      <c r="J82" s="639" t="s">
        <v>1</v>
      </c>
    </row>
    <row r="83" spans="1:10" ht="14.4" customHeight="1" x14ac:dyDescent="0.3">
      <c r="A83" s="635" t="s">
        <v>559</v>
      </c>
      <c r="B83" s="636" t="s">
        <v>349</v>
      </c>
      <c r="C83" s="637">
        <v>1512.5604699999999</v>
      </c>
      <c r="D83" s="637">
        <v>1170.77756</v>
      </c>
      <c r="E83" s="637"/>
      <c r="F83" s="637">
        <v>1242.6331799999998</v>
      </c>
      <c r="G83" s="637">
        <v>1381.314455770425</v>
      </c>
      <c r="H83" s="637">
        <v>-138.68127577042515</v>
      </c>
      <c r="I83" s="638">
        <v>0.89960195146652833</v>
      </c>
      <c r="J83" s="639" t="s">
        <v>1</v>
      </c>
    </row>
    <row r="84" spans="1:10" ht="14.4" customHeight="1" x14ac:dyDescent="0.3">
      <c r="A84" s="635" t="s">
        <v>559</v>
      </c>
      <c r="B84" s="636" t="s">
        <v>350</v>
      </c>
      <c r="C84" s="637" t="s">
        <v>542</v>
      </c>
      <c r="D84" s="637">
        <v>56.355799999999995</v>
      </c>
      <c r="E84" s="637"/>
      <c r="F84" s="637">
        <v>2.0327999999999999</v>
      </c>
      <c r="G84" s="637">
        <v>41.835276394005007</v>
      </c>
      <c r="H84" s="637">
        <v>-39.802476394005005</v>
      </c>
      <c r="I84" s="638">
        <v>4.8590571766637114E-2</v>
      </c>
      <c r="J84" s="639" t="s">
        <v>1</v>
      </c>
    </row>
    <row r="85" spans="1:10" ht="14.4" customHeight="1" x14ac:dyDescent="0.3">
      <c r="A85" s="635" t="s">
        <v>559</v>
      </c>
      <c r="B85" s="636" t="s">
        <v>351</v>
      </c>
      <c r="C85" s="637" t="s">
        <v>542</v>
      </c>
      <c r="D85" s="637" t="s">
        <v>542</v>
      </c>
      <c r="E85" s="637"/>
      <c r="F85" s="637">
        <v>14.51008</v>
      </c>
      <c r="G85" s="637">
        <v>0</v>
      </c>
      <c r="H85" s="637">
        <v>14.51008</v>
      </c>
      <c r="I85" s="638" t="s">
        <v>542</v>
      </c>
      <c r="J85" s="639" t="s">
        <v>1</v>
      </c>
    </row>
    <row r="86" spans="1:10" ht="14.4" customHeight="1" x14ac:dyDescent="0.3">
      <c r="A86" s="635" t="s">
        <v>559</v>
      </c>
      <c r="B86" s="636" t="s">
        <v>561</v>
      </c>
      <c r="C86" s="637">
        <v>46475.279010000013</v>
      </c>
      <c r="D86" s="637">
        <v>42065.421280000002</v>
      </c>
      <c r="E86" s="637"/>
      <c r="F86" s="637">
        <v>40401.486350000006</v>
      </c>
      <c r="G86" s="637">
        <v>45778.930287470408</v>
      </c>
      <c r="H86" s="637">
        <v>-5377.4439374704016</v>
      </c>
      <c r="I86" s="638">
        <v>0.88253452180506287</v>
      </c>
      <c r="J86" s="639" t="s">
        <v>548</v>
      </c>
    </row>
    <row r="87" spans="1:10" ht="14.4" customHeight="1" x14ac:dyDescent="0.3">
      <c r="A87" s="635" t="s">
        <v>542</v>
      </c>
      <c r="B87" s="636" t="s">
        <v>542</v>
      </c>
      <c r="C87" s="637" t="s">
        <v>542</v>
      </c>
      <c r="D87" s="637" t="s">
        <v>542</v>
      </c>
      <c r="E87" s="637"/>
      <c r="F87" s="637" t="s">
        <v>542</v>
      </c>
      <c r="G87" s="637" t="s">
        <v>542</v>
      </c>
      <c r="H87" s="637" t="s">
        <v>542</v>
      </c>
      <c r="I87" s="638" t="s">
        <v>542</v>
      </c>
      <c r="J87" s="639" t="s">
        <v>549</v>
      </c>
    </row>
    <row r="88" spans="1:10" ht="14.4" customHeight="1" x14ac:dyDescent="0.3">
      <c r="A88" s="635" t="s">
        <v>540</v>
      </c>
      <c r="B88" s="636" t="s">
        <v>543</v>
      </c>
      <c r="C88" s="637">
        <v>48962.847300000016</v>
      </c>
      <c r="D88" s="637">
        <v>44215.490409999999</v>
      </c>
      <c r="E88" s="637"/>
      <c r="F88" s="637">
        <v>42576.327590000001</v>
      </c>
      <c r="G88" s="637">
        <v>48318.446452789278</v>
      </c>
      <c r="H88" s="637">
        <v>-5742.118862789277</v>
      </c>
      <c r="I88" s="638">
        <v>0.88116093781285465</v>
      </c>
      <c r="J88" s="639" t="s">
        <v>544</v>
      </c>
    </row>
  </sheetData>
  <mergeCells count="3">
    <mergeCell ref="A1:I1"/>
    <mergeCell ref="F3:I3"/>
    <mergeCell ref="C4:D4"/>
  </mergeCells>
  <conditionalFormatting sqref="F23 F89:F65537">
    <cfRule type="cellIs" dxfId="40" priority="18" stopIfTrue="1" operator="greaterThan">
      <formula>1</formula>
    </cfRule>
  </conditionalFormatting>
  <conditionalFormatting sqref="H5:H22">
    <cfRule type="expression" dxfId="39" priority="14">
      <formula>$H5&gt;0</formula>
    </cfRule>
  </conditionalFormatting>
  <conditionalFormatting sqref="I5:I22">
    <cfRule type="expression" dxfId="38" priority="15">
      <formula>$I5&gt;1</formula>
    </cfRule>
  </conditionalFormatting>
  <conditionalFormatting sqref="B5:B22">
    <cfRule type="expression" dxfId="37" priority="11">
      <formula>OR($J5="NS",$J5="SumaNS",$J5="Účet")</formula>
    </cfRule>
  </conditionalFormatting>
  <conditionalFormatting sqref="F5:I22 B5:D22">
    <cfRule type="expression" dxfId="36" priority="17">
      <formula>AND($J5&lt;&gt;"",$J5&lt;&gt;"mezeraKL")</formula>
    </cfRule>
  </conditionalFormatting>
  <conditionalFormatting sqref="B5:D22 F5:I22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4" priority="13">
      <formula>OR($J5="SumaNS",$J5="NS")</formula>
    </cfRule>
  </conditionalFormatting>
  <conditionalFormatting sqref="A5:A22">
    <cfRule type="expression" dxfId="33" priority="9">
      <formula>AND($J5&lt;&gt;"mezeraKL",$J5&lt;&gt;"")</formula>
    </cfRule>
  </conditionalFormatting>
  <conditionalFormatting sqref="A5:A22">
    <cfRule type="expression" dxfId="32" priority="10">
      <formula>AND($J5&lt;&gt;"",$J5&lt;&gt;"mezeraKL")</formula>
    </cfRule>
  </conditionalFormatting>
  <conditionalFormatting sqref="H24:H88">
    <cfRule type="expression" dxfId="31" priority="5">
      <formula>$H24&gt;0</formula>
    </cfRule>
  </conditionalFormatting>
  <conditionalFormatting sqref="A24:A88">
    <cfRule type="expression" dxfId="30" priority="2">
      <formula>AND($J24&lt;&gt;"mezeraKL",$J24&lt;&gt;"")</formula>
    </cfRule>
  </conditionalFormatting>
  <conditionalFormatting sqref="I24:I88">
    <cfRule type="expression" dxfId="29" priority="6">
      <formula>$I24&gt;1</formula>
    </cfRule>
  </conditionalFormatting>
  <conditionalFormatting sqref="B24:B88">
    <cfRule type="expression" dxfId="28" priority="1">
      <formula>OR($J24="NS",$J24="SumaNS",$J24="Účet")</formula>
    </cfRule>
  </conditionalFormatting>
  <conditionalFormatting sqref="A24:D88 F24:I88">
    <cfRule type="expression" dxfId="27" priority="8">
      <formula>AND($J24&lt;&gt;"",$J24&lt;&gt;"mezeraKL")</formula>
    </cfRule>
  </conditionalFormatting>
  <conditionalFormatting sqref="B24:D88 F24:I88">
    <cfRule type="expression" dxfId="26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8 F24:I88">
    <cfRule type="expression" dxfId="25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76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04" t="s">
        <v>4464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</row>
    <row r="2" spans="1:11" ht="14.4" customHeight="1" thickBot="1" x14ac:dyDescent="0.35">
      <c r="A2" s="382" t="s">
        <v>311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00"/>
      <c r="D3" s="501"/>
      <c r="E3" s="501"/>
      <c r="F3" s="501"/>
      <c r="G3" s="501"/>
      <c r="H3" s="267" t="s">
        <v>159</v>
      </c>
      <c r="I3" s="207">
        <f>IF(J3&lt;&gt;0,K3/J3,0)</f>
        <v>75.855459243083345</v>
      </c>
      <c r="J3" s="207">
        <f>SUBTOTAL(9,J5:J1048576)</f>
        <v>565082</v>
      </c>
      <c r="K3" s="208">
        <f>SUBTOTAL(9,K5:K1048576)</f>
        <v>42864554.62000002</v>
      </c>
    </row>
    <row r="4" spans="1:11" s="337" customFormat="1" ht="14.4" customHeight="1" thickBot="1" x14ac:dyDescent="0.35">
      <c r="A4" s="743" t="s">
        <v>4</v>
      </c>
      <c r="B4" s="744" t="s">
        <v>5</v>
      </c>
      <c r="C4" s="744" t="s">
        <v>0</v>
      </c>
      <c r="D4" s="744" t="s">
        <v>6</v>
      </c>
      <c r="E4" s="744" t="s">
        <v>7</v>
      </c>
      <c r="F4" s="744" t="s">
        <v>1</v>
      </c>
      <c r="G4" s="744" t="s">
        <v>90</v>
      </c>
      <c r="H4" s="642" t="s">
        <v>11</v>
      </c>
      <c r="I4" s="643" t="s">
        <v>184</v>
      </c>
      <c r="J4" s="643" t="s">
        <v>13</v>
      </c>
      <c r="K4" s="644" t="s">
        <v>201</v>
      </c>
    </row>
    <row r="5" spans="1:11" ht="14.4" customHeight="1" x14ac:dyDescent="0.3">
      <c r="A5" s="726" t="s">
        <v>540</v>
      </c>
      <c r="B5" s="727" t="s">
        <v>541</v>
      </c>
      <c r="C5" s="730" t="s">
        <v>545</v>
      </c>
      <c r="D5" s="745" t="s">
        <v>2548</v>
      </c>
      <c r="E5" s="730" t="s">
        <v>4434</v>
      </c>
      <c r="F5" s="745" t="s">
        <v>4435</v>
      </c>
      <c r="G5" s="730" t="s">
        <v>3216</v>
      </c>
      <c r="H5" s="730" t="s">
        <v>3217</v>
      </c>
      <c r="I5" s="229">
        <v>166.73500000000001</v>
      </c>
      <c r="J5" s="229">
        <v>2</v>
      </c>
      <c r="K5" s="740">
        <v>333.47</v>
      </c>
    </row>
    <row r="6" spans="1:11" ht="14.4" customHeight="1" x14ac:dyDescent="0.3">
      <c r="A6" s="651" t="s">
        <v>540</v>
      </c>
      <c r="B6" s="652" t="s">
        <v>541</v>
      </c>
      <c r="C6" s="653" t="s">
        <v>545</v>
      </c>
      <c r="D6" s="654" t="s">
        <v>2548</v>
      </c>
      <c r="E6" s="653" t="s">
        <v>4434</v>
      </c>
      <c r="F6" s="654" t="s">
        <v>4435</v>
      </c>
      <c r="G6" s="653" t="s">
        <v>3218</v>
      </c>
      <c r="H6" s="653" t="s">
        <v>3219</v>
      </c>
      <c r="I6" s="655">
        <v>28.733333333333334</v>
      </c>
      <c r="J6" s="655">
        <v>72</v>
      </c>
      <c r="K6" s="656">
        <v>2068.8000000000002</v>
      </c>
    </row>
    <row r="7" spans="1:11" ht="14.4" customHeight="1" x14ac:dyDescent="0.3">
      <c r="A7" s="651" t="s">
        <v>540</v>
      </c>
      <c r="B7" s="652" t="s">
        <v>541</v>
      </c>
      <c r="C7" s="653" t="s">
        <v>545</v>
      </c>
      <c r="D7" s="654" t="s">
        <v>2548</v>
      </c>
      <c r="E7" s="653" t="s">
        <v>4434</v>
      </c>
      <c r="F7" s="654" t="s">
        <v>4435</v>
      </c>
      <c r="G7" s="653" t="s">
        <v>3220</v>
      </c>
      <c r="H7" s="653" t="s">
        <v>3221</v>
      </c>
      <c r="I7" s="655">
        <v>6.246666666666667</v>
      </c>
      <c r="J7" s="655">
        <v>200</v>
      </c>
      <c r="K7" s="656">
        <v>1249.5</v>
      </c>
    </row>
    <row r="8" spans="1:11" ht="14.4" customHeight="1" x14ac:dyDescent="0.3">
      <c r="A8" s="651" t="s">
        <v>540</v>
      </c>
      <c r="B8" s="652" t="s">
        <v>541</v>
      </c>
      <c r="C8" s="653" t="s">
        <v>545</v>
      </c>
      <c r="D8" s="654" t="s">
        <v>2548</v>
      </c>
      <c r="E8" s="653" t="s">
        <v>4434</v>
      </c>
      <c r="F8" s="654" t="s">
        <v>4435</v>
      </c>
      <c r="G8" s="653" t="s">
        <v>3222</v>
      </c>
      <c r="H8" s="653" t="s">
        <v>3223</v>
      </c>
      <c r="I8" s="655">
        <v>1.38</v>
      </c>
      <c r="J8" s="655">
        <v>200</v>
      </c>
      <c r="K8" s="656">
        <v>276</v>
      </c>
    </row>
    <row r="9" spans="1:11" ht="14.4" customHeight="1" x14ac:dyDescent="0.3">
      <c r="A9" s="651" t="s">
        <v>540</v>
      </c>
      <c r="B9" s="652" t="s">
        <v>541</v>
      </c>
      <c r="C9" s="653" t="s">
        <v>545</v>
      </c>
      <c r="D9" s="654" t="s">
        <v>2548</v>
      </c>
      <c r="E9" s="653" t="s">
        <v>4434</v>
      </c>
      <c r="F9" s="654" t="s">
        <v>4435</v>
      </c>
      <c r="G9" s="653" t="s">
        <v>3224</v>
      </c>
      <c r="H9" s="653" t="s">
        <v>3225</v>
      </c>
      <c r="I9" s="655">
        <v>0.67</v>
      </c>
      <c r="J9" s="655">
        <v>3000</v>
      </c>
      <c r="K9" s="656">
        <v>2010</v>
      </c>
    </row>
    <row r="10" spans="1:11" ht="14.4" customHeight="1" x14ac:dyDescent="0.3">
      <c r="A10" s="651" t="s">
        <v>540</v>
      </c>
      <c r="B10" s="652" t="s">
        <v>541</v>
      </c>
      <c r="C10" s="653" t="s">
        <v>545</v>
      </c>
      <c r="D10" s="654" t="s">
        <v>2548</v>
      </c>
      <c r="E10" s="653" t="s">
        <v>4434</v>
      </c>
      <c r="F10" s="654" t="s">
        <v>4435</v>
      </c>
      <c r="G10" s="653" t="s">
        <v>3226</v>
      </c>
      <c r="H10" s="653" t="s">
        <v>3227</v>
      </c>
      <c r="I10" s="655">
        <v>8.58</v>
      </c>
      <c r="J10" s="655">
        <v>132</v>
      </c>
      <c r="K10" s="656">
        <v>1132.56</v>
      </c>
    </row>
    <row r="11" spans="1:11" ht="14.4" customHeight="1" x14ac:dyDescent="0.3">
      <c r="A11" s="651" t="s">
        <v>540</v>
      </c>
      <c r="B11" s="652" t="s">
        <v>541</v>
      </c>
      <c r="C11" s="653" t="s">
        <v>545</v>
      </c>
      <c r="D11" s="654" t="s">
        <v>2548</v>
      </c>
      <c r="E11" s="653" t="s">
        <v>4434</v>
      </c>
      <c r="F11" s="654" t="s">
        <v>4435</v>
      </c>
      <c r="G11" s="653" t="s">
        <v>3228</v>
      </c>
      <c r="H11" s="653" t="s">
        <v>3229</v>
      </c>
      <c r="I11" s="655">
        <v>27.87833333333333</v>
      </c>
      <c r="J11" s="655">
        <v>19</v>
      </c>
      <c r="K11" s="656">
        <v>529.69999999999993</v>
      </c>
    </row>
    <row r="12" spans="1:11" ht="14.4" customHeight="1" x14ac:dyDescent="0.3">
      <c r="A12" s="651" t="s">
        <v>540</v>
      </c>
      <c r="B12" s="652" t="s">
        <v>541</v>
      </c>
      <c r="C12" s="653" t="s">
        <v>545</v>
      </c>
      <c r="D12" s="654" t="s">
        <v>2548</v>
      </c>
      <c r="E12" s="653" t="s">
        <v>4434</v>
      </c>
      <c r="F12" s="654" t="s">
        <v>4435</v>
      </c>
      <c r="G12" s="653" t="s">
        <v>3230</v>
      </c>
      <c r="H12" s="653" t="s">
        <v>3231</v>
      </c>
      <c r="I12" s="655">
        <v>1.2899999999999998</v>
      </c>
      <c r="J12" s="655">
        <v>3600</v>
      </c>
      <c r="K12" s="656">
        <v>4644</v>
      </c>
    </row>
    <row r="13" spans="1:11" ht="14.4" customHeight="1" x14ac:dyDescent="0.3">
      <c r="A13" s="651" t="s">
        <v>540</v>
      </c>
      <c r="B13" s="652" t="s">
        <v>541</v>
      </c>
      <c r="C13" s="653" t="s">
        <v>545</v>
      </c>
      <c r="D13" s="654" t="s">
        <v>2548</v>
      </c>
      <c r="E13" s="653" t="s">
        <v>4434</v>
      </c>
      <c r="F13" s="654" t="s">
        <v>4435</v>
      </c>
      <c r="G13" s="653" t="s">
        <v>3232</v>
      </c>
      <c r="H13" s="653" t="s">
        <v>3233</v>
      </c>
      <c r="I13" s="655">
        <v>9.7166666666666668</v>
      </c>
      <c r="J13" s="655">
        <v>37</v>
      </c>
      <c r="K13" s="656">
        <v>359.40000000000003</v>
      </c>
    </row>
    <row r="14" spans="1:11" ht="14.4" customHeight="1" x14ac:dyDescent="0.3">
      <c r="A14" s="651" t="s">
        <v>540</v>
      </c>
      <c r="B14" s="652" t="s">
        <v>541</v>
      </c>
      <c r="C14" s="653" t="s">
        <v>545</v>
      </c>
      <c r="D14" s="654" t="s">
        <v>2548</v>
      </c>
      <c r="E14" s="653" t="s">
        <v>4434</v>
      </c>
      <c r="F14" s="654" t="s">
        <v>4435</v>
      </c>
      <c r="G14" s="653" t="s">
        <v>3234</v>
      </c>
      <c r="H14" s="653" t="s">
        <v>3235</v>
      </c>
      <c r="I14" s="655">
        <v>7.51</v>
      </c>
      <c r="J14" s="655">
        <v>24</v>
      </c>
      <c r="K14" s="656">
        <v>180.24</v>
      </c>
    </row>
    <row r="15" spans="1:11" ht="14.4" customHeight="1" x14ac:dyDescent="0.3">
      <c r="A15" s="651" t="s">
        <v>540</v>
      </c>
      <c r="B15" s="652" t="s">
        <v>541</v>
      </c>
      <c r="C15" s="653" t="s">
        <v>545</v>
      </c>
      <c r="D15" s="654" t="s">
        <v>2548</v>
      </c>
      <c r="E15" s="653" t="s">
        <v>4434</v>
      </c>
      <c r="F15" s="654" t="s">
        <v>4435</v>
      </c>
      <c r="G15" s="653" t="s">
        <v>3236</v>
      </c>
      <c r="H15" s="653" t="s">
        <v>3237</v>
      </c>
      <c r="I15" s="655">
        <v>1.5185714285714285</v>
      </c>
      <c r="J15" s="655">
        <v>650</v>
      </c>
      <c r="K15" s="656">
        <v>987</v>
      </c>
    </row>
    <row r="16" spans="1:11" ht="14.4" customHeight="1" x14ac:dyDescent="0.3">
      <c r="A16" s="651" t="s">
        <v>540</v>
      </c>
      <c r="B16" s="652" t="s">
        <v>541</v>
      </c>
      <c r="C16" s="653" t="s">
        <v>545</v>
      </c>
      <c r="D16" s="654" t="s">
        <v>2548</v>
      </c>
      <c r="E16" s="653" t="s">
        <v>4434</v>
      </c>
      <c r="F16" s="654" t="s">
        <v>4435</v>
      </c>
      <c r="G16" s="653" t="s">
        <v>3238</v>
      </c>
      <c r="H16" s="653" t="s">
        <v>3239</v>
      </c>
      <c r="I16" s="655">
        <v>2.0655555555555556</v>
      </c>
      <c r="J16" s="655">
        <v>900</v>
      </c>
      <c r="K16" s="656">
        <v>1859</v>
      </c>
    </row>
    <row r="17" spans="1:11" ht="14.4" customHeight="1" x14ac:dyDescent="0.3">
      <c r="A17" s="651" t="s">
        <v>540</v>
      </c>
      <c r="B17" s="652" t="s">
        <v>541</v>
      </c>
      <c r="C17" s="653" t="s">
        <v>545</v>
      </c>
      <c r="D17" s="654" t="s">
        <v>2548</v>
      </c>
      <c r="E17" s="653" t="s">
        <v>4434</v>
      </c>
      <c r="F17" s="654" t="s">
        <v>4435</v>
      </c>
      <c r="G17" s="653" t="s">
        <v>3240</v>
      </c>
      <c r="H17" s="653" t="s">
        <v>3241</v>
      </c>
      <c r="I17" s="655">
        <v>3.362222222222222</v>
      </c>
      <c r="J17" s="655">
        <v>900</v>
      </c>
      <c r="K17" s="656">
        <v>3026</v>
      </c>
    </row>
    <row r="18" spans="1:11" ht="14.4" customHeight="1" x14ac:dyDescent="0.3">
      <c r="A18" s="651" t="s">
        <v>540</v>
      </c>
      <c r="B18" s="652" t="s">
        <v>541</v>
      </c>
      <c r="C18" s="653" t="s">
        <v>545</v>
      </c>
      <c r="D18" s="654" t="s">
        <v>2548</v>
      </c>
      <c r="E18" s="653" t="s">
        <v>4434</v>
      </c>
      <c r="F18" s="654" t="s">
        <v>4435</v>
      </c>
      <c r="G18" s="653" t="s">
        <v>3242</v>
      </c>
      <c r="H18" s="653" t="s">
        <v>3243</v>
      </c>
      <c r="I18" s="655">
        <v>96.19</v>
      </c>
      <c r="J18" s="655">
        <v>6</v>
      </c>
      <c r="K18" s="656">
        <v>577.14</v>
      </c>
    </row>
    <row r="19" spans="1:11" ht="14.4" customHeight="1" x14ac:dyDescent="0.3">
      <c r="A19" s="651" t="s">
        <v>540</v>
      </c>
      <c r="B19" s="652" t="s">
        <v>541</v>
      </c>
      <c r="C19" s="653" t="s">
        <v>545</v>
      </c>
      <c r="D19" s="654" t="s">
        <v>2548</v>
      </c>
      <c r="E19" s="653" t="s">
        <v>4434</v>
      </c>
      <c r="F19" s="654" t="s">
        <v>4435</v>
      </c>
      <c r="G19" s="653" t="s">
        <v>3244</v>
      </c>
      <c r="H19" s="653" t="s">
        <v>3245</v>
      </c>
      <c r="I19" s="655">
        <v>0.38</v>
      </c>
      <c r="J19" s="655">
        <v>5</v>
      </c>
      <c r="K19" s="656">
        <v>1.9</v>
      </c>
    </row>
    <row r="20" spans="1:11" ht="14.4" customHeight="1" x14ac:dyDescent="0.3">
      <c r="A20" s="651" t="s">
        <v>540</v>
      </c>
      <c r="B20" s="652" t="s">
        <v>541</v>
      </c>
      <c r="C20" s="653" t="s">
        <v>545</v>
      </c>
      <c r="D20" s="654" t="s">
        <v>2548</v>
      </c>
      <c r="E20" s="653" t="s">
        <v>4434</v>
      </c>
      <c r="F20" s="654" t="s">
        <v>4435</v>
      </c>
      <c r="G20" s="653" t="s">
        <v>3246</v>
      </c>
      <c r="H20" s="653" t="s">
        <v>3247</v>
      </c>
      <c r="I20" s="655">
        <v>10.52</v>
      </c>
      <c r="J20" s="655">
        <v>90</v>
      </c>
      <c r="K20" s="656">
        <v>946.8</v>
      </c>
    </row>
    <row r="21" spans="1:11" ht="14.4" customHeight="1" x14ac:dyDescent="0.3">
      <c r="A21" s="651" t="s">
        <v>540</v>
      </c>
      <c r="B21" s="652" t="s">
        <v>541</v>
      </c>
      <c r="C21" s="653" t="s">
        <v>545</v>
      </c>
      <c r="D21" s="654" t="s">
        <v>2548</v>
      </c>
      <c r="E21" s="653" t="s">
        <v>4434</v>
      </c>
      <c r="F21" s="654" t="s">
        <v>4435</v>
      </c>
      <c r="G21" s="653" t="s">
        <v>3248</v>
      </c>
      <c r="H21" s="653" t="s">
        <v>3249</v>
      </c>
      <c r="I21" s="655">
        <v>112.53</v>
      </c>
      <c r="J21" s="655">
        <v>3</v>
      </c>
      <c r="K21" s="656">
        <v>337.59</v>
      </c>
    </row>
    <row r="22" spans="1:11" ht="14.4" customHeight="1" x14ac:dyDescent="0.3">
      <c r="A22" s="651" t="s">
        <v>540</v>
      </c>
      <c r="B22" s="652" t="s">
        <v>541</v>
      </c>
      <c r="C22" s="653" t="s">
        <v>545</v>
      </c>
      <c r="D22" s="654" t="s">
        <v>2548</v>
      </c>
      <c r="E22" s="653" t="s">
        <v>4434</v>
      </c>
      <c r="F22" s="654" t="s">
        <v>4435</v>
      </c>
      <c r="G22" s="653" t="s">
        <v>3250</v>
      </c>
      <c r="H22" s="653" t="s">
        <v>3251</v>
      </c>
      <c r="I22" s="655">
        <v>112.53</v>
      </c>
      <c r="J22" s="655">
        <v>1</v>
      </c>
      <c r="K22" s="656">
        <v>112.53</v>
      </c>
    </row>
    <row r="23" spans="1:11" ht="14.4" customHeight="1" x14ac:dyDescent="0.3">
      <c r="A23" s="651" t="s">
        <v>540</v>
      </c>
      <c r="B23" s="652" t="s">
        <v>541</v>
      </c>
      <c r="C23" s="653" t="s">
        <v>545</v>
      </c>
      <c r="D23" s="654" t="s">
        <v>2548</v>
      </c>
      <c r="E23" s="653" t="s">
        <v>4436</v>
      </c>
      <c r="F23" s="654" t="s">
        <v>4437</v>
      </c>
      <c r="G23" s="653" t="s">
        <v>3252</v>
      </c>
      <c r="H23" s="653" t="s">
        <v>3253</v>
      </c>
      <c r="I23" s="655">
        <v>1.0900000000000001</v>
      </c>
      <c r="J23" s="655">
        <v>1400</v>
      </c>
      <c r="K23" s="656">
        <v>1526</v>
      </c>
    </row>
    <row r="24" spans="1:11" ht="14.4" customHeight="1" x14ac:dyDescent="0.3">
      <c r="A24" s="651" t="s">
        <v>540</v>
      </c>
      <c r="B24" s="652" t="s">
        <v>541</v>
      </c>
      <c r="C24" s="653" t="s">
        <v>545</v>
      </c>
      <c r="D24" s="654" t="s">
        <v>2548</v>
      </c>
      <c r="E24" s="653" t="s">
        <v>4436</v>
      </c>
      <c r="F24" s="654" t="s">
        <v>4437</v>
      </c>
      <c r="G24" s="653" t="s">
        <v>3254</v>
      </c>
      <c r="H24" s="653" t="s">
        <v>3255</v>
      </c>
      <c r="I24" s="655">
        <v>1.67</v>
      </c>
      <c r="J24" s="655">
        <v>400</v>
      </c>
      <c r="K24" s="656">
        <v>668</v>
      </c>
    </row>
    <row r="25" spans="1:11" ht="14.4" customHeight="1" x14ac:dyDescent="0.3">
      <c r="A25" s="651" t="s">
        <v>540</v>
      </c>
      <c r="B25" s="652" t="s">
        <v>541</v>
      </c>
      <c r="C25" s="653" t="s">
        <v>545</v>
      </c>
      <c r="D25" s="654" t="s">
        <v>2548</v>
      </c>
      <c r="E25" s="653" t="s">
        <v>4436</v>
      </c>
      <c r="F25" s="654" t="s">
        <v>4437</v>
      </c>
      <c r="G25" s="653" t="s">
        <v>3256</v>
      </c>
      <c r="H25" s="653" t="s">
        <v>3257</v>
      </c>
      <c r="I25" s="655">
        <v>0.47874999999999995</v>
      </c>
      <c r="J25" s="655">
        <v>2600</v>
      </c>
      <c r="K25" s="656">
        <v>1245</v>
      </c>
    </row>
    <row r="26" spans="1:11" ht="14.4" customHeight="1" x14ac:dyDescent="0.3">
      <c r="A26" s="651" t="s">
        <v>540</v>
      </c>
      <c r="B26" s="652" t="s">
        <v>541</v>
      </c>
      <c r="C26" s="653" t="s">
        <v>545</v>
      </c>
      <c r="D26" s="654" t="s">
        <v>2548</v>
      </c>
      <c r="E26" s="653" t="s">
        <v>4436</v>
      </c>
      <c r="F26" s="654" t="s">
        <v>4437</v>
      </c>
      <c r="G26" s="653" t="s">
        <v>3258</v>
      </c>
      <c r="H26" s="653" t="s">
        <v>3259</v>
      </c>
      <c r="I26" s="655">
        <v>0.67</v>
      </c>
      <c r="J26" s="655">
        <v>1300</v>
      </c>
      <c r="K26" s="656">
        <v>871</v>
      </c>
    </row>
    <row r="27" spans="1:11" ht="14.4" customHeight="1" x14ac:dyDescent="0.3">
      <c r="A27" s="651" t="s">
        <v>540</v>
      </c>
      <c r="B27" s="652" t="s">
        <v>541</v>
      </c>
      <c r="C27" s="653" t="s">
        <v>545</v>
      </c>
      <c r="D27" s="654" t="s">
        <v>2548</v>
      </c>
      <c r="E27" s="653" t="s">
        <v>4436</v>
      </c>
      <c r="F27" s="654" t="s">
        <v>4437</v>
      </c>
      <c r="G27" s="653" t="s">
        <v>3260</v>
      </c>
      <c r="H27" s="653" t="s">
        <v>3261</v>
      </c>
      <c r="I27" s="655">
        <v>2.1766666666666663</v>
      </c>
      <c r="J27" s="655">
        <v>400</v>
      </c>
      <c r="K27" s="656">
        <v>870.18000000000006</v>
      </c>
    </row>
    <row r="28" spans="1:11" ht="14.4" customHeight="1" x14ac:dyDescent="0.3">
      <c r="A28" s="651" t="s">
        <v>540</v>
      </c>
      <c r="B28" s="652" t="s">
        <v>541</v>
      </c>
      <c r="C28" s="653" t="s">
        <v>545</v>
      </c>
      <c r="D28" s="654" t="s">
        <v>2548</v>
      </c>
      <c r="E28" s="653" t="s">
        <v>4436</v>
      </c>
      <c r="F28" s="654" t="s">
        <v>4437</v>
      </c>
      <c r="G28" s="653" t="s">
        <v>3262</v>
      </c>
      <c r="H28" s="653" t="s">
        <v>3263</v>
      </c>
      <c r="I28" s="655">
        <v>6.1700000000000008</v>
      </c>
      <c r="J28" s="655">
        <v>190</v>
      </c>
      <c r="K28" s="656">
        <v>1172.3</v>
      </c>
    </row>
    <row r="29" spans="1:11" ht="14.4" customHeight="1" x14ac:dyDescent="0.3">
      <c r="A29" s="651" t="s">
        <v>540</v>
      </c>
      <c r="B29" s="652" t="s">
        <v>541</v>
      </c>
      <c r="C29" s="653" t="s">
        <v>545</v>
      </c>
      <c r="D29" s="654" t="s">
        <v>2548</v>
      </c>
      <c r="E29" s="653" t="s">
        <v>4436</v>
      </c>
      <c r="F29" s="654" t="s">
        <v>4437</v>
      </c>
      <c r="G29" s="653" t="s">
        <v>3264</v>
      </c>
      <c r="H29" s="653" t="s">
        <v>3265</v>
      </c>
      <c r="I29" s="655">
        <v>1.9833333333333332</v>
      </c>
      <c r="J29" s="655">
        <v>150</v>
      </c>
      <c r="K29" s="656">
        <v>297.5</v>
      </c>
    </row>
    <row r="30" spans="1:11" ht="14.4" customHeight="1" x14ac:dyDescent="0.3">
      <c r="A30" s="651" t="s">
        <v>540</v>
      </c>
      <c r="B30" s="652" t="s">
        <v>541</v>
      </c>
      <c r="C30" s="653" t="s">
        <v>545</v>
      </c>
      <c r="D30" s="654" t="s">
        <v>2548</v>
      </c>
      <c r="E30" s="653" t="s">
        <v>4436</v>
      </c>
      <c r="F30" s="654" t="s">
        <v>4437</v>
      </c>
      <c r="G30" s="653" t="s">
        <v>3266</v>
      </c>
      <c r="H30" s="653" t="s">
        <v>3267</v>
      </c>
      <c r="I30" s="655">
        <v>2.032</v>
      </c>
      <c r="J30" s="655">
        <v>300</v>
      </c>
      <c r="K30" s="656">
        <v>610.5</v>
      </c>
    </row>
    <row r="31" spans="1:11" ht="14.4" customHeight="1" x14ac:dyDescent="0.3">
      <c r="A31" s="651" t="s">
        <v>540</v>
      </c>
      <c r="B31" s="652" t="s">
        <v>541</v>
      </c>
      <c r="C31" s="653" t="s">
        <v>545</v>
      </c>
      <c r="D31" s="654" t="s">
        <v>2548</v>
      </c>
      <c r="E31" s="653" t="s">
        <v>4436</v>
      </c>
      <c r="F31" s="654" t="s">
        <v>4437</v>
      </c>
      <c r="G31" s="653" t="s">
        <v>3268</v>
      </c>
      <c r="H31" s="653" t="s">
        <v>3269</v>
      </c>
      <c r="I31" s="655">
        <v>1.93</v>
      </c>
      <c r="J31" s="655">
        <v>50</v>
      </c>
      <c r="K31" s="656">
        <v>96.5</v>
      </c>
    </row>
    <row r="32" spans="1:11" ht="14.4" customHeight="1" x14ac:dyDescent="0.3">
      <c r="A32" s="651" t="s">
        <v>540</v>
      </c>
      <c r="B32" s="652" t="s">
        <v>541</v>
      </c>
      <c r="C32" s="653" t="s">
        <v>545</v>
      </c>
      <c r="D32" s="654" t="s">
        <v>2548</v>
      </c>
      <c r="E32" s="653" t="s">
        <v>4436</v>
      </c>
      <c r="F32" s="654" t="s">
        <v>4437</v>
      </c>
      <c r="G32" s="653" t="s">
        <v>3270</v>
      </c>
      <c r="H32" s="653" t="s">
        <v>3271</v>
      </c>
      <c r="I32" s="655">
        <v>0.01</v>
      </c>
      <c r="J32" s="655">
        <v>420</v>
      </c>
      <c r="K32" s="656">
        <v>4.2</v>
      </c>
    </row>
    <row r="33" spans="1:11" ht="14.4" customHeight="1" x14ac:dyDescent="0.3">
      <c r="A33" s="651" t="s">
        <v>540</v>
      </c>
      <c r="B33" s="652" t="s">
        <v>541</v>
      </c>
      <c r="C33" s="653" t="s">
        <v>545</v>
      </c>
      <c r="D33" s="654" t="s">
        <v>2548</v>
      </c>
      <c r="E33" s="653" t="s">
        <v>4436</v>
      </c>
      <c r="F33" s="654" t="s">
        <v>4437</v>
      </c>
      <c r="G33" s="653" t="s">
        <v>3272</v>
      </c>
      <c r="H33" s="653" t="s">
        <v>3273</v>
      </c>
      <c r="I33" s="655">
        <v>2.165</v>
      </c>
      <c r="J33" s="655">
        <v>100</v>
      </c>
      <c r="K33" s="656">
        <v>216.5</v>
      </c>
    </row>
    <row r="34" spans="1:11" ht="14.4" customHeight="1" x14ac:dyDescent="0.3">
      <c r="A34" s="651" t="s">
        <v>540</v>
      </c>
      <c r="B34" s="652" t="s">
        <v>541</v>
      </c>
      <c r="C34" s="653" t="s">
        <v>545</v>
      </c>
      <c r="D34" s="654" t="s">
        <v>2548</v>
      </c>
      <c r="E34" s="653" t="s">
        <v>4436</v>
      </c>
      <c r="F34" s="654" t="s">
        <v>4437</v>
      </c>
      <c r="G34" s="653" t="s">
        <v>3274</v>
      </c>
      <c r="H34" s="653" t="s">
        <v>3275</v>
      </c>
      <c r="I34" s="655">
        <v>2.6799999999999997</v>
      </c>
      <c r="J34" s="655">
        <v>150</v>
      </c>
      <c r="K34" s="656">
        <v>402</v>
      </c>
    </row>
    <row r="35" spans="1:11" ht="14.4" customHeight="1" x14ac:dyDescent="0.3">
      <c r="A35" s="651" t="s">
        <v>540</v>
      </c>
      <c r="B35" s="652" t="s">
        <v>541</v>
      </c>
      <c r="C35" s="653" t="s">
        <v>545</v>
      </c>
      <c r="D35" s="654" t="s">
        <v>2548</v>
      </c>
      <c r="E35" s="653" t="s">
        <v>4436</v>
      </c>
      <c r="F35" s="654" t="s">
        <v>4437</v>
      </c>
      <c r="G35" s="653" t="s">
        <v>3276</v>
      </c>
      <c r="H35" s="653" t="s">
        <v>3277</v>
      </c>
      <c r="I35" s="655">
        <v>2.1800000000000002</v>
      </c>
      <c r="J35" s="655">
        <v>900</v>
      </c>
      <c r="K35" s="656">
        <v>1962</v>
      </c>
    </row>
    <row r="36" spans="1:11" ht="14.4" customHeight="1" x14ac:dyDescent="0.3">
      <c r="A36" s="651" t="s">
        <v>540</v>
      </c>
      <c r="B36" s="652" t="s">
        <v>541</v>
      </c>
      <c r="C36" s="653" t="s">
        <v>545</v>
      </c>
      <c r="D36" s="654" t="s">
        <v>2548</v>
      </c>
      <c r="E36" s="653" t="s">
        <v>4436</v>
      </c>
      <c r="F36" s="654" t="s">
        <v>4437</v>
      </c>
      <c r="G36" s="653" t="s">
        <v>3278</v>
      </c>
      <c r="H36" s="653" t="s">
        <v>3279</v>
      </c>
      <c r="I36" s="655">
        <v>6.05</v>
      </c>
      <c r="J36" s="655">
        <v>50</v>
      </c>
      <c r="K36" s="656">
        <v>302.5</v>
      </c>
    </row>
    <row r="37" spans="1:11" ht="14.4" customHeight="1" x14ac:dyDescent="0.3">
      <c r="A37" s="651" t="s">
        <v>540</v>
      </c>
      <c r="B37" s="652" t="s">
        <v>541</v>
      </c>
      <c r="C37" s="653" t="s">
        <v>545</v>
      </c>
      <c r="D37" s="654" t="s">
        <v>2548</v>
      </c>
      <c r="E37" s="653" t="s">
        <v>4436</v>
      </c>
      <c r="F37" s="654" t="s">
        <v>4437</v>
      </c>
      <c r="G37" s="653" t="s">
        <v>3280</v>
      </c>
      <c r="H37" s="653" t="s">
        <v>3281</v>
      </c>
      <c r="I37" s="655">
        <v>127.05</v>
      </c>
      <c r="J37" s="655">
        <v>3</v>
      </c>
      <c r="K37" s="656">
        <v>381.15</v>
      </c>
    </row>
    <row r="38" spans="1:11" ht="14.4" customHeight="1" x14ac:dyDescent="0.3">
      <c r="A38" s="651" t="s">
        <v>540</v>
      </c>
      <c r="B38" s="652" t="s">
        <v>541</v>
      </c>
      <c r="C38" s="653" t="s">
        <v>545</v>
      </c>
      <c r="D38" s="654" t="s">
        <v>2548</v>
      </c>
      <c r="E38" s="653" t="s">
        <v>4436</v>
      </c>
      <c r="F38" s="654" t="s">
        <v>4437</v>
      </c>
      <c r="G38" s="653" t="s">
        <v>3282</v>
      </c>
      <c r="H38" s="653" t="s">
        <v>3283</v>
      </c>
      <c r="I38" s="655">
        <v>12.106666666666667</v>
      </c>
      <c r="J38" s="655">
        <v>54</v>
      </c>
      <c r="K38" s="656">
        <v>653.79999999999995</v>
      </c>
    </row>
    <row r="39" spans="1:11" ht="14.4" customHeight="1" x14ac:dyDescent="0.3">
      <c r="A39" s="651" t="s">
        <v>540</v>
      </c>
      <c r="B39" s="652" t="s">
        <v>541</v>
      </c>
      <c r="C39" s="653" t="s">
        <v>545</v>
      </c>
      <c r="D39" s="654" t="s">
        <v>2548</v>
      </c>
      <c r="E39" s="653" t="s">
        <v>4436</v>
      </c>
      <c r="F39" s="654" t="s">
        <v>4437</v>
      </c>
      <c r="G39" s="653" t="s">
        <v>3284</v>
      </c>
      <c r="H39" s="653" t="s">
        <v>3285</v>
      </c>
      <c r="I39" s="655">
        <v>2.5149999999999997</v>
      </c>
      <c r="J39" s="655">
        <v>100</v>
      </c>
      <c r="K39" s="656">
        <v>251.5</v>
      </c>
    </row>
    <row r="40" spans="1:11" ht="14.4" customHeight="1" x14ac:dyDescent="0.3">
      <c r="A40" s="651" t="s">
        <v>540</v>
      </c>
      <c r="B40" s="652" t="s">
        <v>541</v>
      </c>
      <c r="C40" s="653" t="s">
        <v>545</v>
      </c>
      <c r="D40" s="654" t="s">
        <v>2548</v>
      </c>
      <c r="E40" s="653" t="s">
        <v>4436</v>
      </c>
      <c r="F40" s="654" t="s">
        <v>4437</v>
      </c>
      <c r="G40" s="653" t="s">
        <v>3286</v>
      </c>
      <c r="H40" s="653" t="s">
        <v>3287</v>
      </c>
      <c r="I40" s="655">
        <v>13.2</v>
      </c>
      <c r="J40" s="655">
        <v>20</v>
      </c>
      <c r="K40" s="656">
        <v>264</v>
      </c>
    </row>
    <row r="41" spans="1:11" ht="14.4" customHeight="1" x14ac:dyDescent="0.3">
      <c r="A41" s="651" t="s">
        <v>540</v>
      </c>
      <c r="B41" s="652" t="s">
        <v>541</v>
      </c>
      <c r="C41" s="653" t="s">
        <v>545</v>
      </c>
      <c r="D41" s="654" t="s">
        <v>2548</v>
      </c>
      <c r="E41" s="653" t="s">
        <v>4436</v>
      </c>
      <c r="F41" s="654" t="s">
        <v>4437</v>
      </c>
      <c r="G41" s="653" t="s">
        <v>3288</v>
      </c>
      <c r="H41" s="653" t="s">
        <v>3289</v>
      </c>
      <c r="I41" s="655">
        <v>13.202500000000001</v>
      </c>
      <c r="J41" s="655">
        <v>100</v>
      </c>
      <c r="K41" s="656">
        <v>1320.3</v>
      </c>
    </row>
    <row r="42" spans="1:11" ht="14.4" customHeight="1" x14ac:dyDescent="0.3">
      <c r="A42" s="651" t="s">
        <v>540</v>
      </c>
      <c r="B42" s="652" t="s">
        <v>541</v>
      </c>
      <c r="C42" s="653" t="s">
        <v>545</v>
      </c>
      <c r="D42" s="654" t="s">
        <v>2548</v>
      </c>
      <c r="E42" s="653" t="s">
        <v>4436</v>
      </c>
      <c r="F42" s="654" t="s">
        <v>4437</v>
      </c>
      <c r="G42" s="653" t="s">
        <v>3290</v>
      </c>
      <c r="H42" s="653" t="s">
        <v>3291</v>
      </c>
      <c r="I42" s="655">
        <v>13.2</v>
      </c>
      <c r="J42" s="655">
        <v>10</v>
      </c>
      <c r="K42" s="656">
        <v>132</v>
      </c>
    </row>
    <row r="43" spans="1:11" ht="14.4" customHeight="1" x14ac:dyDescent="0.3">
      <c r="A43" s="651" t="s">
        <v>540</v>
      </c>
      <c r="B43" s="652" t="s">
        <v>541</v>
      </c>
      <c r="C43" s="653" t="s">
        <v>545</v>
      </c>
      <c r="D43" s="654" t="s">
        <v>2548</v>
      </c>
      <c r="E43" s="653" t="s">
        <v>4436</v>
      </c>
      <c r="F43" s="654" t="s">
        <v>4437</v>
      </c>
      <c r="G43" s="653" t="s">
        <v>3292</v>
      </c>
      <c r="H43" s="653" t="s">
        <v>3293</v>
      </c>
      <c r="I43" s="655">
        <v>1.27</v>
      </c>
      <c r="J43" s="655">
        <v>225</v>
      </c>
      <c r="K43" s="656">
        <v>285.75</v>
      </c>
    </row>
    <row r="44" spans="1:11" ht="14.4" customHeight="1" x14ac:dyDescent="0.3">
      <c r="A44" s="651" t="s">
        <v>540</v>
      </c>
      <c r="B44" s="652" t="s">
        <v>541</v>
      </c>
      <c r="C44" s="653" t="s">
        <v>545</v>
      </c>
      <c r="D44" s="654" t="s">
        <v>2548</v>
      </c>
      <c r="E44" s="653" t="s">
        <v>4436</v>
      </c>
      <c r="F44" s="654" t="s">
        <v>4437</v>
      </c>
      <c r="G44" s="653" t="s">
        <v>3294</v>
      </c>
      <c r="H44" s="653" t="s">
        <v>3295</v>
      </c>
      <c r="I44" s="655">
        <v>13.2</v>
      </c>
      <c r="J44" s="655">
        <v>10</v>
      </c>
      <c r="K44" s="656">
        <v>132</v>
      </c>
    </row>
    <row r="45" spans="1:11" ht="14.4" customHeight="1" x14ac:dyDescent="0.3">
      <c r="A45" s="651" t="s">
        <v>540</v>
      </c>
      <c r="B45" s="652" t="s">
        <v>541</v>
      </c>
      <c r="C45" s="653" t="s">
        <v>545</v>
      </c>
      <c r="D45" s="654" t="s">
        <v>2548</v>
      </c>
      <c r="E45" s="653" t="s">
        <v>4436</v>
      </c>
      <c r="F45" s="654" t="s">
        <v>4437</v>
      </c>
      <c r="G45" s="653" t="s">
        <v>3296</v>
      </c>
      <c r="H45" s="653" t="s">
        <v>3297</v>
      </c>
      <c r="I45" s="655">
        <v>9.1999999999999993</v>
      </c>
      <c r="J45" s="655">
        <v>150</v>
      </c>
      <c r="K45" s="656">
        <v>1380</v>
      </c>
    </row>
    <row r="46" spans="1:11" ht="14.4" customHeight="1" x14ac:dyDescent="0.3">
      <c r="A46" s="651" t="s">
        <v>540</v>
      </c>
      <c r="B46" s="652" t="s">
        <v>541</v>
      </c>
      <c r="C46" s="653" t="s">
        <v>545</v>
      </c>
      <c r="D46" s="654" t="s">
        <v>2548</v>
      </c>
      <c r="E46" s="653" t="s">
        <v>4436</v>
      </c>
      <c r="F46" s="654" t="s">
        <v>4437</v>
      </c>
      <c r="G46" s="653" t="s">
        <v>3296</v>
      </c>
      <c r="H46" s="653" t="s">
        <v>3298</v>
      </c>
      <c r="I46" s="655">
        <v>9.1999999999999993</v>
      </c>
      <c r="J46" s="655">
        <v>50</v>
      </c>
      <c r="K46" s="656">
        <v>460</v>
      </c>
    </row>
    <row r="47" spans="1:11" ht="14.4" customHeight="1" x14ac:dyDescent="0.3">
      <c r="A47" s="651" t="s">
        <v>540</v>
      </c>
      <c r="B47" s="652" t="s">
        <v>541</v>
      </c>
      <c r="C47" s="653" t="s">
        <v>545</v>
      </c>
      <c r="D47" s="654" t="s">
        <v>2548</v>
      </c>
      <c r="E47" s="653" t="s">
        <v>4436</v>
      </c>
      <c r="F47" s="654" t="s">
        <v>4437</v>
      </c>
      <c r="G47" s="653" t="s">
        <v>3299</v>
      </c>
      <c r="H47" s="653" t="s">
        <v>3300</v>
      </c>
      <c r="I47" s="655">
        <v>172.5</v>
      </c>
      <c r="J47" s="655">
        <v>2</v>
      </c>
      <c r="K47" s="656">
        <v>345</v>
      </c>
    </row>
    <row r="48" spans="1:11" ht="14.4" customHeight="1" x14ac:dyDescent="0.3">
      <c r="A48" s="651" t="s">
        <v>540</v>
      </c>
      <c r="B48" s="652" t="s">
        <v>541</v>
      </c>
      <c r="C48" s="653" t="s">
        <v>545</v>
      </c>
      <c r="D48" s="654" t="s">
        <v>2548</v>
      </c>
      <c r="E48" s="653" t="s">
        <v>4436</v>
      </c>
      <c r="F48" s="654" t="s">
        <v>4437</v>
      </c>
      <c r="G48" s="653" t="s">
        <v>3301</v>
      </c>
      <c r="H48" s="653" t="s">
        <v>3302</v>
      </c>
      <c r="I48" s="655">
        <v>3.4175</v>
      </c>
      <c r="J48" s="655">
        <v>160</v>
      </c>
      <c r="K48" s="656">
        <v>546.79999999999995</v>
      </c>
    </row>
    <row r="49" spans="1:11" ht="14.4" customHeight="1" x14ac:dyDescent="0.3">
      <c r="A49" s="651" t="s">
        <v>540</v>
      </c>
      <c r="B49" s="652" t="s">
        <v>541</v>
      </c>
      <c r="C49" s="653" t="s">
        <v>545</v>
      </c>
      <c r="D49" s="654" t="s">
        <v>2548</v>
      </c>
      <c r="E49" s="653" t="s">
        <v>4436</v>
      </c>
      <c r="F49" s="654" t="s">
        <v>4437</v>
      </c>
      <c r="G49" s="653" t="s">
        <v>3303</v>
      </c>
      <c r="H49" s="653" t="s">
        <v>3304</v>
      </c>
      <c r="I49" s="655">
        <v>22.99</v>
      </c>
      <c r="J49" s="655">
        <v>100</v>
      </c>
      <c r="K49" s="656">
        <v>2299</v>
      </c>
    </row>
    <row r="50" spans="1:11" ht="14.4" customHeight="1" x14ac:dyDescent="0.3">
      <c r="A50" s="651" t="s">
        <v>540</v>
      </c>
      <c r="B50" s="652" t="s">
        <v>541</v>
      </c>
      <c r="C50" s="653" t="s">
        <v>545</v>
      </c>
      <c r="D50" s="654" t="s">
        <v>2548</v>
      </c>
      <c r="E50" s="653" t="s">
        <v>4436</v>
      </c>
      <c r="F50" s="654" t="s">
        <v>4437</v>
      </c>
      <c r="G50" s="653" t="s">
        <v>3305</v>
      </c>
      <c r="H50" s="653" t="s">
        <v>3306</v>
      </c>
      <c r="I50" s="655">
        <v>22.99</v>
      </c>
      <c r="J50" s="655">
        <v>30</v>
      </c>
      <c r="K50" s="656">
        <v>689.7</v>
      </c>
    </row>
    <row r="51" spans="1:11" ht="14.4" customHeight="1" x14ac:dyDescent="0.3">
      <c r="A51" s="651" t="s">
        <v>540</v>
      </c>
      <c r="B51" s="652" t="s">
        <v>541</v>
      </c>
      <c r="C51" s="653" t="s">
        <v>545</v>
      </c>
      <c r="D51" s="654" t="s">
        <v>2548</v>
      </c>
      <c r="E51" s="653" t="s">
        <v>4436</v>
      </c>
      <c r="F51" s="654" t="s">
        <v>4437</v>
      </c>
      <c r="G51" s="653" t="s">
        <v>3307</v>
      </c>
      <c r="H51" s="653" t="s">
        <v>3308</v>
      </c>
      <c r="I51" s="655">
        <v>22.99</v>
      </c>
      <c r="J51" s="655">
        <v>20</v>
      </c>
      <c r="K51" s="656">
        <v>459.8</v>
      </c>
    </row>
    <row r="52" spans="1:11" ht="14.4" customHeight="1" x14ac:dyDescent="0.3">
      <c r="A52" s="651" t="s">
        <v>540</v>
      </c>
      <c r="B52" s="652" t="s">
        <v>541</v>
      </c>
      <c r="C52" s="653" t="s">
        <v>545</v>
      </c>
      <c r="D52" s="654" t="s">
        <v>2548</v>
      </c>
      <c r="E52" s="653" t="s">
        <v>4436</v>
      </c>
      <c r="F52" s="654" t="s">
        <v>4437</v>
      </c>
      <c r="G52" s="653" t="s">
        <v>3309</v>
      </c>
      <c r="H52" s="653" t="s">
        <v>3310</v>
      </c>
      <c r="I52" s="655">
        <v>62.78</v>
      </c>
      <c r="J52" s="655">
        <v>3</v>
      </c>
      <c r="K52" s="656">
        <v>188.34</v>
      </c>
    </row>
    <row r="53" spans="1:11" ht="14.4" customHeight="1" x14ac:dyDescent="0.3">
      <c r="A53" s="651" t="s">
        <v>540</v>
      </c>
      <c r="B53" s="652" t="s">
        <v>541</v>
      </c>
      <c r="C53" s="653" t="s">
        <v>545</v>
      </c>
      <c r="D53" s="654" t="s">
        <v>2548</v>
      </c>
      <c r="E53" s="653" t="s">
        <v>4436</v>
      </c>
      <c r="F53" s="654" t="s">
        <v>4437</v>
      </c>
      <c r="G53" s="653" t="s">
        <v>3311</v>
      </c>
      <c r="H53" s="653" t="s">
        <v>3312</v>
      </c>
      <c r="I53" s="655">
        <v>110.11</v>
      </c>
      <c r="J53" s="655">
        <v>2</v>
      </c>
      <c r="K53" s="656">
        <v>220.22</v>
      </c>
    </row>
    <row r="54" spans="1:11" ht="14.4" customHeight="1" x14ac:dyDescent="0.3">
      <c r="A54" s="651" t="s">
        <v>540</v>
      </c>
      <c r="B54" s="652" t="s">
        <v>541</v>
      </c>
      <c r="C54" s="653" t="s">
        <v>545</v>
      </c>
      <c r="D54" s="654" t="s">
        <v>2548</v>
      </c>
      <c r="E54" s="653" t="s">
        <v>4438</v>
      </c>
      <c r="F54" s="654" t="s">
        <v>4439</v>
      </c>
      <c r="G54" s="653" t="s">
        <v>3313</v>
      </c>
      <c r="H54" s="653" t="s">
        <v>3314</v>
      </c>
      <c r="I54" s="655">
        <v>0.3</v>
      </c>
      <c r="J54" s="655">
        <v>300</v>
      </c>
      <c r="K54" s="656">
        <v>90</v>
      </c>
    </row>
    <row r="55" spans="1:11" ht="14.4" customHeight="1" x14ac:dyDescent="0.3">
      <c r="A55" s="651" t="s">
        <v>540</v>
      </c>
      <c r="B55" s="652" t="s">
        <v>541</v>
      </c>
      <c r="C55" s="653" t="s">
        <v>545</v>
      </c>
      <c r="D55" s="654" t="s">
        <v>2548</v>
      </c>
      <c r="E55" s="653" t="s">
        <v>4438</v>
      </c>
      <c r="F55" s="654" t="s">
        <v>4439</v>
      </c>
      <c r="G55" s="653" t="s">
        <v>3315</v>
      </c>
      <c r="H55" s="653" t="s">
        <v>3316</v>
      </c>
      <c r="I55" s="655">
        <v>0.30499999999999999</v>
      </c>
      <c r="J55" s="655">
        <v>500</v>
      </c>
      <c r="K55" s="656">
        <v>152</v>
      </c>
    </row>
    <row r="56" spans="1:11" ht="14.4" customHeight="1" x14ac:dyDescent="0.3">
      <c r="A56" s="651" t="s">
        <v>540</v>
      </c>
      <c r="B56" s="652" t="s">
        <v>541</v>
      </c>
      <c r="C56" s="653" t="s">
        <v>545</v>
      </c>
      <c r="D56" s="654" t="s">
        <v>2548</v>
      </c>
      <c r="E56" s="653" t="s">
        <v>4438</v>
      </c>
      <c r="F56" s="654" t="s">
        <v>4439</v>
      </c>
      <c r="G56" s="653" t="s">
        <v>3317</v>
      </c>
      <c r="H56" s="653" t="s">
        <v>3318</v>
      </c>
      <c r="I56" s="655">
        <v>0.30166666666666669</v>
      </c>
      <c r="J56" s="655">
        <v>1800</v>
      </c>
      <c r="K56" s="656">
        <v>543</v>
      </c>
    </row>
    <row r="57" spans="1:11" ht="14.4" customHeight="1" x14ac:dyDescent="0.3">
      <c r="A57" s="651" t="s">
        <v>540</v>
      </c>
      <c r="B57" s="652" t="s">
        <v>541</v>
      </c>
      <c r="C57" s="653" t="s">
        <v>545</v>
      </c>
      <c r="D57" s="654" t="s">
        <v>2548</v>
      </c>
      <c r="E57" s="653" t="s">
        <v>4438</v>
      </c>
      <c r="F57" s="654" t="s">
        <v>4439</v>
      </c>
      <c r="G57" s="653" t="s">
        <v>3319</v>
      </c>
      <c r="H57" s="653" t="s">
        <v>3320</v>
      </c>
      <c r="I57" s="655">
        <v>0.30499999999999999</v>
      </c>
      <c r="J57" s="655">
        <v>1000</v>
      </c>
      <c r="K57" s="656">
        <v>305</v>
      </c>
    </row>
    <row r="58" spans="1:11" ht="14.4" customHeight="1" x14ac:dyDescent="0.3">
      <c r="A58" s="651" t="s">
        <v>540</v>
      </c>
      <c r="B58" s="652" t="s">
        <v>541</v>
      </c>
      <c r="C58" s="653" t="s">
        <v>545</v>
      </c>
      <c r="D58" s="654" t="s">
        <v>2548</v>
      </c>
      <c r="E58" s="653" t="s">
        <v>4438</v>
      </c>
      <c r="F58" s="654" t="s">
        <v>4439</v>
      </c>
      <c r="G58" s="653" t="s">
        <v>3321</v>
      </c>
      <c r="H58" s="653" t="s">
        <v>3322</v>
      </c>
      <c r="I58" s="655">
        <v>0.48428571428571426</v>
      </c>
      <c r="J58" s="655">
        <v>2000</v>
      </c>
      <c r="K58" s="656">
        <v>969</v>
      </c>
    </row>
    <row r="59" spans="1:11" ht="14.4" customHeight="1" x14ac:dyDescent="0.3">
      <c r="A59" s="651" t="s">
        <v>540</v>
      </c>
      <c r="B59" s="652" t="s">
        <v>541</v>
      </c>
      <c r="C59" s="653" t="s">
        <v>545</v>
      </c>
      <c r="D59" s="654" t="s">
        <v>2548</v>
      </c>
      <c r="E59" s="653" t="s">
        <v>4438</v>
      </c>
      <c r="F59" s="654" t="s">
        <v>4439</v>
      </c>
      <c r="G59" s="653" t="s">
        <v>3323</v>
      </c>
      <c r="H59" s="653" t="s">
        <v>3324</v>
      </c>
      <c r="I59" s="655">
        <v>1.8</v>
      </c>
      <c r="J59" s="655">
        <v>100</v>
      </c>
      <c r="K59" s="656">
        <v>180</v>
      </c>
    </row>
    <row r="60" spans="1:11" ht="14.4" customHeight="1" x14ac:dyDescent="0.3">
      <c r="A60" s="651" t="s">
        <v>540</v>
      </c>
      <c r="B60" s="652" t="s">
        <v>541</v>
      </c>
      <c r="C60" s="653" t="s">
        <v>545</v>
      </c>
      <c r="D60" s="654" t="s">
        <v>2548</v>
      </c>
      <c r="E60" s="653" t="s">
        <v>4438</v>
      </c>
      <c r="F60" s="654" t="s">
        <v>4439</v>
      </c>
      <c r="G60" s="653" t="s">
        <v>3325</v>
      </c>
      <c r="H60" s="653" t="s">
        <v>3326</v>
      </c>
      <c r="I60" s="655">
        <v>1.8</v>
      </c>
      <c r="J60" s="655">
        <v>400</v>
      </c>
      <c r="K60" s="656">
        <v>720</v>
      </c>
    </row>
    <row r="61" spans="1:11" ht="14.4" customHeight="1" x14ac:dyDescent="0.3">
      <c r="A61" s="651" t="s">
        <v>540</v>
      </c>
      <c r="B61" s="652" t="s">
        <v>541</v>
      </c>
      <c r="C61" s="653" t="s">
        <v>545</v>
      </c>
      <c r="D61" s="654" t="s">
        <v>2548</v>
      </c>
      <c r="E61" s="653" t="s">
        <v>4440</v>
      </c>
      <c r="F61" s="654" t="s">
        <v>4441</v>
      </c>
      <c r="G61" s="653" t="s">
        <v>3327</v>
      </c>
      <c r="H61" s="653" t="s">
        <v>3328</v>
      </c>
      <c r="I61" s="655">
        <v>0.71</v>
      </c>
      <c r="J61" s="655">
        <v>7600</v>
      </c>
      <c r="K61" s="656">
        <v>5396</v>
      </c>
    </row>
    <row r="62" spans="1:11" ht="14.4" customHeight="1" x14ac:dyDescent="0.3">
      <c r="A62" s="651" t="s">
        <v>540</v>
      </c>
      <c r="B62" s="652" t="s">
        <v>541</v>
      </c>
      <c r="C62" s="653" t="s">
        <v>545</v>
      </c>
      <c r="D62" s="654" t="s">
        <v>2548</v>
      </c>
      <c r="E62" s="653" t="s">
        <v>4440</v>
      </c>
      <c r="F62" s="654" t="s">
        <v>4441</v>
      </c>
      <c r="G62" s="653" t="s">
        <v>3329</v>
      </c>
      <c r="H62" s="653" t="s">
        <v>3330</v>
      </c>
      <c r="I62" s="655">
        <v>0.71</v>
      </c>
      <c r="J62" s="655">
        <v>9200</v>
      </c>
      <c r="K62" s="656">
        <v>6532</v>
      </c>
    </row>
    <row r="63" spans="1:11" ht="14.4" customHeight="1" x14ac:dyDescent="0.3">
      <c r="A63" s="651" t="s">
        <v>540</v>
      </c>
      <c r="B63" s="652" t="s">
        <v>541</v>
      </c>
      <c r="C63" s="653" t="s">
        <v>545</v>
      </c>
      <c r="D63" s="654" t="s">
        <v>2548</v>
      </c>
      <c r="E63" s="653" t="s">
        <v>4440</v>
      </c>
      <c r="F63" s="654" t="s">
        <v>4441</v>
      </c>
      <c r="G63" s="653" t="s">
        <v>3331</v>
      </c>
      <c r="H63" s="653" t="s">
        <v>3332</v>
      </c>
      <c r="I63" s="655">
        <v>12.58</v>
      </c>
      <c r="J63" s="655">
        <v>10</v>
      </c>
      <c r="K63" s="656">
        <v>125.8</v>
      </c>
    </row>
    <row r="64" spans="1:11" ht="14.4" customHeight="1" x14ac:dyDescent="0.3">
      <c r="A64" s="651" t="s">
        <v>540</v>
      </c>
      <c r="B64" s="652" t="s">
        <v>541</v>
      </c>
      <c r="C64" s="653" t="s">
        <v>545</v>
      </c>
      <c r="D64" s="654" t="s">
        <v>2548</v>
      </c>
      <c r="E64" s="653" t="s">
        <v>4440</v>
      </c>
      <c r="F64" s="654" t="s">
        <v>4441</v>
      </c>
      <c r="G64" s="653" t="s">
        <v>3331</v>
      </c>
      <c r="H64" s="653" t="s">
        <v>3333</v>
      </c>
      <c r="I64" s="655">
        <v>12.58</v>
      </c>
      <c r="J64" s="655">
        <v>20</v>
      </c>
      <c r="K64" s="656">
        <v>251.6</v>
      </c>
    </row>
    <row r="65" spans="1:11" ht="14.4" customHeight="1" x14ac:dyDescent="0.3">
      <c r="A65" s="651" t="s">
        <v>540</v>
      </c>
      <c r="B65" s="652" t="s">
        <v>541</v>
      </c>
      <c r="C65" s="653" t="s">
        <v>545</v>
      </c>
      <c r="D65" s="654" t="s">
        <v>2548</v>
      </c>
      <c r="E65" s="653" t="s">
        <v>4440</v>
      </c>
      <c r="F65" s="654" t="s">
        <v>4441</v>
      </c>
      <c r="G65" s="653" t="s">
        <v>3334</v>
      </c>
      <c r="H65" s="653" t="s">
        <v>3335</v>
      </c>
      <c r="I65" s="655">
        <v>12.58</v>
      </c>
      <c r="J65" s="655">
        <v>20</v>
      </c>
      <c r="K65" s="656">
        <v>251.6</v>
      </c>
    </row>
    <row r="66" spans="1:11" ht="14.4" customHeight="1" x14ac:dyDescent="0.3">
      <c r="A66" s="651" t="s">
        <v>540</v>
      </c>
      <c r="B66" s="652" t="s">
        <v>541</v>
      </c>
      <c r="C66" s="653" t="s">
        <v>545</v>
      </c>
      <c r="D66" s="654" t="s">
        <v>2548</v>
      </c>
      <c r="E66" s="653" t="s">
        <v>4440</v>
      </c>
      <c r="F66" s="654" t="s">
        <v>4441</v>
      </c>
      <c r="G66" s="653" t="s">
        <v>3334</v>
      </c>
      <c r="H66" s="653" t="s">
        <v>3336</v>
      </c>
      <c r="I66" s="655">
        <v>12.59</v>
      </c>
      <c r="J66" s="655">
        <v>30</v>
      </c>
      <c r="K66" s="656">
        <v>377.7</v>
      </c>
    </row>
    <row r="67" spans="1:11" ht="14.4" customHeight="1" x14ac:dyDescent="0.3">
      <c r="A67" s="651" t="s">
        <v>540</v>
      </c>
      <c r="B67" s="652" t="s">
        <v>541</v>
      </c>
      <c r="C67" s="653" t="s">
        <v>545</v>
      </c>
      <c r="D67" s="654" t="s">
        <v>2548</v>
      </c>
      <c r="E67" s="653" t="s">
        <v>4440</v>
      </c>
      <c r="F67" s="654" t="s">
        <v>4441</v>
      </c>
      <c r="G67" s="653" t="s">
        <v>3337</v>
      </c>
      <c r="H67" s="653" t="s">
        <v>3338</v>
      </c>
      <c r="I67" s="655">
        <v>12.59</v>
      </c>
      <c r="J67" s="655">
        <v>20</v>
      </c>
      <c r="K67" s="656">
        <v>251.8</v>
      </c>
    </row>
    <row r="68" spans="1:11" ht="14.4" customHeight="1" x14ac:dyDescent="0.3">
      <c r="A68" s="651" t="s">
        <v>540</v>
      </c>
      <c r="B68" s="652" t="s">
        <v>541</v>
      </c>
      <c r="C68" s="653" t="s">
        <v>545</v>
      </c>
      <c r="D68" s="654" t="s">
        <v>2548</v>
      </c>
      <c r="E68" s="653" t="s">
        <v>4442</v>
      </c>
      <c r="F68" s="654" t="s">
        <v>4443</v>
      </c>
      <c r="G68" s="653" t="s">
        <v>3339</v>
      </c>
      <c r="H68" s="653" t="s">
        <v>3340</v>
      </c>
      <c r="I68" s="655">
        <v>15.61</v>
      </c>
      <c r="J68" s="655">
        <v>10</v>
      </c>
      <c r="K68" s="656">
        <v>156.1</v>
      </c>
    </row>
    <row r="69" spans="1:11" ht="14.4" customHeight="1" x14ac:dyDescent="0.3">
      <c r="A69" s="651" t="s">
        <v>540</v>
      </c>
      <c r="B69" s="652" t="s">
        <v>541</v>
      </c>
      <c r="C69" s="653" t="s">
        <v>545</v>
      </c>
      <c r="D69" s="654" t="s">
        <v>2548</v>
      </c>
      <c r="E69" s="653" t="s">
        <v>4442</v>
      </c>
      <c r="F69" s="654" t="s">
        <v>4443</v>
      </c>
      <c r="G69" s="653" t="s">
        <v>3341</v>
      </c>
      <c r="H69" s="653" t="s">
        <v>3342</v>
      </c>
      <c r="I69" s="655">
        <v>36.369999999999997</v>
      </c>
      <c r="J69" s="655">
        <v>77</v>
      </c>
      <c r="K69" s="656">
        <v>2800.7000000000003</v>
      </c>
    </row>
    <row r="70" spans="1:11" ht="14.4" customHeight="1" x14ac:dyDescent="0.3">
      <c r="A70" s="651" t="s">
        <v>540</v>
      </c>
      <c r="B70" s="652" t="s">
        <v>541</v>
      </c>
      <c r="C70" s="653" t="s">
        <v>550</v>
      </c>
      <c r="D70" s="654" t="s">
        <v>2549</v>
      </c>
      <c r="E70" s="653" t="s">
        <v>4434</v>
      </c>
      <c r="F70" s="654" t="s">
        <v>4435</v>
      </c>
      <c r="G70" s="653" t="s">
        <v>3343</v>
      </c>
      <c r="H70" s="653" t="s">
        <v>3344</v>
      </c>
      <c r="I70" s="655">
        <v>3.5649999999999999</v>
      </c>
      <c r="J70" s="655">
        <v>20</v>
      </c>
      <c r="K70" s="656">
        <v>71.300000000000011</v>
      </c>
    </row>
    <row r="71" spans="1:11" ht="14.4" customHeight="1" x14ac:dyDescent="0.3">
      <c r="A71" s="651" t="s">
        <v>540</v>
      </c>
      <c r="B71" s="652" t="s">
        <v>541</v>
      </c>
      <c r="C71" s="653" t="s">
        <v>550</v>
      </c>
      <c r="D71" s="654" t="s">
        <v>2549</v>
      </c>
      <c r="E71" s="653" t="s">
        <v>4434</v>
      </c>
      <c r="F71" s="654" t="s">
        <v>4435</v>
      </c>
      <c r="G71" s="653" t="s">
        <v>3218</v>
      </c>
      <c r="H71" s="653" t="s">
        <v>3219</v>
      </c>
      <c r="I71" s="655">
        <v>28.735999999999997</v>
      </c>
      <c r="J71" s="655">
        <v>38</v>
      </c>
      <c r="K71" s="656">
        <v>1091.98</v>
      </c>
    </row>
    <row r="72" spans="1:11" ht="14.4" customHeight="1" x14ac:dyDescent="0.3">
      <c r="A72" s="651" t="s">
        <v>540</v>
      </c>
      <c r="B72" s="652" t="s">
        <v>541</v>
      </c>
      <c r="C72" s="653" t="s">
        <v>550</v>
      </c>
      <c r="D72" s="654" t="s">
        <v>2549</v>
      </c>
      <c r="E72" s="653" t="s">
        <v>4434</v>
      </c>
      <c r="F72" s="654" t="s">
        <v>4435</v>
      </c>
      <c r="G72" s="653" t="s">
        <v>3220</v>
      </c>
      <c r="H72" s="653" t="s">
        <v>3221</v>
      </c>
      <c r="I72" s="655">
        <v>6.2450000000000001</v>
      </c>
      <c r="J72" s="655">
        <v>400</v>
      </c>
      <c r="K72" s="656">
        <v>2498</v>
      </c>
    </row>
    <row r="73" spans="1:11" ht="14.4" customHeight="1" x14ac:dyDescent="0.3">
      <c r="A73" s="651" t="s">
        <v>540</v>
      </c>
      <c r="B73" s="652" t="s">
        <v>541</v>
      </c>
      <c r="C73" s="653" t="s">
        <v>550</v>
      </c>
      <c r="D73" s="654" t="s">
        <v>2549</v>
      </c>
      <c r="E73" s="653" t="s">
        <v>4434</v>
      </c>
      <c r="F73" s="654" t="s">
        <v>4435</v>
      </c>
      <c r="G73" s="653" t="s">
        <v>3345</v>
      </c>
      <c r="H73" s="653" t="s">
        <v>3346</v>
      </c>
      <c r="I73" s="655">
        <v>30.17</v>
      </c>
      <c r="J73" s="655">
        <v>25</v>
      </c>
      <c r="K73" s="656">
        <v>754.25</v>
      </c>
    </row>
    <row r="74" spans="1:11" ht="14.4" customHeight="1" x14ac:dyDescent="0.3">
      <c r="A74" s="651" t="s">
        <v>540</v>
      </c>
      <c r="B74" s="652" t="s">
        <v>541</v>
      </c>
      <c r="C74" s="653" t="s">
        <v>550</v>
      </c>
      <c r="D74" s="654" t="s">
        <v>2549</v>
      </c>
      <c r="E74" s="653" t="s">
        <v>4434</v>
      </c>
      <c r="F74" s="654" t="s">
        <v>4435</v>
      </c>
      <c r="G74" s="653" t="s">
        <v>3222</v>
      </c>
      <c r="H74" s="653" t="s">
        <v>3223</v>
      </c>
      <c r="I74" s="655">
        <v>1.38</v>
      </c>
      <c r="J74" s="655">
        <v>300</v>
      </c>
      <c r="K74" s="656">
        <v>414</v>
      </c>
    </row>
    <row r="75" spans="1:11" ht="14.4" customHeight="1" x14ac:dyDescent="0.3">
      <c r="A75" s="651" t="s">
        <v>540</v>
      </c>
      <c r="B75" s="652" t="s">
        <v>541</v>
      </c>
      <c r="C75" s="653" t="s">
        <v>550</v>
      </c>
      <c r="D75" s="654" t="s">
        <v>2549</v>
      </c>
      <c r="E75" s="653" t="s">
        <v>4434</v>
      </c>
      <c r="F75" s="654" t="s">
        <v>4435</v>
      </c>
      <c r="G75" s="653" t="s">
        <v>3347</v>
      </c>
      <c r="H75" s="653" t="s">
        <v>3348</v>
      </c>
      <c r="I75" s="655">
        <v>109.31</v>
      </c>
      <c r="J75" s="655">
        <v>11</v>
      </c>
      <c r="K75" s="656">
        <v>1202.4000000000001</v>
      </c>
    </row>
    <row r="76" spans="1:11" ht="14.4" customHeight="1" x14ac:dyDescent="0.3">
      <c r="A76" s="651" t="s">
        <v>540</v>
      </c>
      <c r="B76" s="652" t="s">
        <v>541</v>
      </c>
      <c r="C76" s="653" t="s">
        <v>550</v>
      </c>
      <c r="D76" s="654" t="s">
        <v>2549</v>
      </c>
      <c r="E76" s="653" t="s">
        <v>4434</v>
      </c>
      <c r="F76" s="654" t="s">
        <v>4435</v>
      </c>
      <c r="G76" s="653" t="s">
        <v>3349</v>
      </c>
      <c r="H76" s="653" t="s">
        <v>3350</v>
      </c>
      <c r="I76" s="655">
        <v>39.1</v>
      </c>
      <c r="J76" s="655">
        <v>30</v>
      </c>
      <c r="K76" s="656">
        <v>1173</v>
      </c>
    </row>
    <row r="77" spans="1:11" ht="14.4" customHeight="1" x14ac:dyDescent="0.3">
      <c r="A77" s="651" t="s">
        <v>540</v>
      </c>
      <c r="B77" s="652" t="s">
        <v>541</v>
      </c>
      <c r="C77" s="653" t="s">
        <v>550</v>
      </c>
      <c r="D77" s="654" t="s">
        <v>2549</v>
      </c>
      <c r="E77" s="653" t="s">
        <v>4434</v>
      </c>
      <c r="F77" s="654" t="s">
        <v>4435</v>
      </c>
      <c r="G77" s="653" t="s">
        <v>3224</v>
      </c>
      <c r="H77" s="653" t="s">
        <v>3225</v>
      </c>
      <c r="I77" s="655">
        <v>0.67</v>
      </c>
      <c r="J77" s="655">
        <v>3000</v>
      </c>
      <c r="K77" s="656">
        <v>2010</v>
      </c>
    </row>
    <row r="78" spans="1:11" ht="14.4" customHeight="1" x14ac:dyDescent="0.3">
      <c r="A78" s="651" t="s">
        <v>540</v>
      </c>
      <c r="B78" s="652" t="s">
        <v>541</v>
      </c>
      <c r="C78" s="653" t="s">
        <v>550</v>
      </c>
      <c r="D78" s="654" t="s">
        <v>2549</v>
      </c>
      <c r="E78" s="653" t="s">
        <v>4434</v>
      </c>
      <c r="F78" s="654" t="s">
        <v>4435</v>
      </c>
      <c r="G78" s="653" t="s">
        <v>3351</v>
      </c>
      <c r="H78" s="653" t="s">
        <v>3352</v>
      </c>
      <c r="I78" s="655">
        <v>0.44</v>
      </c>
      <c r="J78" s="655">
        <v>3500</v>
      </c>
      <c r="K78" s="656">
        <v>1540</v>
      </c>
    </row>
    <row r="79" spans="1:11" ht="14.4" customHeight="1" x14ac:dyDescent="0.3">
      <c r="A79" s="651" t="s">
        <v>540</v>
      </c>
      <c r="B79" s="652" t="s">
        <v>541</v>
      </c>
      <c r="C79" s="653" t="s">
        <v>550</v>
      </c>
      <c r="D79" s="654" t="s">
        <v>2549</v>
      </c>
      <c r="E79" s="653" t="s">
        <v>4434</v>
      </c>
      <c r="F79" s="654" t="s">
        <v>4435</v>
      </c>
      <c r="G79" s="653" t="s">
        <v>3226</v>
      </c>
      <c r="H79" s="653" t="s">
        <v>3227</v>
      </c>
      <c r="I79" s="655">
        <v>8.58</v>
      </c>
      <c r="J79" s="655">
        <v>84</v>
      </c>
      <c r="K79" s="656">
        <v>720.72</v>
      </c>
    </row>
    <row r="80" spans="1:11" ht="14.4" customHeight="1" x14ac:dyDescent="0.3">
      <c r="A80" s="651" t="s">
        <v>540</v>
      </c>
      <c r="B80" s="652" t="s">
        <v>541</v>
      </c>
      <c r="C80" s="653" t="s">
        <v>550</v>
      </c>
      <c r="D80" s="654" t="s">
        <v>2549</v>
      </c>
      <c r="E80" s="653" t="s">
        <v>4434</v>
      </c>
      <c r="F80" s="654" t="s">
        <v>4435</v>
      </c>
      <c r="G80" s="653" t="s">
        <v>3228</v>
      </c>
      <c r="H80" s="653" t="s">
        <v>3229</v>
      </c>
      <c r="I80" s="655">
        <v>27.872857142857146</v>
      </c>
      <c r="J80" s="655">
        <v>20</v>
      </c>
      <c r="K80" s="656">
        <v>557.44000000000005</v>
      </c>
    </row>
    <row r="81" spans="1:11" ht="14.4" customHeight="1" x14ac:dyDescent="0.3">
      <c r="A81" s="651" t="s">
        <v>540</v>
      </c>
      <c r="B81" s="652" t="s">
        <v>541</v>
      </c>
      <c r="C81" s="653" t="s">
        <v>550</v>
      </c>
      <c r="D81" s="654" t="s">
        <v>2549</v>
      </c>
      <c r="E81" s="653" t="s">
        <v>4434</v>
      </c>
      <c r="F81" s="654" t="s">
        <v>4435</v>
      </c>
      <c r="G81" s="653" t="s">
        <v>3230</v>
      </c>
      <c r="H81" s="653" t="s">
        <v>3231</v>
      </c>
      <c r="I81" s="655">
        <v>1.2900000000000003</v>
      </c>
      <c r="J81" s="655">
        <v>5000</v>
      </c>
      <c r="K81" s="656">
        <v>6450</v>
      </c>
    </row>
    <row r="82" spans="1:11" ht="14.4" customHeight="1" x14ac:dyDescent="0.3">
      <c r="A82" s="651" t="s">
        <v>540</v>
      </c>
      <c r="B82" s="652" t="s">
        <v>541</v>
      </c>
      <c r="C82" s="653" t="s">
        <v>550</v>
      </c>
      <c r="D82" s="654" t="s">
        <v>2549</v>
      </c>
      <c r="E82" s="653" t="s">
        <v>4434</v>
      </c>
      <c r="F82" s="654" t="s">
        <v>4435</v>
      </c>
      <c r="G82" s="653" t="s">
        <v>3353</v>
      </c>
      <c r="H82" s="653" t="s">
        <v>3354</v>
      </c>
      <c r="I82" s="655">
        <v>0.79</v>
      </c>
      <c r="J82" s="655">
        <v>1800</v>
      </c>
      <c r="K82" s="656">
        <v>1422</v>
      </c>
    </row>
    <row r="83" spans="1:11" ht="14.4" customHeight="1" x14ac:dyDescent="0.3">
      <c r="A83" s="651" t="s">
        <v>540</v>
      </c>
      <c r="B83" s="652" t="s">
        <v>541</v>
      </c>
      <c r="C83" s="653" t="s">
        <v>550</v>
      </c>
      <c r="D83" s="654" t="s">
        <v>2549</v>
      </c>
      <c r="E83" s="653" t="s">
        <v>4434</v>
      </c>
      <c r="F83" s="654" t="s">
        <v>4435</v>
      </c>
      <c r="G83" s="653" t="s">
        <v>3234</v>
      </c>
      <c r="H83" s="653" t="s">
        <v>3235</v>
      </c>
      <c r="I83" s="655">
        <v>7.5099999999999989</v>
      </c>
      <c r="J83" s="655">
        <v>208</v>
      </c>
      <c r="K83" s="656">
        <v>1562.08</v>
      </c>
    </row>
    <row r="84" spans="1:11" ht="14.4" customHeight="1" x14ac:dyDescent="0.3">
      <c r="A84" s="651" t="s">
        <v>540</v>
      </c>
      <c r="B84" s="652" t="s">
        <v>541</v>
      </c>
      <c r="C84" s="653" t="s">
        <v>550</v>
      </c>
      <c r="D84" s="654" t="s">
        <v>2549</v>
      </c>
      <c r="E84" s="653" t="s">
        <v>4434</v>
      </c>
      <c r="F84" s="654" t="s">
        <v>4435</v>
      </c>
      <c r="G84" s="653" t="s">
        <v>3355</v>
      </c>
      <c r="H84" s="653" t="s">
        <v>3356</v>
      </c>
      <c r="I84" s="655">
        <v>0.85666666666666658</v>
      </c>
      <c r="J84" s="655">
        <v>400</v>
      </c>
      <c r="K84" s="656">
        <v>342</v>
      </c>
    </row>
    <row r="85" spans="1:11" ht="14.4" customHeight="1" x14ac:dyDescent="0.3">
      <c r="A85" s="651" t="s">
        <v>540</v>
      </c>
      <c r="B85" s="652" t="s">
        <v>541</v>
      </c>
      <c r="C85" s="653" t="s">
        <v>550</v>
      </c>
      <c r="D85" s="654" t="s">
        <v>2549</v>
      </c>
      <c r="E85" s="653" t="s">
        <v>4434</v>
      </c>
      <c r="F85" s="654" t="s">
        <v>4435</v>
      </c>
      <c r="G85" s="653" t="s">
        <v>3236</v>
      </c>
      <c r="H85" s="653" t="s">
        <v>3237</v>
      </c>
      <c r="I85" s="655">
        <v>1.5166666666666668</v>
      </c>
      <c r="J85" s="655">
        <v>300</v>
      </c>
      <c r="K85" s="656">
        <v>455</v>
      </c>
    </row>
    <row r="86" spans="1:11" ht="14.4" customHeight="1" x14ac:dyDescent="0.3">
      <c r="A86" s="651" t="s">
        <v>540</v>
      </c>
      <c r="B86" s="652" t="s">
        <v>541</v>
      </c>
      <c r="C86" s="653" t="s">
        <v>550</v>
      </c>
      <c r="D86" s="654" t="s">
        <v>2549</v>
      </c>
      <c r="E86" s="653" t="s">
        <v>4434</v>
      </c>
      <c r="F86" s="654" t="s">
        <v>4435</v>
      </c>
      <c r="G86" s="653" t="s">
        <v>3238</v>
      </c>
      <c r="H86" s="653" t="s">
        <v>3239</v>
      </c>
      <c r="I86" s="655">
        <v>2.0674999999999999</v>
      </c>
      <c r="J86" s="655">
        <v>400</v>
      </c>
      <c r="K86" s="656">
        <v>827</v>
      </c>
    </row>
    <row r="87" spans="1:11" ht="14.4" customHeight="1" x14ac:dyDescent="0.3">
      <c r="A87" s="651" t="s">
        <v>540</v>
      </c>
      <c r="B87" s="652" t="s">
        <v>541</v>
      </c>
      <c r="C87" s="653" t="s">
        <v>550</v>
      </c>
      <c r="D87" s="654" t="s">
        <v>2549</v>
      </c>
      <c r="E87" s="653" t="s">
        <v>4434</v>
      </c>
      <c r="F87" s="654" t="s">
        <v>4435</v>
      </c>
      <c r="G87" s="653" t="s">
        <v>3240</v>
      </c>
      <c r="H87" s="653" t="s">
        <v>3241</v>
      </c>
      <c r="I87" s="655">
        <v>3.36</v>
      </c>
      <c r="J87" s="655">
        <v>350</v>
      </c>
      <c r="K87" s="656">
        <v>1176</v>
      </c>
    </row>
    <row r="88" spans="1:11" ht="14.4" customHeight="1" x14ac:dyDescent="0.3">
      <c r="A88" s="651" t="s">
        <v>540</v>
      </c>
      <c r="B88" s="652" t="s">
        <v>541</v>
      </c>
      <c r="C88" s="653" t="s">
        <v>550</v>
      </c>
      <c r="D88" s="654" t="s">
        <v>2549</v>
      </c>
      <c r="E88" s="653" t="s">
        <v>4434</v>
      </c>
      <c r="F88" s="654" t="s">
        <v>4435</v>
      </c>
      <c r="G88" s="653" t="s">
        <v>3357</v>
      </c>
      <c r="H88" s="653" t="s">
        <v>3358</v>
      </c>
      <c r="I88" s="655">
        <v>3.01</v>
      </c>
      <c r="J88" s="655">
        <v>50</v>
      </c>
      <c r="K88" s="656">
        <v>150.49</v>
      </c>
    </row>
    <row r="89" spans="1:11" ht="14.4" customHeight="1" x14ac:dyDescent="0.3">
      <c r="A89" s="651" t="s">
        <v>540</v>
      </c>
      <c r="B89" s="652" t="s">
        <v>541</v>
      </c>
      <c r="C89" s="653" t="s">
        <v>550</v>
      </c>
      <c r="D89" s="654" t="s">
        <v>2549</v>
      </c>
      <c r="E89" s="653" t="s">
        <v>4434</v>
      </c>
      <c r="F89" s="654" t="s">
        <v>4435</v>
      </c>
      <c r="G89" s="653" t="s">
        <v>3359</v>
      </c>
      <c r="H89" s="653" t="s">
        <v>3360</v>
      </c>
      <c r="I89" s="655">
        <v>0.91</v>
      </c>
      <c r="J89" s="655">
        <v>250</v>
      </c>
      <c r="K89" s="656">
        <v>227.7</v>
      </c>
    </row>
    <row r="90" spans="1:11" ht="14.4" customHeight="1" x14ac:dyDescent="0.3">
      <c r="A90" s="651" t="s">
        <v>540</v>
      </c>
      <c r="B90" s="652" t="s">
        <v>541</v>
      </c>
      <c r="C90" s="653" t="s">
        <v>550</v>
      </c>
      <c r="D90" s="654" t="s">
        <v>2549</v>
      </c>
      <c r="E90" s="653" t="s">
        <v>4434</v>
      </c>
      <c r="F90" s="654" t="s">
        <v>4435</v>
      </c>
      <c r="G90" s="653" t="s">
        <v>3242</v>
      </c>
      <c r="H90" s="653" t="s">
        <v>3243</v>
      </c>
      <c r="I90" s="655">
        <v>96.19</v>
      </c>
      <c r="J90" s="655">
        <v>4</v>
      </c>
      <c r="K90" s="656">
        <v>384.77</v>
      </c>
    </row>
    <row r="91" spans="1:11" ht="14.4" customHeight="1" x14ac:dyDescent="0.3">
      <c r="A91" s="651" t="s">
        <v>540</v>
      </c>
      <c r="B91" s="652" t="s">
        <v>541</v>
      </c>
      <c r="C91" s="653" t="s">
        <v>550</v>
      </c>
      <c r="D91" s="654" t="s">
        <v>2549</v>
      </c>
      <c r="E91" s="653" t="s">
        <v>4434</v>
      </c>
      <c r="F91" s="654" t="s">
        <v>4435</v>
      </c>
      <c r="G91" s="653" t="s">
        <v>3361</v>
      </c>
      <c r="H91" s="653" t="s">
        <v>3362</v>
      </c>
      <c r="I91" s="655">
        <v>15.64</v>
      </c>
      <c r="J91" s="655">
        <v>90</v>
      </c>
      <c r="K91" s="656">
        <v>1407.6</v>
      </c>
    </row>
    <row r="92" spans="1:11" ht="14.4" customHeight="1" x14ac:dyDescent="0.3">
      <c r="A92" s="651" t="s">
        <v>540</v>
      </c>
      <c r="B92" s="652" t="s">
        <v>541</v>
      </c>
      <c r="C92" s="653" t="s">
        <v>550</v>
      </c>
      <c r="D92" s="654" t="s">
        <v>2549</v>
      </c>
      <c r="E92" s="653" t="s">
        <v>4434</v>
      </c>
      <c r="F92" s="654" t="s">
        <v>4435</v>
      </c>
      <c r="G92" s="653" t="s">
        <v>3363</v>
      </c>
      <c r="H92" s="653" t="s">
        <v>3364</v>
      </c>
      <c r="I92" s="655">
        <v>120</v>
      </c>
      <c r="J92" s="655">
        <v>6</v>
      </c>
      <c r="K92" s="656">
        <v>720</v>
      </c>
    </row>
    <row r="93" spans="1:11" ht="14.4" customHeight="1" x14ac:dyDescent="0.3">
      <c r="A93" s="651" t="s">
        <v>540</v>
      </c>
      <c r="B93" s="652" t="s">
        <v>541</v>
      </c>
      <c r="C93" s="653" t="s">
        <v>550</v>
      </c>
      <c r="D93" s="654" t="s">
        <v>2549</v>
      </c>
      <c r="E93" s="653" t="s">
        <v>4434</v>
      </c>
      <c r="F93" s="654" t="s">
        <v>4435</v>
      </c>
      <c r="G93" s="653" t="s">
        <v>3365</v>
      </c>
      <c r="H93" s="653" t="s">
        <v>3366</v>
      </c>
      <c r="I93" s="655">
        <v>13.223333333333334</v>
      </c>
      <c r="J93" s="655">
        <v>100</v>
      </c>
      <c r="K93" s="656">
        <v>1322.4</v>
      </c>
    </row>
    <row r="94" spans="1:11" ht="14.4" customHeight="1" x14ac:dyDescent="0.3">
      <c r="A94" s="651" t="s">
        <v>540</v>
      </c>
      <c r="B94" s="652" t="s">
        <v>541</v>
      </c>
      <c r="C94" s="653" t="s">
        <v>550</v>
      </c>
      <c r="D94" s="654" t="s">
        <v>2549</v>
      </c>
      <c r="E94" s="653" t="s">
        <v>4434</v>
      </c>
      <c r="F94" s="654" t="s">
        <v>4435</v>
      </c>
      <c r="G94" s="653" t="s">
        <v>3367</v>
      </c>
      <c r="H94" s="653" t="s">
        <v>3368</v>
      </c>
      <c r="I94" s="655">
        <v>109.25</v>
      </c>
      <c r="J94" s="655">
        <v>1</v>
      </c>
      <c r="K94" s="656">
        <v>109.25</v>
      </c>
    </row>
    <row r="95" spans="1:11" ht="14.4" customHeight="1" x14ac:dyDescent="0.3">
      <c r="A95" s="651" t="s">
        <v>540</v>
      </c>
      <c r="B95" s="652" t="s">
        <v>541</v>
      </c>
      <c r="C95" s="653" t="s">
        <v>550</v>
      </c>
      <c r="D95" s="654" t="s">
        <v>2549</v>
      </c>
      <c r="E95" s="653" t="s">
        <v>4434</v>
      </c>
      <c r="F95" s="654" t="s">
        <v>4435</v>
      </c>
      <c r="G95" s="653" t="s">
        <v>3248</v>
      </c>
      <c r="H95" s="653" t="s">
        <v>3249</v>
      </c>
      <c r="I95" s="655">
        <v>112.53</v>
      </c>
      <c r="J95" s="655">
        <v>5</v>
      </c>
      <c r="K95" s="656">
        <v>562.65</v>
      </c>
    </row>
    <row r="96" spans="1:11" ht="14.4" customHeight="1" x14ac:dyDescent="0.3">
      <c r="A96" s="651" t="s">
        <v>540</v>
      </c>
      <c r="B96" s="652" t="s">
        <v>541</v>
      </c>
      <c r="C96" s="653" t="s">
        <v>550</v>
      </c>
      <c r="D96" s="654" t="s">
        <v>2549</v>
      </c>
      <c r="E96" s="653" t="s">
        <v>4436</v>
      </c>
      <c r="F96" s="654" t="s">
        <v>4437</v>
      </c>
      <c r="G96" s="653" t="s">
        <v>3369</v>
      </c>
      <c r="H96" s="653" t="s">
        <v>3370</v>
      </c>
      <c r="I96" s="655">
        <v>2.7814285714285711</v>
      </c>
      <c r="J96" s="655">
        <v>38</v>
      </c>
      <c r="K96" s="656">
        <v>105.82000000000001</v>
      </c>
    </row>
    <row r="97" spans="1:11" ht="14.4" customHeight="1" x14ac:dyDescent="0.3">
      <c r="A97" s="651" t="s">
        <v>540</v>
      </c>
      <c r="B97" s="652" t="s">
        <v>541</v>
      </c>
      <c r="C97" s="653" t="s">
        <v>550</v>
      </c>
      <c r="D97" s="654" t="s">
        <v>2549</v>
      </c>
      <c r="E97" s="653" t="s">
        <v>4436</v>
      </c>
      <c r="F97" s="654" t="s">
        <v>4437</v>
      </c>
      <c r="G97" s="653" t="s">
        <v>3371</v>
      </c>
      <c r="H97" s="653" t="s">
        <v>3372</v>
      </c>
      <c r="I97" s="655">
        <v>11.1425</v>
      </c>
      <c r="J97" s="655">
        <v>300</v>
      </c>
      <c r="K97" s="656">
        <v>3342.5</v>
      </c>
    </row>
    <row r="98" spans="1:11" ht="14.4" customHeight="1" x14ac:dyDescent="0.3">
      <c r="A98" s="651" t="s">
        <v>540</v>
      </c>
      <c r="B98" s="652" t="s">
        <v>541</v>
      </c>
      <c r="C98" s="653" t="s">
        <v>550</v>
      </c>
      <c r="D98" s="654" t="s">
        <v>2549</v>
      </c>
      <c r="E98" s="653" t="s">
        <v>4436</v>
      </c>
      <c r="F98" s="654" t="s">
        <v>4437</v>
      </c>
      <c r="G98" s="653" t="s">
        <v>3252</v>
      </c>
      <c r="H98" s="653" t="s">
        <v>3253</v>
      </c>
      <c r="I98" s="655">
        <v>1.0900000000000001</v>
      </c>
      <c r="J98" s="655">
        <v>1200</v>
      </c>
      <c r="K98" s="656">
        <v>1308</v>
      </c>
    </row>
    <row r="99" spans="1:11" ht="14.4" customHeight="1" x14ac:dyDescent="0.3">
      <c r="A99" s="651" t="s">
        <v>540</v>
      </c>
      <c r="B99" s="652" t="s">
        <v>541</v>
      </c>
      <c r="C99" s="653" t="s">
        <v>550</v>
      </c>
      <c r="D99" s="654" t="s">
        <v>2549</v>
      </c>
      <c r="E99" s="653" t="s">
        <v>4436</v>
      </c>
      <c r="F99" s="654" t="s">
        <v>4437</v>
      </c>
      <c r="G99" s="653" t="s">
        <v>3254</v>
      </c>
      <c r="H99" s="653" t="s">
        <v>3255</v>
      </c>
      <c r="I99" s="655">
        <v>1.67</v>
      </c>
      <c r="J99" s="655">
        <v>700</v>
      </c>
      <c r="K99" s="656">
        <v>1169</v>
      </c>
    </row>
    <row r="100" spans="1:11" ht="14.4" customHeight="1" x14ac:dyDescent="0.3">
      <c r="A100" s="651" t="s">
        <v>540</v>
      </c>
      <c r="B100" s="652" t="s">
        <v>541</v>
      </c>
      <c r="C100" s="653" t="s">
        <v>550</v>
      </c>
      <c r="D100" s="654" t="s">
        <v>2549</v>
      </c>
      <c r="E100" s="653" t="s">
        <v>4436</v>
      </c>
      <c r="F100" s="654" t="s">
        <v>4437</v>
      </c>
      <c r="G100" s="653" t="s">
        <v>3256</v>
      </c>
      <c r="H100" s="653" t="s">
        <v>3257</v>
      </c>
      <c r="I100" s="655">
        <v>0.47857142857142859</v>
      </c>
      <c r="J100" s="655">
        <v>1800</v>
      </c>
      <c r="K100" s="656">
        <v>859</v>
      </c>
    </row>
    <row r="101" spans="1:11" ht="14.4" customHeight="1" x14ac:dyDescent="0.3">
      <c r="A101" s="651" t="s">
        <v>540</v>
      </c>
      <c r="B101" s="652" t="s">
        <v>541</v>
      </c>
      <c r="C101" s="653" t="s">
        <v>550</v>
      </c>
      <c r="D101" s="654" t="s">
        <v>2549</v>
      </c>
      <c r="E101" s="653" t="s">
        <v>4436</v>
      </c>
      <c r="F101" s="654" t="s">
        <v>4437</v>
      </c>
      <c r="G101" s="653" t="s">
        <v>3258</v>
      </c>
      <c r="H101" s="653" t="s">
        <v>3259</v>
      </c>
      <c r="I101" s="655">
        <v>0.67</v>
      </c>
      <c r="J101" s="655">
        <v>1000</v>
      </c>
      <c r="K101" s="656">
        <v>670</v>
      </c>
    </row>
    <row r="102" spans="1:11" ht="14.4" customHeight="1" x14ac:dyDescent="0.3">
      <c r="A102" s="651" t="s">
        <v>540</v>
      </c>
      <c r="B102" s="652" t="s">
        <v>541</v>
      </c>
      <c r="C102" s="653" t="s">
        <v>550</v>
      </c>
      <c r="D102" s="654" t="s">
        <v>2549</v>
      </c>
      <c r="E102" s="653" t="s">
        <v>4436</v>
      </c>
      <c r="F102" s="654" t="s">
        <v>4437</v>
      </c>
      <c r="G102" s="653" t="s">
        <v>3373</v>
      </c>
      <c r="H102" s="653" t="s">
        <v>3374</v>
      </c>
      <c r="I102" s="655">
        <v>6.2949999999999999</v>
      </c>
      <c r="J102" s="655">
        <v>100</v>
      </c>
      <c r="K102" s="656">
        <v>629.5</v>
      </c>
    </row>
    <row r="103" spans="1:11" ht="14.4" customHeight="1" x14ac:dyDescent="0.3">
      <c r="A103" s="651" t="s">
        <v>540</v>
      </c>
      <c r="B103" s="652" t="s">
        <v>541</v>
      </c>
      <c r="C103" s="653" t="s">
        <v>550</v>
      </c>
      <c r="D103" s="654" t="s">
        <v>2549</v>
      </c>
      <c r="E103" s="653" t="s">
        <v>4436</v>
      </c>
      <c r="F103" s="654" t="s">
        <v>4437</v>
      </c>
      <c r="G103" s="653" t="s">
        <v>3375</v>
      </c>
      <c r="H103" s="653" t="s">
        <v>3376</v>
      </c>
      <c r="I103" s="655">
        <v>5.33</v>
      </c>
      <c r="J103" s="655">
        <v>100</v>
      </c>
      <c r="K103" s="656">
        <v>533.20000000000005</v>
      </c>
    </row>
    <row r="104" spans="1:11" ht="14.4" customHeight="1" x14ac:dyDescent="0.3">
      <c r="A104" s="651" t="s">
        <v>540</v>
      </c>
      <c r="B104" s="652" t="s">
        <v>541</v>
      </c>
      <c r="C104" s="653" t="s">
        <v>550</v>
      </c>
      <c r="D104" s="654" t="s">
        <v>2549</v>
      </c>
      <c r="E104" s="653" t="s">
        <v>4436</v>
      </c>
      <c r="F104" s="654" t="s">
        <v>4437</v>
      </c>
      <c r="G104" s="653" t="s">
        <v>3260</v>
      </c>
      <c r="H104" s="653" t="s">
        <v>3261</v>
      </c>
      <c r="I104" s="655">
        <v>2.1757142857142857</v>
      </c>
      <c r="J104" s="655">
        <v>1900</v>
      </c>
      <c r="K104" s="656">
        <v>4134.18</v>
      </c>
    </row>
    <row r="105" spans="1:11" ht="14.4" customHeight="1" x14ac:dyDescent="0.3">
      <c r="A105" s="651" t="s">
        <v>540</v>
      </c>
      <c r="B105" s="652" t="s">
        <v>541</v>
      </c>
      <c r="C105" s="653" t="s">
        <v>550</v>
      </c>
      <c r="D105" s="654" t="s">
        <v>2549</v>
      </c>
      <c r="E105" s="653" t="s">
        <v>4436</v>
      </c>
      <c r="F105" s="654" t="s">
        <v>4437</v>
      </c>
      <c r="G105" s="653" t="s">
        <v>3377</v>
      </c>
      <c r="H105" s="653" t="s">
        <v>3378</v>
      </c>
      <c r="I105" s="655">
        <v>15.04</v>
      </c>
      <c r="J105" s="655">
        <v>40</v>
      </c>
      <c r="K105" s="656">
        <v>601.6</v>
      </c>
    </row>
    <row r="106" spans="1:11" ht="14.4" customHeight="1" x14ac:dyDescent="0.3">
      <c r="A106" s="651" t="s">
        <v>540</v>
      </c>
      <c r="B106" s="652" t="s">
        <v>541</v>
      </c>
      <c r="C106" s="653" t="s">
        <v>550</v>
      </c>
      <c r="D106" s="654" t="s">
        <v>2549</v>
      </c>
      <c r="E106" s="653" t="s">
        <v>4436</v>
      </c>
      <c r="F106" s="654" t="s">
        <v>4437</v>
      </c>
      <c r="G106" s="653" t="s">
        <v>3262</v>
      </c>
      <c r="H106" s="653" t="s">
        <v>3263</v>
      </c>
      <c r="I106" s="655">
        <v>6.169999999999999</v>
      </c>
      <c r="J106" s="655">
        <v>70</v>
      </c>
      <c r="K106" s="656">
        <v>431.9</v>
      </c>
    </row>
    <row r="107" spans="1:11" ht="14.4" customHeight="1" x14ac:dyDescent="0.3">
      <c r="A107" s="651" t="s">
        <v>540</v>
      </c>
      <c r="B107" s="652" t="s">
        <v>541</v>
      </c>
      <c r="C107" s="653" t="s">
        <v>550</v>
      </c>
      <c r="D107" s="654" t="s">
        <v>2549</v>
      </c>
      <c r="E107" s="653" t="s">
        <v>4436</v>
      </c>
      <c r="F107" s="654" t="s">
        <v>4437</v>
      </c>
      <c r="G107" s="653" t="s">
        <v>3379</v>
      </c>
      <c r="H107" s="653" t="s">
        <v>3380</v>
      </c>
      <c r="I107" s="655">
        <v>1.9</v>
      </c>
      <c r="J107" s="655">
        <v>100</v>
      </c>
      <c r="K107" s="656">
        <v>190</v>
      </c>
    </row>
    <row r="108" spans="1:11" ht="14.4" customHeight="1" x14ac:dyDescent="0.3">
      <c r="A108" s="651" t="s">
        <v>540</v>
      </c>
      <c r="B108" s="652" t="s">
        <v>541</v>
      </c>
      <c r="C108" s="653" t="s">
        <v>550</v>
      </c>
      <c r="D108" s="654" t="s">
        <v>2549</v>
      </c>
      <c r="E108" s="653" t="s">
        <v>4436</v>
      </c>
      <c r="F108" s="654" t="s">
        <v>4437</v>
      </c>
      <c r="G108" s="653" t="s">
        <v>3264</v>
      </c>
      <c r="H108" s="653" t="s">
        <v>3265</v>
      </c>
      <c r="I108" s="655">
        <v>1.99</v>
      </c>
      <c r="J108" s="655">
        <v>100</v>
      </c>
      <c r="K108" s="656">
        <v>199</v>
      </c>
    </row>
    <row r="109" spans="1:11" ht="14.4" customHeight="1" x14ac:dyDescent="0.3">
      <c r="A109" s="651" t="s">
        <v>540</v>
      </c>
      <c r="B109" s="652" t="s">
        <v>541</v>
      </c>
      <c r="C109" s="653" t="s">
        <v>550</v>
      </c>
      <c r="D109" s="654" t="s">
        <v>2549</v>
      </c>
      <c r="E109" s="653" t="s">
        <v>4436</v>
      </c>
      <c r="F109" s="654" t="s">
        <v>4437</v>
      </c>
      <c r="G109" s="653" t="s">
        <v>3266</v>
      </c>
      <c r="H109" s="653" t="s">
        <v>3267</v>
      </c>
      <c r="I109" s="655">
        <v>2.0324999999999998</v>
      </c>
      <c r="J109" s="655">
        <v>200</v>
      </c>
      <c r="K109" s="656">
        <v>406.5</v>
      </c>
    </row>
    <row r="110" spans="1:11" ht="14.4" customHeight="1" x14ac:dyDescent="0.3">
      <c r="A110" s="651" t="s">
        <v>540</v>
      </c>
      <c r="B110" s="652" t="s">
        <v>541</v>
      </c>
      <c r="C110" s="653" t="s">
        <v>550</v>
      </c>
      <c r="D110" s="654" t="s">
        <v>2549</v>
      </c>
      <c r="E110" s="653" t="s">
        <v>4436</v>
      </c>
      <c r="F110" s="654" t="s">
        <v>4437</v>
      </c>
      <c r="G110" s="653" t="s">
        <v>3381</v>
      </c>
      <c r="H110" s="653" t="s">
        <v>3382</v>
      </c>
      <c r="I110" s="655">
        <v>1.9249999999999998</v>
      </c>
      <c r="J110" s="655">
        <v>100</v>
      </c>
      <c r="K110" s="656">
        <v>192.5</v>
      </c>
    </row>
    <row r="111" spans="1:11" ht="14.4" customHeight="1" x14ac:dyDescent="0.3">
      <c r="A111" s="651" t="s">
        <v>540</v>
      </c>
      <c r="B111" s="652" t="s">
        <v>541</v>
      </c>
      <c r="C111" s="653" t="s">
        <v>550</v>
      </c>
      <c r="D111" s="654" t="s">
        <v>2549</v>
      </c>
      <c r="E111" s="653" t="s">
        <v>4436</v>
      </c>
      <c r="F111" s="654" t="s">
        <v>4437</v>
      </c>
      <c r="G111" s="653" t="s">
        <v>3270</v>
      </c>
      <c r="H111" s="653" t="s">
        <v>3271</v>
      </c>
      <c r="I111" s="655">
        <v>0.01</v>
      </c>
      <c r="J111" s="655">
        <v>300</v>
      </c>
      <c r="K111" s="656">
        <v>3</v>
      </c>
    </row>
    <row r="112" spans="1:11" ht="14.4" customHeight="1" x14ac:dyDescent="0.3">
      <c r="A112" s="651" t="s">
        <v>540</v>
      </c>
      <c r="B112" s="652" t="s">
        <v>541</v>
      </c>
      <c r="C112" s="653" t="s">
        <v>550</v>
      </c>
      <c r="D112" s="654" t="s">
        <v>2549</v>
      </c>
      <c r="E112" s="653" t="s">
        <v>4436</v>
      </c>
      <c r="F112" s="654" t="s">
        <v>4437</v>
      </c>
      <c r="G112" s="653" t="s">
        <v>3383</v>
      </c>
      <c r="H112" s="653" t="s">
        <v>3384</v>
      </c>
      <c r="I112" s="655">
        <v>3.06</v>
      </c>
      <c r="J112" s="655">
        <v>200</v>
      </c>
      <c r="K112" s="656">
        <v>612</v>
      </c>
    </row>
    <row r="113" spans="1:11" ht="14.4" customHeight="1" x14ac:dyDescent="0.3">
      <c r="A113" s="651" t="s">
        <v>540</v>
      </c>
      <c r="B113" s="652" t="s">
        <v>541</v>
      </c>
      <c r="C113" s="653" t="s">
        <v>550</v>
      </c>
      <c r="D113" s="654" t="s">
        <v>2549</v>
      </c>
      <c r="E113" s="653" t="s">
        <v>4436</v>
      </c>
      <c r="F113" s="654" t="s">
        <v>4437</v>
      </c>
      <c r="G113" s="653" t="s">
        <v>3272</v>
      </c>
      <c r="H113" s="653" t="s">
        <v>3273</v>
      </c>
      <c r="I113" s="655">
        <v>2.1675</v>
      </c>
      <c r="J113" s="655">
        <v>200</v>
      </c>
      <c r="K113" s="656">
        <v>433.5</v>
      </c>
    </row>
    <row r="114" spans="1:11" ht="14.4" customHeight="1" x14ac:dyDescent="0.3">
      <c r="A114" s="651" t="s">
        <v>540</v>
      </c>
      <c r="B114" s="652" t="s">
        <v>541</v>
      </c>
      <c r="C114" s="653" t="s">
        <v>550</v>
      </c>
      <c r="D114" s="654" t="s">
        <v>2549</v>
      </c>
      <c r="E114" s="653" t="s">
        <v>4436</v>
      </c>
      <c r="F114" s="654" t="s">
        <v>4437</v>
      </c>
      <c r="G114" s="653" t="s">
        <v>3276</v>
      </c>
      <c r="H114" s="653" t="s">
        <v>3277</v>
      </c>
      <c r="I114" s="655">
        <v>2.1800000000000002</v>
      </c>
      <c r="J114" s="655">
        <v>300</v>
      </c>
      <c r="K114" s="656">
        <v>654</v>
      </c>
    </row>
    <row r="115" spans="1:11" ht="14.4" customHeight="1" x14ac:dyDescent="0.3">
      <c r="A115" s="651" t="s">
        <v>540</v>
      </c>
      <c r="B115" s="652" t="s">
        <v>541</v>
      </c>
      <c r="C115" s="653" t="s">
        <v>550</v>
      </c>
      <c r="D115" s="654" t="s">
        <v>2549</v>
      </c>
      <c r="E115" s="653" t="s">
        <v>4436</v>
      </c>
      <c r="F115" s="654" t="s">
        <v>4437</v>
      </c>
      <c r="G115" s="653" t="s">
        <v>3278</v>
      </c>
      <c r="H115" s="653" t="s">
        <v>3279</v>
      </c>
      <c r="I115" s="655">
        <v>6.05</v>
      </c>
      <c r="J115" s="655">
        <v>50</v>
      </c>
      <c r="K115" s="656">
        <v>302.5</v>
      </c>
    </row>
    <row r="116" spans="1:11" ht="14.4" customHeight="1" x14ac:dyDescent="0.3">
      <c r="A116" s="651" t="s">
        <v>540</v>
      </c>
      <c r="B116" s="652" t="s">
        <v>541</v>
      </c>
      <c r="C116" s="653" t="s">
        <v>550</v>
      </c>
      <c r="D116" s="654" t="s">
        <v>2549</v>
      </c>
      <c r="E116" s="653" t="s">
        <v>4436</v>
      </c>
      <c r="F116" s="654" t="s">
        <v>4437</v>
      </c>
      <c r="G116" s="653" t="s">
        <v>3280</v>
      </c>
      <c r="H116" s="653" t="s">
        <v>3281</v>
      </c>
      <c r="I116" s="655">
        <v>127.05</v>
      </c>
      <c r="J116" s="655">
        <v>4</v>
      </c>
      <c r="K116" s="656">
        <v>508.2</v>
      </c>
    </row>
    <row r="117" spans="1:11" ht="14.4" customHeight="1" x14ac:dyDescent="0.3">
      <c r="A117" s="651" t="s">
        <v>540</v>
      </c>
      <c r="B117" s="652" t="s">
        <v>541</v>
      </c>
      <c r="C117" s="653" t="s">
        <v>550</v>
      </c>
      <c r="D117" s="654" t="s">
        <v>2549</v>
      </c>
      <c r="E117" s="653" t="s">
        <v>4436</v>
      </c>
      <c r="F117" s="654" t="s">
        <v>4437</v>
      </c>
      <c r="G117" s="653" t="s">
        <v>3385</v>
      </c>
      <c r="H117" s="653" t="s">
        <v>3386</v>
      </c>
      <c r="I117" s="655">
        <v>15</v>
      </c>
      <c r="J117" s="655">
        <v>30</v>
      </c>
      <c r="K117" s="656">
        <v>450</v>
      </c>
    </row>
    <row r="118" spans="1:11" ht="14.4" customHeight="1" x14ac:dyDescent="0.3">
      <c r="A118" s="651" t="s">
        <v>540</v>
      </c>
      <c r="B118" s="652" t="s">
        <v>541</v>
      </c>
      <c r="C118" s="653" t="s">
        <v>550</v>
      </c>
      <c r="D118" s="654" t="s">
        <v>2549</v>
      </c>
      <c r="E118" s="653" t="s">
        <v>4436</v>
      </c>
      <c r="F118" s="654" t="s">
        <v>4437</v>
      </c>
      <c r="G118" s="653" t="s">
        <v>3284</v>
      </c>
      <c r="H118" s="653" t="s">
        <v>3285</v>
      </c>
      <c r="I118" s="655">
        <v>2.5166666666666666</v>
      </c>
      <c r="J118" s="655">
        <v>150</v>
      </c>
      <c r="K118" s="656">
        <v>377.5</v>
      </c>
    </row>
    <row r="119" spans="1:11" ht="14.4" customHeight="1" x14ac:dyDescent="0.3">
      <c r="A119" s="651" t="s">
        <v>540</v>
      </c>
      <c r="B119" s="652" t="s">
        <v>541</v>
      </c>
      <c r="C119" s="653" t="s">
        <v>550</v>
      </c>
      <c r="D119" s="654" t="s">
        <v>2549</v>
      </c>
      <c r="E119" s="653" t="s">
        <v>4436</v>
      </c>
      <c r="F119" s="654" t="s">
        <v>4437</v>
      </c>
      <c r="G119" s="653" t="s">
        <v>3387</v>
      </c>
      <c r="H119" s="653" t="s">
        <v>3388</v>
      </c>
      <c r="I119" s="655">
        <v>5.2</v>
      </c>
      <c r="J119" s="655">
        <v>50</v>
      </c>
      <c r="K119" s="656">
        <v>260</v>
      </c>
    </row>
    <row r="120" spans="1:11" ht="14.4" customHeight="1" x14ac:dyDescent="0.3">
      <c r="A120" s="651" t="s">
        <v>540</v>
      </c>
      <c r="B120" s="652" t="s">
        <v>541</v>
      </c>
      <c r="C120" s="653" t="s">
        <v>550</v>
      </c>
      <c r="D120" s="654" t="s">
        <v>2549</v>
      </c>
      <c r="E120" s="653" t="s">
        <v>4436</v>
      </c>
      <c r="F120" s="654" t="s">
        <v>4437</v>
      </c>
      <c r="G120" s="653" t="s">
        <v>3292</v>
      </c>
      <c r="H120" s="653" t="s">
        <v>3293</v>
      </c>
      <c r="I120" s="655">
        <v>1.27</v>
      </c>
      <c r="J120" s="655">
        <v>225</v>
      </c>
      <c r="K120" s="656">
        <v>285.75</v>
      </c>
    </row>
    <row r="121" spans="1:11" ht="14.4" customHeight="1" x14ac:dyDescent="0.3">
      <c r="A121" s="651" t="s">
        <v>540</v>
      </c>
      <c r="B121" s="652" t="s">
        <v>541</v>
      </c>
      <c r="C121" s="653" t="s">
        <v>550</v>
      </c>
      <c r="D121" s="654" t="s">
        <v>2549</v>
      </c>
      <c r="E121" s="653" t="s">
        <v>4436</v>
      </c>
      <c r="F121" s="654" t="s">
        <v>4437</v>
      </c>
      <c r="G121" s="653" t="s">
        <v>3389</v>
      </c>
      <c r="H121" s="653" t="s">
        <v>3390</v>
      </c>
      <c r="I121" s="655">
        <v>8.5</v>
      </c>
      <c r="J121" s="655">
        <v>30</v>
      </c>
      <c r="K121" s="656">
        <v>255</v>
      </c>
    </row>
    <row r="122" spans="1:11" ht="14.4" customHeight="1" x14ac:dyDescent="0.3">
      <c r="A122" s="651" t="s">
        <v>540</v>
      </c>
      <c r="B122" s="652" t="s">
        <v>541</v>
      </c>
      <c r="C122" s="653" t="s">
        <v>550</v>
      </c>
      <c r="D122" s="654" t="s">
        <v>2549</v>
      </c>
      <c r="E122" s="653" t="s">
        <v>4436</v>
      </c>
      <c r="F122" s="654" t="s">
        <v>4437</v>
      </c>
      <c r="G122" s="653" t="s">
        <v>3391</v>
      </c>
      <c r="H122" s="653" t="s">
        <v>3392</v>
      </c>
      <c r="I122" s="655">
        <v>21.236666666666665</v>
      </c>
      <c r="J122" s="655">
        <v>10</v>
      </c>
      <c r="K122" s="656">
        <v>212.35999999999999</v>
      </c>
    </row>
    <row r="123" spans="1:11" ht="14.4" customHeight="1" x14ac:dyDescent="0.3">
      <c r="A123" s="651" t="s">
        <v>540</v>
      </c>
      <c r="B123" s="652" t="s">
        <v>541</v>
      </c>
      <c r="C123" s="653" t="s">
        <v>550</v>
      </c>
      <c r="D123" s="654" t="s">
        <v>2549</v>
      </c>
      <c r="E123" s="653" t="s">
        <v>4436</v>
      </c>
      <c r="F123" s="654" t="s">
        <v>4437</v>
      </c>
      <c r="G123" s="653" t="s">
        <v>3393</v>
      </c>
      <c r="H123" s="653" t="s">
        <v>3394</v>
      </c>
      <c r="I123" s="655">
        <v>0.46999999999999992</v>
      </c>
      <c r="J123" s="655">
        <v>500</v>
      </c>
      <c r="K123" s="656">
        <v>235</v>
      </c>
    </row>
    <row r="124" spans="1:11" ht="14.4" customHeight="1" x14ac:dyDescent="0.3">
      <c r="A124" s="651" t="s">
        <v>540</v>
      </c>
      <c r="B124" s="652" t="s">
        <v>541</v>
      </c>
      <c r="C124" s="653" t="s">
        <v>550</v>
      </c>
      <c r="D124" s="654" t="s">
        <v>2549</v>
      </c>
      <c r="E124" s="653" t="s">
        <v>4436</v>
      </c>
      <c r="F124" s="654" t="s">
        <v>4437</v>
      </c>
      <c r="G124" s="653" t="s">
        <v>3395</v>
      </c>
      <c r="H124" s="653" t="s">
        <v>3396</v>
      </c>
      <c r="I124" s="655">
        <v>5.0199999999999996</v>
      </c>
      <c r="J124" s="655">
        <v>250</v>
      </c>
      <c r="K124" s="656">
        <v>1255.3800000000001</v>
      </c>
    </row>
    <row r="125" spans="1:11" ht="14.4" customHeight="1" x14ac:dyDescent="0.3">
      <c r="A125" s="651" t="s">
        <v>540</v>
      </c>
      <c r="B125" s="652" t="s">
        <v>541</v>
      </c>
      <c r="C125" s="653" t="s">
        <v>550</v>
      </c>
      <c r="D125" s="654" t="s">
        <v>2549</v>
      </c>
      <c r="E125" s="653" t="s">
        <v>4436</v>
      </c>
      <c r="F125" s="654" t="s">
        <v>4437</v>
      </c>
      <c r="G125" s="653" t="s">
        <v>3296</v>
      </c>
      <c r="H125" s="653" t="s">
        <v>3297</v>
      </c>
      <c r="I125" s="655">
        <v>9.1999999999999993</v>
      </c>
      <c r="J125" s="655">
        <v>450</v>
      </c>
      <c r="K125" s="656">
        <v>4140</v>
      </c>
    </row>
    <row r="126" spans="1:11" ht="14.4" customHeight="1" x14ac:dyDescent="0.3">
      <c r="A126" s="651" t="s">
        <v>540</v>
      </c>
      <c r="B126" s="652" t="s">
        <v>541</v>
      </c>
      <c r="C126" s="653" t="s">
        <v>550</v>
      </c>
      <c r="D126" s="654" t="s">
        <v>2549</v>
      </c>
      <c r="E126" s="653" t="s">
        <v>4436</v>
      </c>
      <c r="F126" s="654" t="s">
        <v>4437</v>
      </c>
      <c r="G126" s="653" t="s">
        <v>3296</v>
      </c>
      <c r="H126" s="653" t="s">
        <v>3298</v>
      </c>
      <c r="I126" s="655">
        <v>9.1999999999999993</v>
      </c>
      <c r="J126" s="655">
        <v>100</v>
      </c>
      <c r="K126" s="656">
        <v>920</v>
      </c>
    </row>
    <row r="127" spans="1:11" ht="14.4" customHeight="1" x14ac:dyDescent="0.3">
      <c r="A127" s="651" t="s">
        <v>540</v>
      </c>
      <c r="B127" s="652" t="s">
        <v>541</v>
      </c>
      <c r="C127" s="653" t="s">
        <v>550</v>
      </c>
      <c r="D127" s="654" t="s">
        <v>2549</v>
      </c>
      <c r="E127" s="653" t="s">
        <v>4436</v>
      </c>
      <c r="F127" s="654" t="s">
        <v>4437</v>
      </c>
      <c r="G127" s="653" t="s">
        <v>3299</v>
      </c>
      <c r="H127" s="653" t="s">
        <v>3300</v>
      </c>
      <c r="I127" s="655">
        <v>172.5</v>
      </c>
      <c r="J127" s="655">
        <v>4</v>
      </c>
      <c r="K127" s="656">
        <v>690</v>
      </c>
    </row>
    <row r="128" spans="1:11" ht="14.4" customHeight="1" x14ac:dyDescent="0.3">
      <c r="A128" s="651" t="s">
        <v>540</v>
      </c>
      <c r="B128" s="652" t="s">
        <v>541</v>
      </c>
      <c r="C128" s="653" t="s">
        <v>550</v>
      </c>
      <c r="D128" s="654" t="s">
        <v>2549</v>
      </c>
      <c r="E128" s="653" t="s">
        <v>4436</v>
      </c>
      <c r="F128" s="654" t="s">
        <v>4437</v>
      </c>
      <c r="G128" s="653" t="s">
        <v>3397</v>
      </c>
      <c r="H128" s="653" t="s">
        <v>3398</v>
      </c>
      <c r="I128" s="655">
        <v>272.25</v>
      </c>
      <c r="J128" s="655">
        <v>2</v>
      </c>
      <c r="K128" s="656">
        <v>544.5</v>
      </c>
    </row>
    <row r="129" spans="1:11" ht="14.4" customHeight="1" x14ac:dyDescent="0.3">
      <c r="A129" s="651" t="s">
        <v>540</v>
      </c>
      <c r="B129" s="652" t="s">
        <v>541</v>
      </c>
      <c r="C129" s="653" t="s">
        <v>550</v>
      </c>
      <c r="D129" s="654" t="s">
        <v>2549</v>
      </c>
      <c r="E129" s="653" t="s">
        <v>4436</v>
      </c>
      <c r="F129" s="654" t="s">
        <v>4437</v>
      </c>
      <c r="G129" s="653" t="s">
        <v>3301</v>
      </c>
      <c r="H129" s="653" t="s">
        <v>3302</v>
      </c>
      <c r="I129" s="655">
        <v>3.418333333333333</v>
      </c>
      <c r="J129" s="655">
        <v>280</v>
      </c>
      <c r="K129" s="656">
        <v>957.60000000000014</v>
      </c>
    </row>
    <row r="130" spans="1:11" ht="14.4" customHeight="1" x14ac:dyDescent="0.3">
      <c r="A130" s="651" t="s">
        <v>540</v>
      </c>
      <c r="B130" s="652" t="s">
        <v>541</v>
      </c>
      <c r="C130" s="653" t="s">
        <v>550</v>
      </c>
      <c r="D130" s="654" t="s">
        <v>2549</v>
      </c>
      <c r="E130" s="653" t="s">
        <v>4436</v>
      </c>
      <c r="F130" s="654" t="s">
        <v>4437</v>
      </c>
      <c r="G130" s="653" t="s">
        <v>3399</v>
      </c>
      <c r="H130" s="653" t="s">
        <v>3400</v>
      </c>
      <c r="I130" s="655">
        <v>9.44</v>
      </c>
      <c r="J130" s="655">
        <v>300</v>
      </c>
      <c r="K130" s="656">
        <v>2832</v>
      </c>
    </row>
    <row r="131" spans="1:11" ht="14.4" customHeight="1" x14ac:dyDescent="0.3">
      <c r="A131" s="651" t="s">
        <v>540</v>
      </c>
      <c r="B131" s="652" t="s">
        <v>541</v>
      </c>
      <c r="C131" s="653" t="s">
        <v>550</v>
      </c>
      <c r="D131" s="654" t="s">
        <v>2549</v>
      </c>
      <c r="E131" s="653" t="s">
        <v>4436</v>
      </c>
      <c r="F131" s="654" t="s">
        <v>4437</v>
      </c>
      <c r="G131" s="653" t="s">
        <v>3303</v>
      </c>
      <c r="H131" s="653" t="s">
        <v>3304</v>
      </c>
      <c r="I131" s="655">
        <v>22.99</v>
      </c>
      <c r="J131" s="655">
        <v>100</v>
      </c>
      <c r="K131" s="656">
        <v>2299</v>
      </c>
    </row>
    <row r="132" spans="1:11" ht="14.4" customHeight="1" x14ac:dyDescent="0.3">
      <c r="A132" s="651" t="s">
        <v>540</v>
      </c>
      <c r="B132" s="652" t="s">
        <v>541</v>
      </c>
      <c r="C132" s="653" t="s">
        <v>550</v>
      </c>
      <c r="D132" s="654" t="s">
        <v>2549</v>
      </c>
      <c r="E132" s="653" t="s">
        <v>4436</v>
      </c>
      <c r="F132" s="654" t="s">
        <v>4437</v>
      </c>
      <c r="G132" s="653" t="s">
        <v>3305</v>
      </c>
      <c r="H132" s="653" t="s">
        <v>3306</v>
      </c>
      <c r="I132" s="655">
        <v>22.99</v>
      </c>
      <c r="J132" s="655">
        <v>40</v>
      </c>
      <c r="K132" s="656">
        <v>919.6</v>
      </c>
    </row>
    <row r="133" spans="1:11" ht="14.4" customHeight="1" x14ac:dyDescent="0.3">
      <c r="A133" s="651" t="s">
        <v>540</v>
      </c>
      <c r="B133" s="652" t="s">
        <v>541</v>
      </c>
      <c r="C133" s="653" t="s">
        <v>550</v>
      </c>
      <c r="D133" s="654" t="s">
        <v>2549</v>
      </c>
      <c r="E133" s="653" t="s">
        <v>4436</v>
      </c>
      <c r="F133" s="654" t="s">
        <v>4437</v>
      </c>
      <c r="G133" s="653" t="s">
        <v>3401</v>
      </c>
      <c r="H133" s="653" t="s">
        <v>3402</v>
      </c>
      <c r="I133" s="655">
        <v>47.19</v>
      </c>
      <c r="J133" s="655">
        <v>50</v>
      </c>
      <c r="K133" s="656">
        <v>2359.5</v>
      </c>
    </row>
    <row r="134" spans="1:11" ht="14.4" customHeight="1" x14ac:dyDescent="0.3">
      <c r="A134" s="651" t="s">
        <v>540</v>
      </c>
      <c r="B134" s="652" t="s">
        <v>541</v>
      </c>
      <c r="C134" s="653" t="s">
        <v>550</v>
      </c>
      <c r="D134" s="654" t="s">
        <v>2549</v>
      </c>
      <c r="E134" s="653" t="s">
        <v>4444</v>
      </c>
      <c r="F134" s="654" t="s">
        <v>4445</v>
      </c>
      <c r="G134" s="653" t="s">
        <v>3403</v>
      </c>
      <c r="H134" s="653" t="s">
        <v>3404</v>
      </c>
      <c r="I134" s="655">
        <v>8.17</v>
      </c>
      <c r="J134" s="655">
        <v>500</v>
      </c>
      <c r="K134" s="656">
        <v>4085</v>
      </c>
    </row>
    <row r="135" spans="1:11" ht="14.4" customHeight="1" x14ac:dyDescent="0.3">
      <c r="A135" s="651" t="s">
        <v>540</v>
      </c>
      <c r="B135" s="652" t="s">
        <v>541</v>
      </c>
      <c r="C135" s="653" t="s">
        <v>550</v>
      </c>
      <c r="D135" s="654" t="s">
        <v>2549</v>
      </c>
      <c r="E135" s="653" t="s">
        <v>4438</v>
      </c>
      <c r="F135" s="654" t="s">
        <v>4439</v>
      </c>
      <c r="G135" s="653" t="s">
        <v>3405</v>
      </c>
      <c r="H135" s="653" t="s">
        <v>3406</v>
      </c>
      <c r="I135" s="655">
        <v>0.3</v>
      </c>
      <c r="J135" s="655">
        <v>500</v>
      </c>
      <c r="K135" s="656">
        <v>150</v>
      </c>
    </row>
    <row r="136" spans="1:11" ht="14.4" customHeight="1" x14ac:dyDescent="0.3">
      <c r="A136" s="651" t="s">
        <v>540</v>
      </c>
      <c r="B136" s="652" t="s">
        <v>541</v>
      </c>
      <c r="C136" s="653" t="s">
        <v>550</v>
      </c>
      <c r="D136" s="654" t="s">
        <v>2549</v>
      </c>
      <c r="E136" s="653" t="s">
        <v>4438</v>
      </c>
      <c r="F136" s="654" t="s">
        <v>4439</v>
      </c>
      <c r="G136" s="653" t="s">
        <v>3317</v>
      </c>
      <c r="H136" s="653" t="s">
        <v>3318</v>
      </c>
      <c r="I136" s="655">
        <v>0.30166666666666669</v>
      </c>
      <c r="J136" s="655">
        <v>1200</v>
      </c>
      <c r="K136" s="656">
        <v>362</v>
      </c>
    </row>
    <row r="137" spans="1:11" ht="14.4" customHeight="1" x14ac:dyDescent="0.3">
      <c r="A137" s="651" t="s">
        <v>540</v>
      </c>
      <c r="B137" s="652" t="s">
        <v>541</v>
      </c>
      <c r="C137" s="653" t="s">
        <v>550</v>
      </c>
      <c r="D137" s="654" t="s">
        <v>2549</v>
      </c>
      <c r="E137" s="653" t="s">
        <v>4438</v>
      </c>
      <c r="F137" s="654" t="s">
        <v>4439</v>
      </c>
      <c r="G137" s="653" t="s">
        <v>3319</v>
      </c>
      <c r="H137" s="653" t="s">
        <v>3320</v>
      </c>
      <c r="I137" s="655">
        <v>0.30249999999999999</v>
      </c>
      <c r="J137" s="655">
        <v>600</v>
      </c>
      <c r="K137" s="656">
        <v>181</v>
      </c>
    </row>
    <row r="138" spans="1:11" ht="14.4" customHeight="1" x14ac:dyDescent="0.3">
      <c r="A138" s="651" t="s">
        <v>540</v>
      </c>
      <c r="B138" s="652" t="s">
        <v>541</v>
      </c>
      <c r="C138" s="653" t="s">
        <v>550</v>
      </c>
      <c r="D138" s="654" t="s">
        <v>2549</v>
      </c>
      <c r="E138" s="653" t="s">
        <v>4438</v>
      </c>
      <c r="F138" s="654" t="s">
        <v>4439</v>
      </c>
      <c r="G138" s="653" t="s">
        <v>3321</v>
      </c>
      <c r="H138" s="653" t="s">
        <v>3322</v>
      </c>
      <c r="I138" s="655">
        <v>0.48499999999999993</v>
      </c>
      <c r="J138" s="655">
        <v>1200</v>
      </c>
      <c r="K138" s="656">
        <v>582</v>
      </c>
    </row>
    <row r="139" spans="1:11" ht="14.4" customHeight="1" x14ac:dyDescent="0.3">
      <c r="A139" s="651" t="s">
        <v>540</v>
      </c>
      <c r="B139" s="652" t="s">
        <v>541</v>
      </c>
      <c r="C139" s="653" t="s">
        <v>550</v>
      </c>
      <c r="D139" s="654" t="s">
        <v>2549</v>
      </c>
      <c r="E139" s="653" t="s">
        <v>4438</v>
      </c>
      <c r="F139" s="654" t="s">
        <v>4439</v>
      </c>
      <c r="G139" s="653" t="s">
        <v>3323</v>
      </c>
      <c r="H139" s="653" t="s">
        <v>3324</v>
      </c>
      <c r="I139" s="655">
        <v>1.8</v>
      </c>
      <c r="J139" s="655">
        <v>100</v>
      </c>
      <c r="K139" s="656">
        <v>180</v>
      </c>
    </row>
    <row r="140" spans="1:11" ht="14.4" customHeight="1" x14ac:dyDescent="0.3">
      <c r="A140" s="651" t="s">
        <v>540</v>
      </c>
      <c r="B140" s="652" t="s">
        <v>541</v>
      </c>
      <c r="C140" s="653" t="s">
        <v>550</v>
      </c>
      <c r="D140" s="654" t="s">
        <v>2549</v>
      </c>
      <c r="E140" s="653" t="s">
        <v>4438</v>
      </c>
      <c r="F140" s="654" t="s">
        <v>4439</v>
      </c>
      <c r="G140" s="653" t="s">
        <v>3325</v>
      </c>
      <c r="H140" s="653" t="s">
        <v>3326</v>
      </c>
      <c r="I140" s="655">
        <v>1.8</v>
      </c>
      <c r="J140" s="655">
        <v>200</v>
      </c>
      <c r="K140" s="656">
        <v>360</v>
      </c>
    </row>
    <row r="141" spans="1:11" ht="14.4" customHeight="1" x14ac:dyDescent="0.3">
      <c r="A141" s="651" t="s">
        <v>540</v>
      </c>
      <c r="B141" s="652" t="s">
        <v>541</v>
      </c>
      <c r="C141" s="653" t="s">
        <v>550</v>
      </c>
      <c r="D141" s="654" t="s">
        <v>2549</v>
      </c>
      <c r="E141" s="653" t="s">
        <v>4440</v>
      </c>
      <c r="F141" s="654" t="s">
        <v>4441</v>
      </c>
      <c r="G141" s="653" t="s">
        <v>3327</v>
      </c>
      <c r="H141" s="653" t="s">
        <v>3328</v>
      </c>
      <c r="I141" s="655">
        <v>0.71</v>
      </c>
      <c r="J141" s="655">
        <v>16000</v>
      </c>
      <c r="K141" s="656">
        <v>11360</v>
      </c>
    </row>
    <row r="142" spans="1:11" ht="14.4" customHeight="1" x14ac:dyDescent="0.3">
      <c r="A142" s="651" t="s">
        <v>540</v>
      </c>
      <c r="B142" s="652" t="s">
        <v>541</v>
      </c>
      <c r="C142" s="653" t="s">
        <v>550</v>
      </c>
      <c r="D142" s="654" t="s">
        <v>2549</v>
      </c>
      <c r="E142" s="653" t="s">
        <v>4440</v>
      </c>
      <c r="F142" s="654" t="s">
        <v>4441</v>
      </c>
      <c r="G142" s="653" t="s">
        <v>3329</v>
      </c>
      <c r="H142" s="653" t="s">
        <v>3330</v>
      </c>
      <c r="I142" s="655">
        <v>0.71</v>
      </c>
      <c r="J142" s="655">
        <v>600</v>
      </c>
      <c r="K142" s="656">
        <v>426</v>
      </c>
    </row>
    <row r="143" spans="1:11" ht="14.4" customHeight="1" x14ac:dyDescent="0.3">
      <c r="A143" s="651" t="s">
        <v>540</v>
      </c>
      <c r="B143" s="652" t="s">
        <v>541</v>
      </c>
      <c r="C143" s="653" t="s">
        <v>550</v>
      </c>
      <c r="D143" s="654" t="s">
        <v>2549</v>
      </c>
      <c r="E143" s="653" t="s">
        <v>4440</v>
      </c>
      <c r="F143" s="654" t="s">
        <v>4441</v>
      </c>
      <c r="G143" s="653" t="s">
        <v>3407</v>
      </c>
      <c r="H143" s="653" t="s">
        <v>3408</v>
      </c>
      <c r="I143" s="655">
        <v>12.58</v>
      </c>
      <c r="J143" s="655">
        <v>50</v>
      </c>
      <c r="K143" s="656">
        <v>629</v>
      </c>
    </row>
    <row r="144" spans="1:11" ht="14.4" customHeight="1" x14ac:dyDescent="0.3">
      <c r="A144" s="651" t="s">
        <v>540</v>
      </c>
      <c r="B144" s="652" t="s">
        <v>541</v>
      </c>
      <c r="C144" s="653" t="s">
        <v>550</v>
      </c>
      <c r="D144" s="654" t="s">
        <v>2549</v>
      </c>
      <c r="E144" s="653" t="s">
        <v>4440</v>
      </c>
      <c r="F144" s="654" t="s">
        <v>4441</v>
      </c>
      <c r="G144" s="653" t="s">
        <v>3334</v>
      </c>
      <c r="H144" s="653" t="s">
        <v>3336</v>
      </c>
      <c r="I144" s="655">
        <v>12.59</v>
      </c>
      <c r="J144" s="655">
        <v>50</v>
      </c>
      <c r="K144" s="656">
        <v>629.5</v>
      </c>
    </row>
    <row r="145" spans="1:11" ht="14.4" customHeight="1" x14ac:dyDescent="0.3">
      <c r="A145" s="651" t="s">
        <v>540</v>
      </c>
      <c r="B145" s="652" t="s">
        <v>541</v>
      </c>
      <c r="C145" s="653" t="s">
        <v>550</v>
      </c>
      <c r="D145" s="654" t="s">
        <v>2549</v>
      </c>
      <c r="E145" s="653" t="s">
        <v>4442</v>
      </c>
      <c r="F145" s="654" t="s">
        <v>4443</v>
      </c>
      <c r="G145" s="653" t="s">
        <v>3339</v>
      </c>
      <c r="H145" s="653" t="s">
        <v>3340</v>
      </c>
      <c r="I145" s="655">
        <v>15.61</v>
      </c>
      <c r="J145" s="655">
        <v>84</v>
      </c>
      <c r="K145" s="656">
        <v>1311.2399999999998</v>
      </c>
    </row>
    <row r="146" spans="1:11" ht="14.4" customHeight="1" x14ac:dyDescent="0.3">
      <c r="A146" s="651" t="s">
        <v>540</v>
      </c>
      <c r="B146" s="652" t="s">
        <v>541</v>
      </c>
      <c r="C146" s="653" t="s">
        <v>553</v>
      </c>
      <c r="D146" s="654" t="s">
        <v>2550</v>
      </c>
      <c r="E146" s="653" t="s">
        <v>4434</v>
      </c>
      <c r="F146" s="654" t="s">
        <v>4435</v>
      </c>
      <c r="G146" s="653" t="s">
        <v>3409</v>
      </c>
      <c r="H146" s="653" t="s">
        <v>3410</v>
      </c>
      <c r="I146" s="655">
        <v>2.5099999999999998</v>
      </c>
      <c r="J146" s="655">
        <v>40</v>
      </c>
      <c r="K146" s="656">
        <v>100.4</v>
      </c>
    </row>
    <row r="147" spans="1:11" ht="14.4" customHeight="1" x14ac:dyDescent="0.3">
      <c r="A147" s="651" t="s">
        <v>540</v>
      </c>
      <c r="B147" s="652" t="s">
        <v>541</v>
      </c>
      <c r="C147" s="653" t="s">
        <v>553</v>
      </c>
      <c r="D147" s="654" t="s">
        <v>2550</v>
      </c>
      <c r="E147" s="653" t="s">
        <v>4434</v>
      </c>
      <c r="F147" s="654" t="s">
        <v>4435</v>
      </c>
      <c r="G147" s="653" t="s">
        <v>3411</v>
      </c>
      <c r="H147" s="653" t="s">
        <v>3412</v>
      </c>
      <c r="I147" s="655">
        <v>3.01</v>
      </c>
      <c r="J147" s="655">
        <v>80</v>
      </c>
      <c r="K147" s="656">
        <v>240.8</v>
      </c>
    </row>
    <row r="148" spans="1:11" ht="14.4" customHeight="1" x14ac:dyDescent="0.3">
      <c r="A148" s="651" t="s">
        <v>540</v>
      </c>
      <c r="B148" s="652" t="s">
        <v>541</v>
      </c>
      <c r="C148" s="653" t="s">
        <v>553</v>
      </c>
      <c r="D148" s="654" t="s">
        <v>2550</v>
      </c>
      <c r="E148" s="653" t="s">
        <v>4434</v>
      </c>
      <c r="F148" s="654" t="s">
        <v>4435</v>
      </c>
      <c r="G148" s="653" t="s">
        <v>3413</v>
      </c>
      <c r="H148" s="653" t="s">
        <v>3414</v>
      </c>
      <c r="I148" s="655">
        <v>0.88000000000000012</v>
      </c>
      <c r="J148" s="655">
        <v>1200</v>
      </c>
      <c r="K148" s="656">
        <v>1056</v>
      </c>
    </row>
    <row r="149" spans="1:11" ht="14.4" customHeight="1" x14ac:dyDescent="0.3">
      <c r="A149" s="651" t="s">
        <v>540</v>
      </c>
      <c r="B149" s="652" t="s">
        <v>541</v>
      </c>
      <c r="C149" s="653" t="s">
        <v>553</v>
      </c>
      <c r="D149" s="654" t="s">
        <v>2550</v>
      </c>
      <c r="E149" s="653" t="s">
        <v>4434</v>
      </c>
      <c r="F149" s="654" t="s">
        <v>4435</v>
      </c>
      <c r="G149" s="653" t="s">
        <v>3415</v>
      </c>
      <c r="H149" s="653" t="s">
        <v>3416</v>
      </c>
      <c r="I149" s="655">
        <v>22.15</v>
      </c>
      <c r="J149" s="655">
        <v>25</v>
      </c>
      <c r="K149" s="656">
        <v>553.75</v>
      </c>
    </row>
    <row r="150" spans="1:11" ht="14.4" customHeight="1" x14ac:dyDescent="0.3">
      <c r="A150" s="651" t="s">
        <v>540</v>
      </c>
      <c r="B150" s="652" t="s">
        <v>541</v>
      </c>
      <c r="C150" s="653" t="s">
        <v>553</v>
      </c>
      <c r="D150" s="654" t="s">
        <v>2550</v>
      </c>
      <c r="E150" s="653" t="s">
        <v>4434</v>
      </c>
      <c r="F150" s="654" t="s">
        <v>4435</v>
      </c>
      <c r="G150" s="653" t="s">
        <v>3224</v>
      </c>
      <c r="H150" s="653" t="s">
        <v>3225</v>
      </c>
      <c r="I150" s="655">
        <v>0.67</v>
      </c>
      <c r="J150" s="655">
        <v>600</v>
      </c>
      <c r="K150" s="656">
        <v>402</v>
      </c>
    </row>
    <row r="151" spans="1:11" ht="14.4" customHeight="1" x14ac:dyDescent="0.3">
      <c r="A151" s="651" t="s">
        <v>540</v>
      </c>
      <c r="B151" s="652" t="s">
        <v>541</v>
      </c>
      <c r="C151" s="653" t="s">
        <v>553</v>
      </c>
      <c r="D151" s="654" t="s">
        <v>2550</v>
      </c>
      <c r="E151" s="653" t="s">
        <v>4434</v>
      </c>
      <c r="F151" s="654" t="s">
        <v>4435</v>
      </c>
      <c r="G151" s="653" t="s">
        <v>3226</v>
      </c>
      <c r="H151" s="653" t="s">
        <v>3227</v>
      </c>
      <c r="I151" s="655">
        <v>8.58</v>
      </c>
      <c r="J151" s="655">
        <v>12</v>
      </c>
      <c r="K151" s="656">
        <v>102.96</v>
      </c>
    </row>
    <row r="152" spans="1:11" ht="14.4" customHeight="1" x14ac:dyDescent="0.3">
      <c r="A152" s="651" t="s">
        <v>540</v>
      </c>
      <c r="B152" s="652" t="s">
        <v>541</v>
      </c>
      <c r="C152" s="653" t="s">
        <v>553</v>
      </c>
      <c r="D152" s="654" t="s">
        <v>2550</v>
      </c>
      <c r="E152" s="653" t="s">
        <v>4434</v>
      </c>
      <c r="F152" s="654" t="s">
        <v>4435</v>
      </c>
      <c r="G152" s="653" t="s">
        <v>3230</v>
      </c>
      <c r="H152" s="653" t="s">
        <v>3231</v>
      </c>
      <c r="I152" s="655">
        <v>1.29</v>
      </c>
      <c r="J152" s="655">
        <v>200</v>
      </c>
      <c r="K152" s="656">
        <v>258</v>
      </c>
    </row>
    <row r="153" spans="1:11" ht="14.4" customHeight="1" x14ac:dyDescent="0.3">
      <c r="A153" s="651" t="s">
        <v>540</v>
      </c>
      <c r="B153" s="652" t="s">
        <v>541</v>
      </c>
      <c r="C153" s="653" t="s">
        <v>553</v>
      </c>
      <c r="D153" s="654" t="s">
        <v>2550</v>
      </c>
      <c r="E153" s="653" t="s">
        <v>4434</v>
      </c>
      <c r="F153" s="654" t="s">
        <v>4435</v>
      </c>
      <c r="G153" s="653" t="s">
        <v>3236</v>
      </c>
      <c r="H153" s="653" t="s">
        <v>3237</v>
      </c>
      <c r="I153" s="655">
        <v>1.52</v>
      </c>
      <c r="J153" s="655">
        <v>50</v>
      </c>
      <c r="K153" s="656">
        <v>76</v>
      </c>
    </row>
    <row r="154" spans="1:11" ht="14.4" customHeight="1" x14ac:dyDescent="0.3">
      <c r="A154" s="651" t="s">
        <v>540</v>
      </c>
      <c r="B154" s="652" t="s">
        <v>541</v>
      </c>
      <c r="C154" s="653" t="s">
        <v>553</v>
      </c>
      <c r="D154" s="654" t="s">
        <v>2550</v>
      </c>
      <c r="E154" s="653" t="s">
        <v>4434</v>
      </c>
      <c r="F154" s="654" t="s">
        <v>4435</v>
      </c>
      <c r="G154" s="653" t="s">
        <v>3238</v>
      </c>
      <c r="H154" s="653" t="s">
        <v>3239</v>
      </c>
      <c r="I154" s="655">
        <v>2.0699999999999998</v>
      </c>
      <c r="J154" s="655">
        <v>50</v>
      </c>
      <c r="K154" s="656">
        <v>103.5</v>
      </c>
    </row>
    <row r="155" spans="1:11" ht="14.4" customHeight="1" x14ac:dyDescent="0.3">
      <c r="A155" s="651" t="s">
        <v>540</v>
      </c>
      <c r="B155" s="652" t="s">
        <v>541</v>
      </c>
      <c r="C155" s="653" t="s">
        <v>553</v>
      </c>
      <c r="D155" s="654" t="s">
        <v>2550</v>
      </c>
      <c r="E155" s="653" t="s">
        <v>4434</v>
      </c>
      <c r="F155" s="654" t="s">
        <v>4435</v>
      </c>
      <c r="G155" s="653" t="s">
        <v>3417</v>
      </c>
      <c r="H155" s="653" t="s">
        <v>3418</v>
      </c>
      <c r="I155" s="655">
        <v>2.6749999999999998</v>
      </c>
      <c r="J155" s="655">
        <v>66</v>
      </c>
      <c r="K155" s="656">
        <v>176.92</v>
      </c>
    </row>
    <row r="156" spans="1:11" ht="14.4" customHeight="1" x14ac:dyDescent="0.3">
      <c r="A156" s="651" t="s">
        <v>540</v>
      </c>
      <c r="B156" s="652" t="s">
        <v>541</v>
      </c>
      <c r="C156" s="653" t="s">
        <v>553</v>
      </c>
      <c r="D156" s="654" t="s">
        <v>2550</v>
      </c>
      <c r="E156" s="653" t="s">
        <v>4434</v>
      </c>
      <c r="F156" s="654" t="s">
        <v>4435</v>
      </c>
      <c r="G156" s="653" t="s">
        <v>3244</v>
      </c>
      <c r="H156" s="653" t="s">
        <v>3245</v>
      </c>
      <c r="I156" s="655">
        <v>0.38</v>
      </c>
      <c r="J156" s="655">
        <v>100</v>
      </c>
      <c r="K156" s="656">
        <v>38</v>
      </c>
    </row>
    <row r="157" spans="1:11" ht="14.4" customHeight="1" x14ac:dyDescent="0.3">
      <c r="A157" s="651" t="s">
        <v>540</v>
      </c>
      <c r="B157" s="652" t="s">
        <v>541</v>
      </c>
      <c r="C157" s="653" t="s">
        <v>553</v>
      </c>
      <c r="D157" s="654" t="s">
        <v>2550</v>
      </c>
      <c r="E157" s="653" t="s">
        <v>4434</v>
      </c>
      <c r="F157" s="654" t="s">
        <v>4435</v>
      </c>
      <c r="G157" s="653" t="s">
        <v>3363</v>
      </c>
      <c r="H157" s="653" t="s">
        <v>3364</v>
      </c>
      <c r="I157" s="655">
        <v>120</v>
      </c>
      <c r="J157" s="655">
        <v>1</v>
      </c>
      <c r="K157" s="656">
        <v>120</v>
      </c>
    </row>
    <row r="158" spans="1:11" ht="14.4" customHeight="1" x14ac:dyDescent="0.3">
      <c r="A158" s="651" t="s">
        <v>540</v>
      </c>
      <c r="B158" s="652" t="s">
        <v>541</v>
      </c>
      <c r="C158" s="653" t="s">
        <v>553</v>
      </c>
      <c r="D158" s="654" t="s">
        <v>2550</v>
      </c>
      <c r="E158" s="653" t="s">
        <v>4436</v>
      </c>
      <c r="F158" s="654" t="s">
        <v>4437</v>
      </c>
      <c r="G158" s="653" t="s">
        <v>3254</v>
      </c>
      <c r="H158" s="653" t="s">
        <v>3255</v>
      </c>
      <c r="I158" s="655">
        <v>1.67</v>
      </c>
      <c r="J158" s="655">
        <v>100</v>
      </c>
      <c r="K158" s="656">
        <v>167</v>
      </c>
    </row>
    <row r="159" spans="1:11" ht="14.4" customHeight="1" x14ac:dyDescent="0.3">
      <c r="A159" s="651" t="s">
        <v>540</v>
      </c>
      <c r="B159" s="652" t="s">
        <v>541</v>
      </c>
      <c r="C159" s="653" t="s">
        <v>553</v>
      </c>
      <c r="D159" s="654" t="s">
        <v>2550</v>
      </c>
      <c r="E159" s="653" t="s">
        <v>4436</v>
      </c>
      <c r="F159" s="654" t="s">
        <v>4437</v>
      </c>
      <c r="G159" s="653" t="s">
        <v>3375</v>
      </c>
      <c r="H159" s="653" t="s">
        <v>3376</v>
      </c>
      <c r="I159" s="655">
        <v>5.3250000000000002</v>
      </c>
      <c r="J159" s="655">
        <v>200</v>
      </c>
      <c r="K159" s="656">
        <v>1065.4000000000001</v>
      </c>
    </row>
    <row r="160" spans="1:11" ht="14.4" customHeight="1" x14ac:dyDescent="0.3">
      <c r="A160" s="651" t="s">
        <v>540</v>
      </c>
      <c r="B160" s="652" t="s">
        <v>541</v>
      </c>
      <c r="C160" s="653" t="s">
        <v>553</v>
      </c>
      <c r="D160" s="654" t="s">
        <v>2550</v>
      </c>
      <c r="E160" s="653" t="s">
        <v>4436</v>
      </c>
      <c r="F160" s="654" t="s">
        <v>4437</v>
      </c>
      <c r="G160" s="653" t="s">
        <v>3264</v>
      </c>
      <c r="H160" s="653" t="s">
        <v>3265</v>
      </c>
      <c r="I160" s="655">
        <v>1.9875</v>
      </c>
      <c r="J160" s="655">
        <v>45</v>
      </c>
      <c r="K160" s="656">
        <v>89.449999999999989</v>
      </c>
    </row>
    <row r="161" spans="1:11" ht="14.4" customHeight="1" x14ac:dyDescent="0.3">
      <c r="A161" s="651" t="s">
        <v>540</v>
      </c>
      <c r="B161" s="652" t="s">
        <v>541</v>
      </c>
      <c r="C161" s="653" t="s">
        <v>553</v>
      </c>
      <c r="D161" s="654" t="s">
        <v>2550</v>
      </c>
      <c r="E161" s="653" t="s">
        <v>4436</v>
      </c>
      <c r="F161" s="654" t="s">
        <v>4437</v>
      </c>
      <c r="G161" s="653" t="s">
        <v>3270</v>
      </c>
      <c r="H161" s="653" t="s">
        <v>3271</v>
      </c>
      <c r="I161" s="655">
        <v>0.01</v>
      </c>
      <c r="J161" s="655">
        <v>90</v>
      </c>
      <c r="K161" s="656">
        <v>0.89999999999999991</v>
      </c>
    </row>
    <row r="162" spans="1:11" ht="14.4" customHeight="1" x14ac:dyDescent="0.3">
      <c r="A162" s="651" t="s">
        <v>540</v>
      </c>
      <c r="B162" s="652" t="s">
        <v>541</v>
      </c>
      <c r="C162" s="653" t="s">
        <v>553</v>
      </c>
      <c r="D162" s="654" t="s">
        <v>2550</v>
      </c>
      <c r="E162" s="653" t="s">
        <v>4436</v>
      </c>
      <c r="F162" s="654" t="s">
        <v>4437</v>
      </c>
      <c r="G162" s="653" t="s">
        <v>3383</v>
      </c>
      <c r="H162" s="653" t="s">
        <v>3384</v>
      </c>
      <c r="I162" s="655">
        <v>3.08</v>
      </c>
      <c r="J162" s="655">
        <v>50</v>
      </c>
      <c r="K162" s="656">
        <v>154</v>
      </c>
    </row>
    <row r="163" spans="1:11" ht="14.4" customHeight="1" x14ac:dyDescent="0.3">
      <c r="A163" s="651" t="s">
        <v>540</v>
      </c>
      <c r="B163" s="652" t="s">
        <v>541</v>
      </c>
      <c r="C163" s="653" t="s">
        <v>553</v>
      </c>
      <c r="D163" s="654" t="s">
        <v>2550</v>
      </c>
      <c r="E163" s="653" t="s">
        <v>4436</v>
      </c>
      <c r="F163" s="654" t="s">
        <v>4437</v>
      </c>
      <c r="G163" s="653" t="s">
        <v>3272</v>
      </c>
      <c r="H163" s="653" t="s">
        <v>3273</v>
      </c>
      <c r="I163" s="655">
        <v>2.1659999999999999</v>
      </c>
      <c r="J163" s="655">
        <v>50</v>
      </c>
      <c r="K163" s="656">
        <v>108.30000000000001</v>
      </c>
    </row>
    <row r="164" spans="1:11" ht="14.4" customHeight="1" x14ac:dyDescent="0.3">
      <c r="A164" s="651" t="s">
        <v>540</v>
      </c>
      <c r="B164" s="652" t="s">
        <v>541</v>
      </c>
      <c r="C164" s="653" t="s">
        <v>553</v>
      </c>
      <c r="D164" s="654" t="s">
        <v>2550</v>
      </c>
      <c r="E164" s="653" t="s">
        <v>4436</v>
      </c>
      <c r="F164" s="654" t="s">
        <v>4437</v>
      </c>
      <c r="G164" s="653" t="s">
        <v>3282</v>
      </c>
      <c r="H164" s="653" t="s">
        <v>3283</v>
      </c>
      <c r="I164" s="655">
        <v>12.11</v>
      </c>
      <c r="J164" s="655">
        <v>5</v>
      </c>
      <c r="K164" s="656">
        <v>60.55</v>
      </c>
    </row>
    <row r="165" spans="1:11" ht="14.4" customHeight="1" x14ac:dyDescent="0.3">
      <c r="A165" s="651" t="s">
        <v>540</v>
      </c>
      <c r="B165" s="652" t="s">
        <v>541</v>
      </c>
      <c r="C165" s="653" t="s">
        <v>553</v>
      </c>
      <c r="D165" s="654" t="s">
        <v>2550</v>
      </c>
      <c r="E165" s="653" t="s">
        <v>4436</v>
      </c>
      <c r="F165" s="654" t="s">
        <v>4437</v>
      </c>
      <c r="G165" s="653" t="s">
        <v>3284</v>
      </c>
      <c r="H165" s="653" t="s">
        <v>3285</v>
      </c>
      <c r="I165" s="655">
        <v>2.52</v>
      </c>
      <c r="J165" s="655">
        <v>50</v>
      </c>
      <c r="K165" s="656">
        <v>126</v>
      </c>
    </row>
    <row r="166" spans="1:11" ht="14.4" customHeight="1" x14ac:dyDescent="0.3">
      <c r="A166" s="651" t="s">
        <v>540</v>
      </c>
      <c r="B166" s="652" t="s">
        <v>541</v>
      </c>
      <c r="C166" s="653" t="s">
        <v>553</v>
      </c>
      <c r="D166" s="654" t="s">
        <v>2550</v>
      </c>
      <c r="E166" s="653" t="s">
        <v>4438</v>
      </c>
      <c r="F166" s="654" t="s">
        <v>4439</v>
      </c>
      <c r="G166" s="653" t="s">
        <v>3321</v>
      </c>
      <c r="H166" s="653" t="s">
        <v>3322</v>
      </c>
      <c r="I166" s="655">
        <v>0.49</v>
      </c>
      <c r="J166" s="655">
        <v>200</v>
      </c>
      <c r="K166" s="656">
        <v>98</v>
      </c>
    </row>
    <row r="167" spans="1:11" ht="14.4" customHeight="1" x14ac:dyDescent="0.3">
      <c r="A167" s="651" t="s">
        <v>540</v>
      </c>
      <c r="B167" s="652" t="s">
        <v>541</v>
      </c>
      <c r="C167" s="653" t="s">
        <v>553</v>
      </c>
      <c r="D167" s="654" t="s">
        <v>2550</v>
      </c>
      <c r="E167" s="653" t="s">
        <v>4438</v>
      </c>
      <c r="F167" s="654" t="s">
        <v>4439</v>
      </c>
      <c r="G167" s="653" t="s">
        <v>3325</v>
      </c>
      <c r="H167" s="653" t="s">
        <v>3326</v>
      </c>
      <c r="I167" s="655">
        <v>1.8</v>
      </c>
      <c r="J167" s="655">
        <v>100</v>
      </c>
      <c r="K167" s="656">
        <v>180</v>
      </c>
    </row>
    <row r="168" spans="1:11" ht="14.4" customHeight="1" x14ac:dyDescent="0.3">
      <c r="A168" s="651" t="s">
        <v>540</v>
      </c>
      <c r="B168" s="652" t="s">
        <v>541</v>
      </c>
      <c r="C168" s="653" t="s">
        <v>553</v>
      </c>
      <c r="D168" s="654" t="s">
        <v>2550</v>
      </c>
      <c r="E168" s="653" t="s">
        <v>4440</v>
      </c>
      <c r="F168" s="654" t="s">
        <v>4441</v>
      </c>
      <c r="G168" s="653" t="s">
        <v>3327</v>
      </c>
      <c r="H168" s="653" t="s">
        <v>3328</v>
      </c>
      <c r="I168" s="655">
        <v>0.71</v>
      </c>
      <c r="J168" s="655">
        <v>800</v>
      </c>
      <c r="K168" s="656">
        <v>568</v>
      </c>
    </row>
    <row r="169" spans="1:11" ht="14.4" customHeight="1" x14ac:dyDescent="0.3">
      <c r="A169" s="651" t="s">
        <v>540</v>
      </c>
      <c r="B169" s="652" t="s">
        <v>541</v>
      </c>
      <c r="C169" s="653" t="s">
        <v>553</v>
      </c>
      <c r="D169" s="654" t="s">
        <v>2550</v>
      </c>
      <c r="E169" s="653" t="s">
        <v>4440</v>
      </c>
      <c r="F169" s="654" t="s">
        <v>4441</v>
      </c>
      <c r="G169" s="653" t="s">
        <v>3329</v>
      </c>
      <c r="H169" s="653" t="s">
        <v>3330</v>
      </c>
      <c r="I169" s="655">
        <v>0.71</v>
      </c>
      <c r="J169" s="655">
        <v>200</v>
      </c>
      <c r="K169" s="656">
        <v>142</v>
      </c>
    </row>
    <row r="170" spans="1:11" ht="14.4" customHeight="1" x14ac:dyDescent="0.3">
      <c r="A170" s="651" t="s">
        <v>540</v>
      </c>
      <c r="B170" s="652" t="s">
        <v>541</v>
      </c>
      <c r="C170" s="653" t="s">
        <v>553</v>
      </c>
      <c r="D170" s="654" t="s">
        <v>2550</v>
      </c>
      <c r="E170" s="653" t="s">
        <v>4440</v>
      </c>
      <c r="F170" s="654" t="s">
        <v>4441</v>
      </c>
      <c r="G170" s="653" t="s">
        <v>3334</v>
      </c>
      <c r="H170" s="653" t="s">
        <v>3335</v>
      </c>
      <c r="I170" s="655">
        <v>12.59</v>
      </c>
      <c r="J170" s="655">
        <v>50</v>
      </c>
      <c r="K170" s="656">
        <v>629.5</v>
      </c>
    </row>
    <row r="171" spans="1:11" ht="14.4" customHeight="1" x14ac:dyDescent="0.3">
      <c r="A171" s="651" t="s">
        <v>540</v>
      </c>
      <c r="B171" s="652" t="s">
        <v>541</v>
      </c>
      <c r="C171" s="653" t="s">
        <v>553</v>
      </c>
      <c r="D171" s="654" t="s">
        <v>2550</v>
      </c>
      <c r="E171" s="653" t="s">
        <v>4440</v>
      </c>
      <c r="F171" s="654" t="s">
        <v>4441</v>
      </c>
      <c r="G171" s="653" t="s">
        <v>3334</v>
      </c>
      <c r="H171" s="653" t="s">
        <v>3336</v>
      </c>
      <c r="I171" s="655">
        <v>12.59</v>
      </c>
      <c r="J171" s="655">
        <v>50</v>
      </c>
      <c r="K171" s="656">
        <v>629.5</v>
      </c>
    </row>
    <row r="172" spans="1:11" ht="14.4" customHeight="1" x14ac:dyDescent="0.3">
      <c r="A172" s="651" t="s">
        <v>540</v>
      </c>
      <c r="B172" s="652" t="s">
        <v>541</v>
      </c>
      <c r="C172" s="653" t="s">
        <v>556</v>
      </c>
      <c r="D172" s="654" t="s">
        <v>2551</v>
      </c>
      <c r="E172" s="653" t="s">
        <v>4434</v>
      </c>
      <c r="F172" s="654" t="s">
        <v>4435</v>
      </c>
      <c r="G172" s="653" t="s">
        <v>3216</v>
      </c>
      <c r="H172" s="653" t="s">
        <v>3217</v>
      </c>
      <c r="I172" s="655">
        <v>166.73750000000001</v>
      </c>
      <c r="J172" s="655">
        <v>17</v>
      </c>
      <c r="K172" s="656">
        <v>2834.55</v>
      </c>
    </row>
    <row r="173" spans="1:11" ht="14.4" customHeight="1" x14ac:dyDescent="0.3">
      <c r="A173" s="651" t="s">
        <v>540</v>
      </c>
      <c r="B173" s="652" t="s">
        <v>541</v>
      </c>
      <c r="C173" s="653" t="s">
        <v>556</v>
      </c>
      <c r="D173" s="654" t="s">
        <v>2551</v>
      </c>
      <c r="E173" s="653" t="s">
        <v>4434</v>
      </c>
      <c r="F173" s="654" t="s">
        <v>4435</v>
      </c>
      <c r="G173" s="653" t="s">
        <v>3419</v>
      </c>
      <c r="H173" s="653" t="s">
        <v>3420</v>
      </c>
      <c r="I173" s="655">
        <v>9.298</v>
      </c>
      <c r="J173" s="655">
        <v>450</v>
      </c>
      <c r="K173" s="656">
        <v>4184.5</v>
      </c>
    </row>
    <row r="174" spans="1:11" ht="14.4" customHeight="1" x14ac:dyDescent="0.3">
      <c r="A174" s="651" t="s">
        <v>540</v>
      </c>
      <c r="B174" s="652" t="s">
        <v>541</v>
      </c>
      <c r="C174" s="653" t="s">
        <v>556</v>
      </c>
      <c r="D174" s="654" t="s">
        <v>2551</v>
      </c>
      <c r="E174" s="653" t="s">
        <v>4434</v>
      </c>
      <c r="F174" s="654" t="s">
        <v>4435</v>
      </c>
      <c r="G174" s="653" t="s">
        <v>3343</v>
      </c>
      <c r="H174" s="653" t="s">
        <v>3344</v>
      </c>
      <c r="I174" s="655">
        <v>3.5633333333333335</v>
      </c>
      <c r="J174" s="655">
        <v>520</v>
      </c>
      <c r="K174" s="656">
        <v>1852.8</v>
      </c>
    </row>
    <row r="175" spans="1:11" ht="14.4" customHeight="1" x14ac:dyDescent="0.3">
      <c r="A175" s="651" t="s">
        <v>540</v>
      </c>
      <c r="B175" s="652" t="s">
        <v>541</v>
      </c>
      <c r="C175" s="653" t="s">
        <v>556</v>
      </c>
      <c r="D175" s="654" t="s">
        <v>2551</v>
      </c>
      <c r="E175" s="653" t="s">
        <v>4434</v>
      </c>
      <c r="F175" s="654" t="s">
        <v>4435</v>
      </c>
      <c r="G175" s="653" t="s">
        <v>3421</v>
      </c>
      <c r="H175" s="653" t="s">
        <v>3422</v>
      </c>
      <c r="I175" s="655">
        <v>0.42</v>
      </c>
      <c r="J175" s="655">
        <v>20000</v>
      </c>
      <c r="K175" s="656">
        <v>8400</v>
      </c>
    </row>
    <row r="176" spans="1:11" ht="14.4" customHeight="1" x14ac:dyDescent="0.3">
      <c r="A176" s="651" t="s">
        <v>540</v>
      </c>
      <c r="B176" s="652" t="s">
        <v>541</v>
      </c>
      <c r="C176" s="653" t="s">
        <v>556</v>
      </c>
      <c r="D176" s="654" t="s">
        <v>2551</v>
      </c>
      <c r="E176" s="653" t="s">
        <v>4434</v>
      </c>
      <c r="F176" s="654" t="s">
        <v>4435</v>
      </c>
      <c r="G176" s="653" t="s">
        <v>3218</v>
      </c>
      <c r="H176" s="653" t="s">
        <v>3219</v>
      </c>
      <c r="I176" s="655">
        <v>28.733333333333334</v>
      </c>
      <c r="J176" s="655">
        <v>720</v>
      </c>
      <c r="K176" s="656">
        <v>20688.000000000007</v>
      </c>
    </row>
    <row r="177" spans="1:11" ht="14.4" customHeight="1" x14ac:dyDescent="0.3">
      <c r="A177" s="651" t="s">
        <v>540</v>
      </c>
      <c r="B177" s="652" t="s">
        <v>541</v>
      </c>
      <c r="C177" s="653" t="s">
        <v>556</v>
      </c>
      <c r="D177" s="654" t="s">
        <v>2551</v>
      </c>
      <c r="E177" s="653" t="s">
        <v>4434</v>
      </c>
      <c r="F177" s="654" t="s">
        <v>4435</v>
      </c>
      <c r="G177" s="653" t="s">
        <v>3220</v>
      </c>
      <c r="H177" s="653" t="s">
        <v>3221</v>
      </c>
      <c r="I177" s="655">
        <v>6.2437500000000004</v>
      </c>
      <c r="J177" s="655">
        <v>1210</v>
      </c>
      <c r="K177" s="656">
        <v>7555.4</v>
      </c>
    </row>
    <row r="178" spans="1:11" ht="14.4" customHeight="1" x14ac:dyDescent="0.3">
      <c r="A178" s="651" t="s">
        <v>540</v>
      </c>
      <c r="B178" s="652" t="s">
        <v>541</v>
      </c>
      <c r="C178" s="653" t="s">
        <v>556</v>
      </c>
      <c r="D178" s="654" t="s">
        <v>2551</v>
      </c>
      <c r="E178" s="653" t="s">
        <v>4434</v>
      </c>
      <c r="F178" s="654" t="s">
        <v>4435</v>
      </c>
      <c r="G178" s="653" t="s">
        <v>3413</v>
      </c>
      <c r="H178" s="653" t="s">
        <v>3414</v>
      </c>
      <c r="I178" s="655">
        <v>0.88</v>
      </c>
      <c r="J178" s="655">
        <v>800</v>
      </c>
      <c r="K178" s="656">
        <v>704</v>
      </c>
    </row>
    <row r="179" spans="1:11" ht="14.4" customHeight="1" x14ac:dyDescent="0.3">
      <c r="A179" s="651" t="s">
        <v>540</v>
      </c>
      <c r="B179" s="652" t="s">
        <v>541</v>
      </c>
      <c r="C179" s="653" t="s">
        <v>556</v>
      </c>
      <c r="D179" s="654" t="s">
        <v>2551</v>
      </c>
      <c r="E179" s="653" t="s">
        <v>4434</v>
      </c>
      <c r="F179" s="654" t="s">
        <v>4435</v>
      </c>
      <c r="G179" s="653" t="s">
        <v>3423</v>
      </c>
      <c r="H179" s="653" t="s">
        <v>3424</v>
      </c>
      <c r="I179" s="655">
        <v>0.14000000000000001</v>
      </c>
      <c r="J179" s="655">
        <v>200</v>
      </c>
      <c r="K179" s="656">
        <v>28</v>
      </c>
    </row>
    <row r="180" spans="1:11" ht="14.4" customHeight="1" x14ac:dyDescent="0.3">
      <c r="A180" s="651" t="s">
        <v>540</v>
      </c>
      <c r="B180" s="652" t="s">
        <v>541</v>
      </c>
      <c r="C180" s="653" t="s">
        <v>556</v>
      </c>
      <c r="D180" s="654" t="s">
        <v>2551</v>
      </c>
      <c r="E180" s="653" t="s">
        <v>4434</v>
      </c>
      <c r="F180" s="654" t="s">
        <v>4435</v>
      </c>
      <c r="G180" s="653" t="s">
        <v>3425</v>
      </c>
      <c r="H180" s="653" t="s">
        <v>3426</v>
      </c>
      <c r="I180" s="655">
        <v>129.26</v>
      </c>
      <c r="J180" s="655">
        <v>90</v>
      </c>
      <c r="K180" s="656">
        <v>11633.400000000001</v>
      </c>
    </row>
    <row r="181" spans="1:11" ht="14.4" customHeight="1" x14ac:dyDescent="0.3">
      <c r="A181" s="651" t="s">
        <v>540</v>
      </c>
      <c r="B181" s="652" t="s">
        <v>541</v>
      </c>
      <c r="C181" s="653" t="s">
        <v>556</v>
      </c>
      <c r="D181" s="654" t="s">
        <v>2551</v>
      </c>
      <c r="E181" s="653" t="s">
        <v>4434</v>
      </c>
      <c r="F181" s="654" t="s">
        <v>4435</v>
      </c>
      <c r="G181" s="653" t="s">
        <v>3427</v>
      </c>
      <c r="H181" s="653" t="s">
        <v>3428</v>
      </c>
      <c r="I181" s="655">
        <v>61.21</v>
      </c>
      <c r="J181" s="655">
        <v>1</v>
      </c>
      <c r="K181" s="656">
        <v>61.21</v>
      </c>
    </row>
    <row r="182" spans="1:11" ht="14.4" customHeight="1" x14ac:dyDescent="0.3">
      <c r="A182" s="651" t="s">
        <v>540</v>
      </c>
      <c r="B182" s="652" t="s">
        <v>541</v>
      </c>
      <c r="C182" s="653" t="s">
        <v>556</v>
      </c>
      <c r="D182" s="654" t="s">
        <v>2551</v>
      </c>
      <c r="E182" s="653" t="s">
        <v>4434</v>
      </c>
      <c r="F182" s="654" t="s">
        <v>4435</v>
      </c>
      <c r="G182" s="653" t="s">
        <v>3345</v>
      </c>
      <c r="H182" s="653" t="s">
        <v>3346</v>
      </c>
      <c r="I182" s="655">
        <v>30.176666666666673</v>
      </c>
      <c r="J182" s="655">
        <v>130</v>
      </c>
      <c r="K182" s="656">
        <v>3922.93</v>
      </c>
    </row>
    <row r="183" spans="1:11" ht="14.4" customHeight="1" x14ac:dyDescent="0.3">
      <c r="A183" s="651" t="s">
        <v>540</v>
      </c>
      <c r="B183" s="652" t="s">
        <v>541</v>
      </c>
      <c r="C183" s="653" t="s">
        <v>556</v>
      </c>
      <c r="D183" s="654" t="s">
        <v>2551</v>
      </c>
      <c r="E183" s="653" t="s">
        <v>4434</v>
      </c>
      <c r="F183" s="654" t="s">
        <v>4435</v>
      </c>
      <c r="G183" s="653" t="s">
        <v>3222</v>
      </c>
      <c r="H183" s="653" t="s">
        <v>3223</v>
      </c>
      <c r="I183" s="655">
        <v>1.38</v>
      </c>
      <c r="J183" s="655">
        <v>1200</v>
      </c>
      <c r="K183" s="656">
        <v>1656</v>
      </c>
    </row>
    <row r="184" spans="1:11" ht="14.4" customHeight="1" x14ac:dyDescent="0.3">
      <c r="A184" s="651" t="s">
        <v>540</v>
      </c>
      <c r="B184" s="652" t="s">
        <v>541</v>
      </c>
      <c r="C184" s="653" t="s">
        <v>556</v>
      </c>
      <c r="D184" s="654" t="s">
        <v>2551</v>
      </c>
      <c r="E184" s="653" t="s">
        <v>4434</v>
      </c>
      <c r="F184" s="654" t="s">
        <v>4435</v>
      </c>
      <c r="G184" s="653" t="s">
        <v>3429</v>
      </c>
      <c r="H184" s="653" t="s">
        <v>3430</v>
      </c>
      <c r="I184" s="655">
        <v>3.9455555555555559</v>
      </c>
      <c r="J184" s="655">
        <v>7500</v>
      </c>
      <c r="K184" s="656">
        <v>29585.250000000004</v>
      </c>
    </row>
    <row r="185" spans="1:11" ht="14.4" customHeight="1" x14ac:dyDescent="0.3">
      <c r="A185" s="651" t="s">
        <v>540</v>
      </c>
      <c r="B185" s="652" t="s">
        <v>541</v>
      </c>
      <c r="C185" s="653" t="s">
        <v>556</v>
      </c>
      <c r="D185" s="654" t="s">
        <v>2551</v>
      </c>
      <c r="E185" s="653" t="s">
        <v>4434</v>
      </c>
      <c r="F185" s="654" t="s">
        <v>4435</v>
      </c>
      <c r="G185" s="653" t="s">
        <v>3351</v>
      </c>
      <c r="H185" s="653" t="s">
        <v>3352</v>
      </c>
      <c r="I185" s="655">
        <v>0.44</v>
      </c>
      <c r="J185" s="655">
        <v>45000</v>
      </c>
      <c r="K185" s="656">
        <v>19800</v>
      </c>
    </row>
    <row r="186" spans="1:11" ht="14.4" customHeight="1" x14ac:dyDescent="0.3">
      <c r="A186" s="651" t="s">
        <v>540</v>
      </c>
      <c r="B186" s="652" t="s">
        <v>541</v>
      </c>
      <c r="C186" s="653" t="s">
        <v>556</v>
      </c>
      <c r="D186" s="654" t="s">
        <v>2551</v>
      </c>
      <c r="E186" s="653" t="s">
        <v>4434</v>
      </c>
      <c r="F186" s="654" t="s">
        <v>4435</v>
      </c>
      <c r="G186" s="653" t="s">
        <v>3226</v>
      </c>
      <c r="H186" s="653" t="s">
        <v>3227</v>
      </c>
      <c r="I186" s="655">
        <v>8.58</v>
      </c>
      <c r="J186" s="655">
        <v>648</v>
      </c>
      <c r="K186" s="656">
        <v>5559.8400000000011</v>
      </c>
    </row>
    <row r="187" spans="1:11" ht="14.4" customHeight="1" x14ac:dyDescent="0.3">
      <c r="A187" s="651" t="s">
        <v>540</v>
      </c>
      <c r="B187" s="652" t="s">
        <v>541</v>
      </c>
      <c r="C187" s="653" t="s">
        <v>556</v>
      </c>
      <c r="D187" s="654" t="s">
        <v>2551</v>
      </c>
      <c r="E187" s="653" t="s">
        <v>4434</v>
      </c>
      <c r="F187" s="654" t="s">
        <v>4435</v>
      </c>
      <c r="G187" s="653" t="s">
        <v>3228</v>
      </c>
      <c r="H187" s="653" t="s">
        <v>3229</v>
      </c>
      <c r="I187" s="655">
        <v>27.878571428571426</v>
      </c>
      <c r="J187" s="655">
        <v>22</v>
      </c>
      <c r="K187" s="656">
        <v>613.34</v>
      </c>
    </row>
    <row r="188" spans="1:11" ht="14.4" customHeight="1" x14ac:dyDescent="0.3">
      <c r="A188" s="651" t="s">
        <v>540</v>
      </c>
      <c r="B188" s="652" t="s">
        <v>541</v>
      </c>
      <c r="C188" s="653" t="s">
        <v>556</v>
      </c>
      <c r="D188" s="654" t="s">
        <v>2551</v>
      </c>
      <c r="E188" s="653" t="s">
        <v>4434</v>
      </c>
      <c r="F188" s="654" t="s">
        <v>4435</v>
      </c>
      <c r="G188" s="653" t="s">
        <v>3431</v>
      </c>
      <c r="H188" s="653" t="s">
        <v>3432</v>
      </c>
      <c r="I188" s="655">
        <v>0.62666666666666659</v>
      </c>
      <c r="J188" s="655">
        <v>3000</v>
      </c>
      <c r="K188" s="656">
        <v>1880</v>
      </c>
    </row>
    <row r="189" spans="1:11" ht="14.4" customHeight="1" x14ac:dyDescent="0.3">
      <c r="A189" s="651" t="s">
        <v>540</v>
      </c>
      <c r="B189" s="652" t="s">
        <v>541</v>
      </c>
      <c r="C189" s="653" t="s">
        <v>556</v>
      </c>
      <c r="D189" s="654" t="s">
        <v>2551</v>
      </c>
      <c r="E189" s="653" t="s">
        <v>4434</v>
      </c>
      <c r="F189" s="654" t="s">
        <v>4435</v>
      </c>
      <c r="G189" s="653" t="s">
        <v>3433</v>
      </c>
      <c r="H189" s="653" t="s">
        <v>3434</v>
      </c>
      <c r="I189" s="655">
        <v>159.55000000000001</v>
      </c>
      <c r="J189" s="655">
        <v>20</v>
      </c>
      <c r="K189" s="656">
        <v>3191</v>
      </c>
    </row>
    <row r="190" spans="1:11" ht="14.4" customHeight="1" x14ac:dyDescent="0.3">
      <c r="A190" s="651" t="s">
        <v>540</v>
      </c>
      <c r="B190" s="652" t="s">
        <v>541</v>
      </c>
      <c r="C190" s="653" t="s">
        <v>556</v>
      </c>
      <c r="D190" s="654" t="s">
        <v>2551</v>
      </c>
      <c r="E190" s="653" t="s">
        <v>4434</v>
      </c>
      <c r="F190" s="654" t="s">
        <v>4435</v>
      </c>
      <c r="G190" s="653" t="s">
        <v>3230</v>
      </c>
      <c r="H190" s="653" t="s">
        <v>3231</v>
      </c>
      <c r="I190" s="655">
        <v>1.2900000000000003</v>
      </c>
      <c r="J190" s="655">
        <v>5500</v>
      </c>
      <c r="K190" s="656">
        <v>7095</v>
      </c>
    </row>
    <row r="191" spans="1:11" ht="14.4" customHeight="1" x14ac:dyDescent="0.3">
      <c r="A191" s="651" t="s">
        <v>540</v>
      </c>
      <c r="B191" s="652" t="s">
        <v>541</v>
      </c>
      <c r="C191" s="653" t="s">
        <v>556</v>
      </c>
      <c r="D191" s="654" t="s">
        <v>2551</v>
      </c>
      <c r="E191" s="653" t="s">
        <v>4434</v>
      </c>
      <c r="F191" s="654" t="s">
        <v>4435</v>
      </c>
      <c r="G191" s="653" t="s">
        <v>3435</v>
      </c>
      <c r="H191" s="653" t="s">
        <v>3436</v>
      </c>
      <c r="I191" s="655">
        <v>46</v>
      </c>
      <c r="J191" s="655">
        <v>1</v>
      </c>
      <c r="K191" s="656">
        <v>46</v>
      </c>
    </row>
    <row r="192" spans="1:11" ht="14.4" customHeight="1" x14ac:dyDescent="0.3">
      <c r="A192" s="651" t="s">
        <v>540</v>
      </c>
      <c r="B192" s="652" t="s">
        <v>541</v>
      </c>
      <c r="C192" s="653" t="s">
        <v>556</v>
      </c>
      <c r="D192" s="654" t="s">
        <v>2551</v>
      </c>
      <c r="E192" s="653" t="s">
        <v>4434</v>
      </c>
      <c r="F192" s="654" t="s">
        <v>4435</v>
      </c>
      <c r="G192" s="653" t="s">
        <v>3437</v>
      </c>
      <c r="H192" s="653" t="s">
        <v>3438</v>
      </c>
      <c r="I192" s="655">
        <v>283.01666666666665</v>
      </c>
      <c r="J192" s="655">
        <v>35</v>
      </c>
      <c r="K192" s="656">
        <v>9905.5499999999993</v>
      </c>
    </row>
    <row r="193" spans="1:11" ht="14.4" customHeight="1" x14ac:dyDescent="0.3">
      <c r="A193" s="651" t="s">
        <v>540</v>
      </c>
      <c r="B193" s="652" t="s">
        <v>541</v>
      </c>
      <c r="C193" s="653" t="s">
        <v>556</v>
      </c>
      <c r="D193" s="654" t="s">
        <v>2551</v>
      </c>
      <c r="E193" s="653" t="s">
        <v>4434</v>
      </c>
      <c r="F193" s="654" t="s">
        <v>4435</v>
      </c>
      <c r="G193" s="653" t="s">
        <v>3439</v>
      </c>
      <c r="H193" s="653" t="s">
        <v>3440</v>
      </c>
      <c r="I193" s="655">
        <v>12.164999999999999</v>
      </c>
      <c r="J193" s="655">
        <v>200</v>
      </c>
      <c r="K193" s="656">
        <v>2433.3199999999997</v>
      </c>
    </row>
    <row r="194" spans="1:11" ht="14.4" customHeight="1" x14ac:dyDescent="0.3">
      <c r="A194" s="651" t="s">
        <v>540</v>
      </c>
      <c r="B194" s="652" t="s">
        <v>541</v>
      </c>
      <c r="C194" s="653" t="s">
        <v>556</v>
      </c>
      <c r="D194" s="654" t="s">
        <v>2551</v>
      </c>
      <c r="E194" s="653" t="s">
        <v>4434</v>
      </c>
      <c r="F194" s="654" t="s">
        <v>4435</v>
      </c>
      <c r="G194" s="653" t="s">
        <v>3441</v>
      </c>
      <c r="H194" s="653" t="s">
        <v>3442</v>
      </c>
      <c r="I194" s="655">
        <v>123.19</v>
      </c>
      <c r="J194" s="655">
        <v>40</v>
      </c>
      <c r="K194" s="656">
        <v>4927.5600000000004</v>
      </c>
    </row>
    <row r="195" spans="1:11" ht="14.4" customHeight="1" x14ac:dyDescent="0.3">
      <c r="A195" s="651" t="s">
        <v>540</v>
      </c>
      <c r="B195" s="652" t="s">
        <v>541</v>
      </c>
      <c r="C195" s="653" t="s">
        <v>556</v>
      </c>
      <c r="D195" s="654" t="s">
        <v>2551</v>
      </c>
      <c r="E195" s="653" t="s">
        <v>4434</v>
      </c>
      <c r="F195" s="654" t="s">
        <v>4435</v>
      </c>
      <c r="G195" s="653" t="s">
        <v>3355</v>
      </c>
      <c r="H195" s="653" t="s">
        <v>3356</v>
      </c>
      <c r="I195" s="655">
        <v>0.8542857142857142</v>
      </c>
      <c r="J195" s="655">
        <v>800</v>
      </c>
      <c r="K195" s="656">
        <v>684</v>
      </c>
    </row>
    <row r="196" spans="1:11" ht="14.4" customHeight="1" x14ac:dyDescent="0.3">
      <c r="A196" s="651" t="s">
        <v>540</v>
      </c>
      <c r="B196" s="652" t="s">
        <v>541</v>
      </c>
      <c r="C196" s="653" t="s">
        <v>556</v>
      </c>
      <c r="D196" s="654" t="s">
        <v>2551</v>
      </c>
      <c r="E196" s="653" t="s">
        <v>4434</v>
      </c>
      <c r="F196" s="654" t="s">
        <v>4435</v>
      </c>
      <c r="G196" s="653" t="s">
        <v>3236</v>
      </c>
      <c r="H196" s="653" t="s">
        <v>3237</v>
      </c>
      <c r="I196" s="655">
        <v>1.52</v>
      </c>
      <c r="J196" s="655">
        <v>200</v>
      </c>
      <c r="K196" s="656">
        <v>304</v>
      </c>
    </row>
    <row r="197" spans="1:11" ht="14.4" customHeight="1" x14ac:dyDescent="0.3">
      <c r="A197" s="651" t="s">
        <v>540</v>
      </c>
      <c r="B197" s="652" t="s">
        <v>541</v>
      </c>
      <c r="C197" s="653" t="s">
        <v>556</v>
      </c>
      <c r="D197" s="654" t="s">
        <v>2551</v>
      </c>
      <c r="E197" s="653" t="s">
        <v>4434</v>
      </c>
      <c r="F197" s="654" t="s">
        <v>4435</v>
      </c>
      <c r="G197" s="653" t="s">
        <v>3238</v>
      </c>
      <c r="H197" s="653" t="s">
        <v>3239</v>
      </c>
      <c r="I197" s="655">
        <v>2.06</v>
      </c>
      <c r="J197" s="655">
        <v>200</v>
      </c>
      <c r="K197" s="656">
        <v>412</v>
      </c>
    </row>
    <row r="198" spans="1:11" ht="14.4" customHeight="1" x14ac:dyDescent="0.3">
      <c r="A198" s="651" t="s">
        <v>540</v>
      </c>
      <c r="B198" s="652" t="s">
        <v>541</v>
      </c>
      <c r="C198" s="653" t="s">
        <v>556</v>
      </c>
      <c r="D198" s="654" t="s">
        <v>2551</v>
      </c>
      <c r="E198" s="653" t="s">
        <v>4434</v>
      </c>
      <c r="F198" s="654" t="s">
        <v>4435</v>
      </c>
      <c r="G198" s="653" t="s">
        <v>3240</v>
      </c>
      <c r="H198" s="653" t="s">
        <v>3241</v>
      </c>
      <c r="I198" s="655">
        <v>3.3650000000000002</v>
      </c>
      <c r="J198" s="655">
        <v>200</v>
      </c>
      <c r="K198" s="656">
        <v>673</v>
      </c>
    </row>
    <row r="199" spans="1:11" ht="14.4" customHeight="1" x14ac:dyDescent="0.3">
      <c r="A199" s="651" t="s">
        <v>540</v>
      </c>
      <c r="B199" s="652" t="s">
        <v>541</v>
      </c>
      <c r="C199" s="653" t="s">
        <v>556</v>
      </c>
      <c r="D199" s="654" t="s">
        <v>2551</v>
      </c>
      <c r="E199" s="653" t="s">
        <v>4434</v>
      </c>
      <c r="F199" s="654" t="s">
        <v>4435</v>
      </c>
      <c r="G199" s="653" t="s">
        <v>3443</v>
      </c>
      <c r="H199" s="653" t="s">
        <v>3444</v>
      </c>
      <c r="I199" s="655">
        <v>5.88</v>
      </c>
      <c r="J199" s="655">
        <v>50</v>
      </c>
      <c r="K199" s="656">
        <v>294</v>
      </c>
    </row>
    <row r="200" spans="1:11" ht="14.4" customHeight="1" x14ac:dyDescent="0.3">
      <c r="A200" s="651" t="s">
        <v>540</v>
      </c>
      <c r="B200" s="652" t="s">
        <v>541</v>
      </c>
      <c r="C200" s="653" t="s">
        <v>556</v>
      </c>
      <c r="D200" s="654" t="s">
        <v>2551</v>
      </c>
      <c r="E200" s="653" t="s">
        <v>4434</v>
      </c>
      <c r="F200" s="654" t="s">
        <v>4435</v>
      </c>
      <c r="G200" s="653" t="s">
        <v>3445</v>
      </c>
      <c r="H200" s="653" t="s">
        <v>3446</v>
      </c>
      <c r="I200" s="655">
        <v>733.68</v>
      </c>
      <c r="J200" s="655">
        <v>1</v>
      </c>
      <c r="K200" s="656">
        <v>733.68</v>
      </c>
    </row>
    <row r="201" spans="1:11" ht="14.4" customHeight="1" x14ac:dyDescent="0.3">
      <c r="A201" s="651" t="s">
        <v>540</v>
      </c>
      <c r="B201" s="652" t="s">
        <v>541</v>
      </c>
      <c r="C201" s="653" t="s">
        <v>556</v>
      </c>
      <c r="D201" s="654" t="s">
        <v>2551</v>
      </c>
      <c r="E201" s="653" t="s">
        <v>4434</v>
      </c>
      <c r="F201" s="654" t="s">
        <v>4435</v>
      </c>
      <c r="G201" s="653" t="s">
        <v>3242</v>
      </c>
      <c r="H201" s="653" t="s">
        <v>3243</v>
      </c>
      <c r="I201" s="655">
        <v>96.204999999999998</v>
      </c>
      <c r="J201" s="655">
        <v>13</v>
      </c>
      <c r="K201" s="656">
        <v>1250.71</v>
      </c>
    </row>
    <row r="202" spans="1:11" ht="14.4" customHeight="1" x14ac:dyDescent="0.3">
      <c r="A202" s="651" t="s">
        <v>540</v>
      </c>
      <c r="B202" s="652" t="s">
        <v>541</v>
      </c>
      <c r="C202" s="653" t="s">
        <v>556</v>
      </c>
      <c r="D202" s="654" t="s">
        <v>2551</v>
      </c>
      <c r="E202" s="653" t="s">
        <v>4434</v>
      </c>
      <c r="F202" s="654" t="s">
        <v>4435</v>
      </c>
      <c r="G202" s="653" t="s">
        <v>3447</v>
      </c>
      <c r="H202" s="653" t="s">
        <v>3448</v>
      </c>
      <c r="I202" s="655">
        <v>217.80999999999997</v>
      </c>
      <c r="J202" s="655">
        <v>225</v>
      </c>
      <c r="K202" s="656">
        <v>49007.25</v>
      </c>
    </row>
    <row r="203" spans="1:11" ht="14.4" customHeight="1" x14ac:dyDescent="0.3">
      <c r="A203" s="651" t="s">
        <v>540</v>
      </c>
      <c r="B203" s="652" t="s">
        <v>541</v>
      </c>
      <c r="C203" s="653" t="s">
        <v>556</v>
      </c>
      <c r="D203" s="654" t="s">
        <v>2551</v>
      </c>
      <c r="E203" s="653" t="s">
        <v>4434</v>
      </c>
      <c r="F203" s="654" t="s">
        <v>4435</v>
      </c>
      <c r="G203" s="653" t="s">
        <v>3449</v>
      </c>
      <c r="H203" s="653" t="s">
        <v>3450</v>
      </c>
      <c r="I203" s="655">
        <v>817.12400000000002</v>
      </c>
      <c r="J203" s="655">
        <v>10</v>
      </c>
      <c r="K203" s="656">
        <v>8214.98</v>
      </c>
    </row>
    <row r="204" spans="1:11" ht="14.4" customHeight="1" x14ac:dyDescent="0.3">
      <c r="A204" s="651" t="s">
        <v>540</v>
      </c>
      <c r="B204" s="652" t="s">
        <v>541</v>
      </c>
      <c r="C204" s="653" t="s">
        <v>556</v>
      </c>
      <c r="D204" s="654" t="s">
        <v>2551</v>
      </c>
      <c r="E204" s="653" t="s">
        <v>4434</v>
      </c>
      <c r="F204" s="654" t="s">
        <v>4435</v>
      </c>
      <c r="G204" s="653" t="s">
        <v>3451</v>
      </c>
      <c r="H204" s="653" t="s">
        <v>3452</v>
      </c>
      <c r="I204" s="655">
        <v>135.35</v>
      </c>
      <c r="J204" s="655">
        <v>12</v>
      </c>
      <c r="K204" s="656">
        <v>1624.26</v>
      </c>
    </row>
    <row r="205" spans="1:11" ht="14.4" customHeight="1" x14ac:dyDescent="0.3">
      <c r="A205" s="651" t="s">
        <v>540</v>
      </c>
      <c r="B205" s="652" t="s">
        <v>541</v>
      </c>
      <c r="C205" s="653" t="s">
        <v>556</v>
      </c>
      <c r="D205" s="654" t="s">
        <v>2551</v>
      </c>
      <c r="E205" s="653" t="s">
        <v>4434</v>
      </c>
      <c r="F205" s="654" t="s">
        <v>4435</v>
      </c>
      <c r="G205" s="653" t="s">
        <v>3453</v>
      </c>
      <c r="H205" s="653" t="s">
        <v>3454</v>
      </c>
      <c r="I205" s="655">
        <v>185.97666666666666</v>
      </c>
      <c r="J205" s="655">
        <v>26</v>
      </c>
      <c r="K205" s="656">
        <v>4835.4600000000009</v>
      </c>
    </row>
    <row r="206" spans="1:11" ht="14.4" customHeight="1" x14ac:dyDescent="0.3">
      <c r="A206" s="651" t="s">
        <v>540</v>
      </c>
      <c r="B206" s="652" t="s">
        <v>541</v>
      </c>
      <c r="C206" s="653" t="s">
        <v>556</v>
      </c>
      <c r="D206" s="654" t="s">
        <v>2551</v>
      </c>
      <c r="E206" s="653" t="s">
        <v>4434</v>
      </c>
      <c r="F206" s="654" t="s">
        <v>4435</v>
      </c>
      <c r="G206" s="653" t="s">
        <v>3455</v>
      </c>
      <c r="H206" s="653" t="s">
        <v>3456</v>
      </c>
      <c r="I206" s="655">
        <v>380.87999999999994</v>
      </c>
      <c r="J206" s="655">
        <v>25</v>
      </c>
      <c r="K206" s="656">
        <v>9522</v>
      </c>
    </row>
    <row r="207" spans="1:11" ht="14.4" customHeight="1" x14ac:dyDescent="0.3">
      <c r="A207" s="651" t="s">
        <v>540</v>
      </c>
      <c r="B207" s="652" t="s">
        <v>541</v>
      </c>
      <c r="C207" s="653" t="s">
        <v>556</v>
      </c>
      <c r="D207" s="654" t="s">
        <v>2551</v>
      </c>
      <c r="E207" s="653" t="s">
        <v>4434</v>
      </c>
      <c r="F207" s="654" t="s">
        <v>4435</v>
      </c>
      <c r="G207" s="653" t="s">
        <v>3457</v>
      </c>
      <c r="H207" s="653" t="s">
        <v>3458</v>
      </c>
      <c r="I207" s="655">
        <v>39.1</v>
      </c>
      <c r="J207" s="655">
        <v>225</v>
      </c>
      <c r="K207" s="656">
        <v>8797.5</v>
      </c>
    </row>
    <row r="208" spans="1:11" ht="14.4" customHeight="1" x14ac:dyDescent="0.3">
      <c r="A208" s="651" t="s">
        <v>540</v>
      </c>
      <c r="B208" s="652" t="s">
        <v>541</v>
      </c>
      <c r="C208" s="653" t="s">
        <v>556</v>
      </c>
      <c r="D208" s="654" t="s">
        <v>2551</v>
      </c>
      <c r="E208" s="653" t="s">
        <v>4434</v>
      </c>
      <c r="F208" s="654" t="s">
        <v>4435</v>
      </c>
      <c r="G208" s="653" t="s">
        <v>3459</v>
      </c>
      <c r="H208" s="653" t="s">
        <v>3460</v>
      </c>
      <c r="I208" s="655">
        <v>0.82</v>
      </c>
      <c r="J208" s="655">
        <v>300</v>
      </c>
      <c r="K208" s="656">
        <v>247.43</v>
      </c>
    </row>
    <row r="209" spans="1:11" ht="14.4" customHeight="1" x14ac:dyDescent="0.3">
      <c r="A209" s="651" t="s">
        <v>540</v>
      </c>
      <c r="B209" s="652" t="s">
        <v>541</v>
      </c>
      <c r="C209" s="653" t="s">
        <v>556</v>
      </c>
      <c r="D209" s="654" t="s">
        <v>2551</v>
      </c>
      <c r="E209" s="653" t="s">
        <v>4434</v>
      </c>
      <c r="F209" s="654" t="s">
        <v>4435</v>
      </c>
      <c r="G209" s="653" t="s">
        <v>3461</v>
      </c>
      <c r="H209" s="653" t="s">
        <v>3462</v>
      </c>
      <c r="I209" s="655">
        <v>293.25</v>
      </c>
      <c r="J209" s="655">
        <v>10</v>
      </c>
      <c r="K209" s="656">
        <v>2932.5</v>
      </c>
    </row>
    <row r="210" spans="1:11" ht="14.4" customHeight="1" x14ac:dyDescent="0.3">
      <c r="A210" s="651" t="s">
        <v>540</v>
      </c>
      <c r="B210" s="652" t="s">
        <v>541</v>
      </c>
      <c r="C210" s="653" t="s">
        <v>556</v>
      </c>
      <c r="D210" s="654" t="s">
        <v>2551</v>
      </c>
      <c r="E210" s="653" t="s">
        <v>4434</v>
      </c>
      <c r="F210" s="654" t="s">
        <v>4435</v>
      </c>
      <c r="G210" s="653" t="s">
        <v>3361</v>
      </c>
      <c r="H210" s="653" t="s">
        <v>3362</v>
      </c>
      <c r="I210" s="655">
        <v>15.64</v>
      </c>
      <c r="J210" s="655">
        <v>110</v>
      </c>
      <c r="K210" s="656">
        <v>1720.4</v>
      </c>
    </row>
    <row r="211" spans="1:11" ht="14.4" customHeight="1" x14ac:dyDescent="0.3">
      <c r="A211" s="651" t="s">
        <v>540</v>
      </c>
      <c r="B211" s="652" t="s">
        <v>541</v>
      </c>
      <c r="C211" s="653" t="s">
        <v>556</v>
      </c>
      <c r="D211" s="654" t="s">
        <v>2551</v>
      </c>
      <c r="E211" s="653" t="s">
        <v>4434</v>
      </c>
      <c r="F211" s="654" t="s">
        <v>4435</v>
      </c>
      <c r="G211" s="653" t="s">
        <v>3463</v>
      </c>
      <c r="H211" s="653" t="s">
        <v>3464</v>
      </c>
      <c r="I211" s="655">
        <v>17.1325</v>
      </c>
      <c r="J211" s="655">
        <v>120</v>
      </c>
      <c r="K211" s="656">
        <v>2056.1999999999998</v>
      </c>
    </row>
    <row r="212" spans="1:11" ht="14.4" customHeight="1" x14ac:dyDescent="0.3">
      <c r="A212" s="651" t="s">
        <v>540</v>
      </c>
      <c r="B212" s="652" t="s">
        <v>541</v>
      </c>
      <c r="C212" s="653" t="s">
        <v>556</v>
      </c>
      <c r="D212" s="654" t="s">
        <v>2551</v>
      </c>
      <c r="E212" s="653" t="s">
        <v>4434</v>
      </c>
      <c r="F212" s="654" t="s">
        <v>4435</v>
      </c>
      <c r="G212" s="653" t="s">
        <v>3465</v>
      </c>
      <c r="H212" s="653" t="s">
        <v>3466</v>
      </c>
      <c r="I212" s="655">
        <v>1.18</v>
      </c>
      <c r="J212" s="655">
        <v>300</v>
      </c>
      <c r="K212" s="656">
        <v>354</v>
      </c>
    </row>
    <row r="213" spans="1:11" ht="14.4" customHeight="1" x14ac:dyDescent="0.3">
      <c r="A213" s="651" t="s">
        <v>540</v>
      </c>
      <c r="B213" s="652" t="s">
        <v>541</v>
      </c>
      <c r="C213" s="653" t="s">
        <v>556</v>
      </c>
      <c r="D213" s="654" t="s">
        <v>2551</v>
      </c>
      <c r="E213" s="653" t="s">
        <v>4434</v>
      </c>
      <c r="F213" s="654" t="s">
        <v>4435</v>
      </c>
      <c r="G213" s="653" t="s">
        <v>3246</v>
      </c>
      <c r="H213" s="653" t="s">
        <v>3247</v>
      </c>
      <c r="I213" s="655">
        <v>10.52</v>
      </c>
      <c r="J213" s="655">
        <v>100</v>
      </c>
      <c r="K213" s="656">
        <v>1052</v>
      </c>
    </row>
    <row r="214" spans="1:11" ht="14.4" customHeight="1" x14ac:dyDescent="0.3">
      <c r="A214" s="651" t="s">
        <v>540</v>
      </c>
      <c r="B214" s="652" t="s">
        <v>541</v>
      </c>
      <c r="C214" s="653" t="s">
        <v>556</v>
      </c>
      <c r="D214" s="654" t="s">
        <v>2551</v>
      </c>
      <c r="E214" s="653" t="s">
        <v>4434</v>
      </c>
      <c r="F214" s="654" t="s">
        <v>4435</v>
      </c>
      <c r="G214" s="653" t="s">
        <v>3365</v>
      </c>
      <c r="H214" s="653" t="s">
        <v>3366</v>
      </c>
      <c r="I214" s="655">
        <v>13.225000000000001</v>
      </c>
      <c r="J214" s="655">
        <v>100</v>
      </c>
      <c r="K214" s="656">
        <v>1322.5</v>
      </c>
    </row>
    <row r="215" spans="1:11" ht="14.4" customHeight="1" x14ac:dyDescent="0.3">
      <c r="A215" s="651" t="s">
        <v>540</v>
      </c>
      <c r="B215" s="652" t="s">
        <v>541</v>
      </c>
      <c r="C215" s="653" t="s">
        <v>556</v>
      </c>
      <c r="D215" s="654" t="s">
        <v>2551</v>
      </c>
      <c r="E215" s="653" t="s">
        <v>4434</v>
      </c>
      <c r="F215" s="654" t="s">
        <v>4435</v>
      </c>
      <c r="G215" s="653" t="s">
        <v>3467</v>
      </c>
      <c r="H215" s="653" t="s">
        <v>3468</v>
      </c>
      <c r="I215" s="655">
        <v>73.599999999999994</v>
      </c>
      <c r="J215" s="655">
        <v>13</v>
      </c>
      <c r="K215" s="656">
        <v>956.8</v>
      </c>
    </row>
    <row r="216" spans="1:11" ht="14.4" customHeight="1" x14ac:dyDescent="0.3">
      <c r="A216" s="651" t="s">
        <v>540</v>
      </c>
      <c r="B216" s="652" t="s">
        <v>541</v>
      </c>
      <c r="C216" s="653" t="s">
        <v>556</v>
      </c>
      <c r="D216" s="654" t="s">
        <v>2551</v>
      </c>
      <c r="E216" s="653" t="s">
        <v>4434</v>
      </c>
      <c r="F216" s="654" t="s">
        <v>4435</v>
      </c>
      <c r="G216" s="653" t="s">
        <v>3469</v>
      </c>
      <c r="H216" s="653" t="s">
        <v>3470</v>
      </c>
      <c r="I216" s="655">
        <v>14.710000000000003</v>
      </c>
      <c r="J216" s="655">
        <v>240</v>
      </c>
      <c r="K216" s="656">
        <v>3530.48</v>
      </c>
    </row>
    <row r="217" spans="1:11" ht="14.4" customHeight="1" x14ac:dyDescent="0.3">
      <c r="A217" s="651" t="s">
        <v>540</v>
      </c>
      <c r="B217" s="652" t="s">
        <v>541</v>
      </c>
      <c r="C217" s="653" t="s">
        <v>556</v>
      </c>
      <c r="D217" s="654" t="s">
        <v>2551</v>
      </c>
      <c r="E217" s="653" t="s">
        <v>4434</v>
      </c>
      <c r="F217" s="654" t="s">
        <v>4435</v>
      </c>
      <c r="G217" s="653" t="s">
        <v>3471</v>
      </c>
      <c r="H217" s="653" t="s">
        <v>3472</v>
      </c>
      <c r="I217" s="655">
        <v>581.88333333333333</v>
      </c>
      <c r="J217" s="655">
        <v>18</v>
      </c>
      <c r="K217" s="656">
        <v>10522.09</v>
      </c>
    </row>
    <row r="218" spans="1:11" ht="14.4" customHeight="1" x14ac:dyDescent="0.3">
      <c r="A218" s="651" t="s">
        <v>540</v>
      </c>
      <c r="B218" s="652" t="s">
        <v>541</v>
      </c>
      <c r="C218" s="653" t="s">
        <v>556</v>
      </c>
      <c r="D218" s="654" t="s">
        <v>2551</v>
      </c>
      <c r="E218" s="653" t="s">
        <v>4434</v>
      </c>
      <c r="F218" s="654" t="s">
        <v>4435</v>
      </c>
      <c r="G218" s="653" t="s">
        <v>3473</v>
      </c>
      <c r="H218" s="653" t="s">
        <v>3474</v>
      </c>
      <c r="I218" s="655">
        <v>361.74857142857138</v>
      </c>
      <c r="J218" s="655">
        <v>25</v>
      </c>
      <c r="K218" s="656">
        <v>9033.0499999999993</v>
      </c>
    </row>
    <row r="219" spans="1:11" ht="14.4" customHeight="1" x14ac:dyDescent="0.3">
      <c r="A219" s="651" t="s">
        <v>540</v>
      </c>
      <c r="B219" s="652" t="s">
        <v>541</v>
      </c>
      <c r="C219" s="653" t="s">
        <v>556</v>
      </c>
      <c r="D219" s="654" t="s">
        <v>2551</v>
      </c>
      <c r="E219" s="653" t="s">
        <v>4434</v>
      </c>
      <c r="F219" s="654" t="s">
        <v>4435</v>
      </c>
      <c r="G219" s="653" t="s">
        <v>3475</v>
      </c>
      <c r="H219" s="653" t="s">
        <v>3476</v>
      </c>
      <c r="I219" s="655">
        <v>690.49749999999995</v>
      </c>
      <c r="J219" s="655">
        <v>7</v>
      </c>
      <c r="K219" s="656">
        <v>4833.46</v>
      </c>
    </row>
    <row r="220" spans="1:11" ht="14.4" customHeight="1" x14ac:dyDescent="0.3">
      <c r="A220" s="651" t="s">
        <v>540</v>
      </c>
      <c r="B220" s="652" t="s">
        <v>541</v>
      </c>
      <c r="C220" s="653" t="s">
        <v>556</v>
      </c>
      <c r="D220" s="654" t="s">
        <v>2551</v>
      </c>
      <c r="E220" s="653" t="s">
        <v>4436</v>
      </c>
      <c r="F220" s="654" t="s">
        <v>4437</v>
      </c>
      <c r="G220" s="653" t="s">
        <v>3477</v>
      </c>
      <c r="H220" s="653" t="s">
        <v>3478</v>
      </c>
      <c r="I220" s="655">
        <v>268.61999999999995</v>
      </c>
      <c r="J220" s="655">
        <v>380</v>
      </c>
      <c r="K220" s="656">
        <v>102075.59999999999</v>
      </c>
    </row>
    <row r="221" spans="1:11" ht="14.4" customHeight="1" x14ac:dyDescent="0.3">
      <c r="A221" s="651" t="s">
        <v>540</v>
      </c>
      <c r="B221" s="652" t="s">
        <v>541</v>
      </c>
      <c r="C221" s="653" t="s">
        <v>556</v>
      </c>
      <c r="D221" s="654" t="s">
        <v>2551</v>
      </c>
      <c r="E221" s="653" t="s">
        <v>4436</v>
      </c>
      <c r="F221" s="654" t="s">
        <v>4437</v>
      </c>
      <c r="G221" s="653" t="s">
        <v>3479</v>
      </c>
      <c r="H221" s="653" t="s">
        <v>3480</v>
      </c>
      <c r="I221" s="655">
        <v>58.372500000000002</v>
      </c>
      <c r="J221" s="655">
        <v>599</v>
      </c>
      <c r="K221" s="656">
        <v>34963.83</v>
      </c>
    </row>
    <row r="222" spans="1:11" ht="14.4" customHeight="1" x14ac:dyDescent="0.3">
      <c r="A222" s="651" t="s">
        <v>540</v>
      </c>
      <c r="B222" s="652" t="s">
        <v>541</v>
      </c>
      <c r="C222" s="653" t="s">
        <v>556</v>
      </c>
      <c r="D222" s="654" t="s">
        <v>2551</v>
      </c>
      <c r="E222" s="653" t="s">
        <v>4436</v>
      </c>
      <c r="F222" s="654" t="s">
        <v>4437</v>
      </c>
      <c r="G222" s="653" t="s">
        <v>3481</v>
      </c>
      <c r="H222" s="653" t="s">
        <v>3482</v>
      </c>
      <c r="I222" s="655">
        <v>18.39</v>
      </c>
      <c r="J222" s="655">
        <v>24</v>
      </c>
      <c r="K222" s="656">
        <v>441.41</v>
      </c>
    </row>
    <row r="223" spans="1:11" ht="14.4" customHeight="1" x14ac:dyDescent="0.3">
      <c r="A223" s="651" t="s">
        <v>540</v>
      </c>
      <c r="B223" s="652" t="s">
        <v>541</v>
      </c>
      <c r="C223" s="653" t="s">
        <v>556</v>
      </c>
      <c r="D223" s="654" t="s">
        <v>2551</v>
      </c>
      <c r="E223" s="653" t="s">
        <v>4436</v>
      </c>
      <c r="F223" s="654" t="s">
        <v>4437</v>
      </c>
      <c r="G223" s="653" t="s">
        <v>3369</v>
      </c>
      <c r="H223" s="653" t="s">
        <v>3370</v>
      </c>
      <c r="I223" s="655">
        <v>2.8233333333333328</v>
      </c>
      <c r="J223" s="655">
        <v>110</v>
      </c>
      <c r="K223" s="656">
        <v>310.5</v>
      </c>
    </row>
    <row r="224" spans="1:11" ht="14.4" customHeight="1" x14ac:dyDescent="0.3">
      <c r="A224" s="651" t="s">
        <v>540</v>
      </c>
      <c r="B224" s="652" t="s">
        <v>541</v>
      </c>
      <c r="C224" s="653" t="s">
        <v>556</v>
      </c>
      <c r="D224" s="654" t="s">
        <v>2551</v>
      </c>
      <c r="E224" s="653" t="s">
        <v>4436</v>
      </c>
      <c r="F224" s="654" t="s">
        <v>4437</v>
      </c>
      <c r="G224" s="653" t="s">
        <v>3483</v>
      </c>
      <c r="H224" s="653" t="s">
        <v>3484</v>
      </c>
      <c r="I224" s="655">
        <v>15.922222222222224</v>
      </c>
      <c r="J224" s="655">
        <v>950</v>
      </c>
      <c r="K224" s="656">
        <v>15126</v>
      </c>
    </row>
    <row r="225" spans="1:11" ht="14.4" customHeight="1" x14ac:dyDescent="0.3">
      <c r="A225" s="651" t="s">
        <v>540</v>
      </c>
      <c r="B225" s="652" t="s">
        <v>541</v>
      </c>
      <c r="C225" s="653" t="s">
        <v>556</v>
      </c>
      <c r="D225" s="654" t="s">
        <v>2551</v>
      </c>
      <c r="E225" s="653" t="s">
        <v>4436</v>
      </c>
      <c r="F225" s="654" t="s">
        <v>4437</v>
      </c>
      <c r="G225" s="653" t="s">
        <v>3485</v>
      </c>
      <c r="H225" s="653" t="s">
        <v>3486</v>
      </c>
      <c r="I225" s="655">
        <v>7.4300000000000006</v>
      </c>
      <c r="J225" s="655">
        <v>4400</v>
      </c>
      <c r="K225" s="656">
        <v>32692</v>
      </c>
    </row>
    <row r="226" spans="1:11" ht="14.4" customHeight="1" x14ac:dyDescent="0.3">
      <c r="A226" s="651" t="s">
        <v>540</v>
      </c>
      <c r="B226" s="652" t="s">
        <v>541</v>
      </c>
      <c r="C226" s="653" t="s">
        <v>556</v>
      </c>
      <c r="D226" s="654" t="s">
        <v>2551</v>
      </c>
      <c r="E226" s="653" t="s">
        <v>4436</v>
      </c>
      <c r="F226" s="654" t="s">
        <v>4437</v>
      </c>
      <c r="G226" s="653" t="s">
        <v>3252</v>
      </c>
      <c r="H226" s="653" t="s">
        <v>3253</v>
      </c>
      <c r="I226" s="655">
        <v>1.0900000000000001</v>
      </c>
      <c r="J226" s="655">
        <v>5000</v>
      </c>
      <c r="K226" s="656">
        <v>5450</v>
      </c>
    </row>
    <row r="227" spans="1:11" ht="14.4" customHeight="1" x14ac:dyDescent="0.3">
      <c r="A227" s="651" t="s">
        <v>540</v>
      </c>
      <c r="B227" s="652" t="s">
        <v>541</v>
      </c>
      <c r="C227" s="653" t="s">
        <v>556</v>
      </c>
      <c r="D227" s="654" t="s">
        <v>2551</v>
      </c>
      <c r="E227" s="653" t="s">
        <v>4436</v>
      </c>
      <c r="F227" s="654" t="s">
        <v>4437</v>
      </c>
      <c r="G227" s="653" t="s">
        <v>3254</v>
      </c>
      <c r="H227" s="653" t="s">
        <v>3255</v>
      </c>
      <c r="I227" s="655">
        <v>1.67</v>
      </c>
      <c r="J227" s="655">
        <v>4300</v>
      </c>
      <c r="K227" s="656">
        <v>7181</v>
      </c>
    </row>
    <row r="228" spans="1:11" ht="14.4" customHeight="1" x14ac:dyDescent="0.3">
      <c r="A228" s="651" t="s">
        <v>540</v>
      </c>
      <c r="B228" s="652" t="s">
        <v>541</v>
      </c>
      <c r="C228" s="653" t="s">
        <v>556</v>
      </c>
      <c r="D228" s="654" t="s">
        <v>2551</v>
      </c>
      <c r="E228" s="653" t="s">
        <v>4436</v>
      </c>
      <c r="F228" s="654" t="s">
        <v>4437</v>
      </c>
      <c r="G228" s="653" t="s">
        <v>3256</v>
      </c>
      <c r="H228" s="653" t="s">
        <v>3257</v>
      </c>
      <c r="I228" s="655">
        <v>0.47888888888888886</v>
      </c>
      <c r="J228" s="655">
        <v>4900</v>
      </c>
      <c r="K228" s="656">
        <v>2347</v>
      </c>
    </row>
    <row r="229" spans="1:11" ht="14.4" customHeight="1" x14ac:dyDescent="0.3">
      <c r="A229" s="651" t="s">
        <v>540</v>
      </c>
      <c r="B229" s="652" t="s">
        <v>541</v>
      </c>
      <c r="C229" s="653" t="s">
        <v>556</v>
      </c>
      <c r="D229" s="654" t="s">
        <v>2551</v>
      </c>
      <c r="E229" s="653" t="s">
        <v>4436</v>
      </c>
      <c r="F229" s="654" t="s">
        <v>4437</v>
      </c>
      <c r="G229" s="653" t="s">
        <v>3258</v>
      </c>
      <c r="H229" s="653" t="s">
        <v>3259</v>
      </c>
      <c r="I229" s="655">
        <v>0.67</v>
      </c>
      <c r="J229" s="655">
        <v>1500</v>
      </c>
      <c r="K229" s="656">
        <v>1005</v>
      </c>
    </row>
    <row r="230" spans="1:11" ht="14.4" customHeight="1" x14ac:dyDescent="0.3">
      <c r="A230" s="651" t="s">
        <v>540</v>
      </c>
      <c r="B230" s="652" t="s">
        <v>541</v>
      </c>
      <c r="C230" s="653" t="s">
        <v>556</v>
      </c>
      <c r="D230" s="654" t="s">
        <v>2551</v>
      </c>
      <c r="E230" s="653" t="s">
        <v>4436</v>
      </c>
      <c r="F230" s="654" t="s">
        <v>4437</v>
      </c>
      <c r="G230" s="653" t="s">
        <v>3487</v>
      </c>
      <c r="H230" s="653" t="s">
        <v>3488</v>
      </c>
      <c r="I230" s="655">
        <v>1.9550000000000001</v>
      </c>
      <c r="J230" s="655">
        <v>60</v>
      </c>
      <c r="K230" s="656">
        <v>117</v>
      </c>
    </row>
    <row r="231" spans="1:11" ht="14.4" customHeight="1" x14ac:dyDescent="0.3">
      <c r="A231" s="651" t="s">
        <v>540</v>
      </c>
      <c r="B231" s="652" t="s">
        <v>541</v>
      </c>
      <c r="C231" s="653" t="s">
        <v>556</v>
      </c>
      <c r="D231" s="654" t="s">
        <v>2551</v>
      </c>
      <c r="E231" s="653" t="s">
        <v>4436</v>
      </c>
      <c r="F231" s="654" t="s">
        <v>4437</v>
      </c>
      <c r="G231" s="653" t="s">
        <v>3373</v>
      </c>
      <c r="H231" s="653" t="s">
        <v>3374</v>
      </c>
      <c r="I231" s="655">
        <v>6.29</v>
      </c>
      <c r="J231" s="655">
        <v>50</v>
      </c>
      <c r="K231" s="656">
        <v>314.5</v>
      </c>
    </row>
    <row r="232" spans="1:11" ht="14.4" customHeight="1" x14ac:dyDescent="0.3">
      <c r="A232" s="651" t="s">
        <v>540</v>
      </c>
      <c r="B232" s="652" t="s">
        <v>541</v>
      </c>
      <c r="C232" s="653" t="s">
        <v>556</v>
      </c>
      <c r="D232" s="654" t="s">
        <v>2551</v>
      </c>
      <c r="E232" s="653" t="s">
        <v>4436</v>
      </c>
      <c r="F232" s="654" t="s">
        <v>4437</v>
      </c>
      <c r="G232" s="653" t="s">
        <v>3489</v>
      </c>
      <c r="H232" s="653" t="s">
        <v>3490</v>
      </c>
      <c r="I232" s="655">
        <v>6.23</v>
      </c>
      <c r="J232" s="655">
        <v>540</v>
      </c>
      <c r="K232" s="656">
        <v>3364.2000000000007</v>
      </c>
    </row>
    <row r="233" spans="1:11" ht="14.4" customHeight="1" x14ac:dyDescent="0.3">
      <c r="A233" s="651" t="s">
        <v>540</v>
      </c>
      <c r="B233" s="652" t="s">
        <v>541</v>
      </c>
      <c r="C233" s="653" t="s">
        <v>556</v>
      </c>
      <c r="D233" s="654" t="s">
        <v>2551</v>
      </c>
      <c r="E233" s="653" t="s">
        <v>4436</v>
      </c>
      <c r="F233" s="654" t="s">
        <v>4437</v>
      </c>
      <c r="G233" s="653" t="s">
        <v>3489</v>
      </c>
      <c r="H233" s="653" t="s">
        <v>3491</v>
      </c>
      <c r="I233" s="655">
        <v>6.2333333333333343</v>
      </c>
      <c r="J233" s="655">
        <v>180</v>
      </c>
      <c r="K233" s="656">
        <v>1122</v>
      </c>
    </row>
    <row r="234" spans="1:11" ht="14.4" customHeight="1" x14ac:dyDescent="0.3">
      <c r="A234" s="651" t="s">
        <v>540</v>
      </c>
      <c r="B234" s="652" t="s">
        <v>541</v>
      </c>
      <c r="C234" s="653" t="s">
        <v>556</v>
      </c>
      <c r="D234" s="654" t="s">
        <v>2551</v>
      </c>
      <c r="E234" s="653" t="s">
        <v>4436</v>
      </c>
      <c r="F234" s="654" t="s">
        <v>4437</v>
      </c>
      <c r="G234" s="653" t="s">
        <v>3260</v>
      </c>
      <c r="H234" s="653" t="s">
        <v>3261</v>
      </c>
      <c r="I234" s="655">
        <v>2.1725000000000003</v>
      </c>
      <c r="J234" s="655">
        <v>600</v>
      </c>
      <c r="K234" s="656">
        <v>1305.4100000000001</v>
      </c>
    </row>
    <row r="235" spans="1:11" ht="14.4" customHeight="1" x14ac:dyDescent="0.3">
      <c r="A235" s="651" t="s">
        <v>540</v>
      </c>
      <c r="B235" s="652" t="s">
        <v>541</v>
      </c>
      <c r="C235" s="653" t="s">
        <v>556</v>
      </c>
      <c r="D235" s="654" t="s">
        <v>2551</v>
      </c>
      <c r="E235" s="653" t="s">
        <v>4436</v>
      </c>
      <c r="F235" s="654" t="s">
        <v>4437</v>
      </c>
      <c r="G235" s="653" t="s">
        <v>3492</v>
      </c>
      <c r="H235" s="653" t="s">
        <v>3493</v>
      </c>
      <c r="I235" s="655">
        <v>80.571249999999992</v>
      </c>
      <c r="J235" s="655">
        <v>320</v>
      </c>
      <c r="K235" s="656">
        <v>25782.799999999999</v>
      </c>
    </row>
    <row r="236" spans="1:11" ht="14.4" customHeight="1" x14ac:dyDescent="0.3">
      <c r="A236" s="651" t="s">
        <v>540</v>
      </c>
      <c r="B236" s="652" t="s">
        <v>541</v>
      </c>
      <c r="C236" s="653" t="s">
        <v>556</v>
      </c>
      <c r="D236" s="654" t="s">
        <v>2551</v>
      </c>
      <c r="E236" s="653" t="s">
        <v>4436</v>
      </c>
      <c r="F236" s="654" t="s">
        <v>4437</v>
      </c>
      <c r="G236" s="653" t="s">
        <v>3262</v>
      </c>
      <c r="H236" s="653" t="s">
        <v>3263</v>
      </c>
      <c r="I236" s="655">
        <v>6.1711111111111121</v>
      </c>
      <c r="J236" s="655">
        <v>280</v>
      </c>
      <c r="K236" s="656">
        <v>1727.8</v>
      </c>
    </row>
    <row r="237" spans="1:11" ht="14.4" customHeight="1" x14ac:dyDescent="0.3">
      <c r="A237" s="651" t="s">
        <v>540</v>
      </c>
      <c r="B237" s="652" t="s">
        <v>541</v>
      </c>
      <c r="C237" s="653" t="s">
        <v>556</v>
      </c>
      <c r="D237" s="654" t="s">
        <v>2551</v>
      </c>
      <c r="E237" s="653" t="s">
        <v>4436</v>
      </c>
      <c r="F237" s="654" t="s">
        <v>4437</v>
      </c>
      <c r="G237" s="653" t="s">
        <v>3494</v>
      </c>
      <c r="H237" s="653" t="s">
        <v>3495</v>
      </c>
      <c r="I237" s="655">
        <v>45.493333333333339</v>
      </c>
      <c r="J237" s="655">
        <v>440</v>
      </c>
      <c r="K237" s="656">
        <v>20017.32</v>
      </c>
    </row>
    <row r="238" spans="1:11" ht="14.4" customHeight="1" x14ac:dyDescent="0.3">
      <c r="A238" s="651" t="s">
        <v>540</v>
      </c>
      <c r="B238" s="652" t="s">
        <v>541</v>
      </c>
      <c r="C238" s="653" t="s">
        <v>556</v>
      </c>
      <c r="D238" s="654" t="s">
        <v>2551</v>
      </c>
      <c r="E238" s="653" t="s">
        <v>4436</v>
      </c>
      <c r="F238" s="654" t="s">
        <v>4437</v>
      </c>
      <c r="G238" s="653" t="s">
        <v>3496</v>
      </c>
      <c r="H238" s="653" t="s">
        <v>3497</v>
      </c>
      <c r="I238" s="655">
        <v>108.3</v>
      </c>
      <c r="J238" s="655">
        <v>300</v>
      </c>
      <c r="K238" s="656">
        <v>32488.5</v>
      </c>
    </row>
    <row r="239" spans="1:11" ht="14.4" customHeight="1" x14ac:dyDescent="0.3">
      <c r="A239" s="651" t="s">
        <v>540</v>
      </c>
      <c r="B239" s="652" t="s">
        <v>541</v>
      </c>
      <c r="C239" s="653" t="s">
        <v>556</v>
      </c>
      <c r="D239" s="654" t="s">
        <v>2551</v>
      </c>
      <c r="E239" s="653" t="s">
        <v>4436</v>
      </c>
      <c r="F239" s="654" t="s">
        <v>4437</v>
      </c>
      <c r="G239" s="653" t="s">
        <v>3498</v>
      </c>
      <c r="H239" s="653" t="s">
        <v>3499</v>
      </c>
      <c r="I239" s="655">
        <v>45.98</v>
      </c>
      <c r="J239" s="655">
        <v>20</v>
      </c>
      <c r="K239" s="656">
        <v>919.6</v>
      </c>
    </row>
    <row r="240" spans="1:11" ht="14.4" customHeight="1" x14ac:dyDescent="0.3">
      <c r="A240" s="651" t="s">
        <v>540</v>
      </c>
      <c r="B240" s="652" t="s">
        <v>541</v>
      </c>
      <c r="C240" s="653" t="s">
        <v>556</v>
      </c>
      <c r="D240" s="654" t="s">
        <v>2551</v>
      </c>
      <c r="E240" s="653" t="s">
        <v>4436</v>
      </c>
      <c r="F240" s="654" t="s">
        <v>4437</v>
      </c>
      <c r="G240" s="653" t="s">
        <v>3500</v>
      </c>
      <c r="H240" s="653" t="s">
        <v>3501</v>
      </c>
      <c r="I240" s="655">
        <v>2.7849999999999997</v>
      </c>
      <c r="J240" s="655">
        <v>3000</v>
      </c>
      <c r="K240" s="656">
        <v>8355</v>
      </c>
    </row>
    <row r="241" spans="1:11" ht="14.4" customHeight="1" x14ac:dyDescent="0.3">
      <c r="A241" s="651" t="s">
        <v>540</v>
      </c>
      <c r="B241" s="652" t="s">
        <v>541</v>
      </c>
      <c r="C241" s="653" t="s">
        <v>556</v>
      </c>
      <c r="D241" s="654" t="s">
        <v>2551</v>
      </c>
      <c r="E241" s="653" t="s">
        <v>4436</v>
      </c>
      <c r="F241" s="654" t="s">
        <v>4437</v>
      </c>
      <c r="G241" s="653" t="s">
        <v>3502</v>
      </c>
      <c r="H241" s="653" t="s">
        <v>3503</v>
      </c>
      <c r="I241" s="655">
        <v>206.04666666666671</v>
      </c>
      <c r="J241" s="655">
        <v>48</v>
      </c>
      <c r="K241" s="656">
        <v>9890.16</v>
      </c>
    </row>
    <row r="242" spans="1:11" ht="14.4" customHeight="1" x14ac:dyDescent="0.3">
      <c r="A242" s="651" t="s">
        <v>540</v>
      </c>
      <c r="B242" s="652" t="s">
        <v>541</v>
      </c>
      <c r="C242" s="653" t="s">
        <v>556</v>
      </c>
      <c r="D242" s="654" t="s">
        <v>2551</v>
      </c>
      <c r="E242" s="653" t="s">
        <v>4436</v>
      </c>
      <c r="F242" s="654" t="s">
        <v>4437</v>
      </c>
      <c r="G242" s="653" t="s">
        <v>3504</v>
      </c>
      <c r="H242" s="653" t="s">
        <v>3505</v>
      </c>
      <c r="I242" s="655">
        <v>16.454999999999998</v>
      </c>
      <c r="J242" s="655">
        <v>200</v>
      </c>
      <c r="K242" s="656">
        <v>3291</v>
      </c>
    </row>
    <row r="243" spans="1:11" ht="14.4" customHeight="1" x14ac:dyDescent="0.3">
      <c r="A243" s="651" t="s">
        <v>540</v>
      </c>
      <c r="B243" s="652" t="s">
        <v>541</v>
      </c>
      <c r="C243" s="653" t="s">
        <v>556</v>
      </c>
      <c r="D243" s="654" t="s">
        <v>2551</v>
      </c>
      <c r="E243" s="653" t="s">
        <v>4436</v>
      </c>
      <c r="F243" s="654" t="s">
        <v>4437</v>
      </c>
      <c r="G243" s="653" t="s">
        <v>3264</v>
      </c>
      <c r="H243" s="653" t="s">
        <v>3265</v>
      </c>
      <c r="I243" s="655">
        <v>1.9828571428571429</v>
      </c>
      <c r="J243" s="655">
        <v>1250</v>
      </c>
      <c r="K243" s="656">
        <v>2478</v>
      </c>
    </row>
    <row r="244" spans="1:11" ht="14.4" customHeight="1" x14ac:dyDescent="0.3">
      <c r="A244" s="651" t="s">
        <v>540</v>
      </c>
      <c r="B244" s="652" t="s">
        <v>541</v>
      </c>
      <c r="C244" s="653" t="s">
        <v>556</v>
      </c>
      <c r="D244" s="654" t="s">
        <v>2551</v>
      </c>
      <c r="E244" s="653" t="s">
        <v>4436</v>
      </c>
      <c r="F244" s="654" t="s">
        <v>4437</v>
      </c>
      <c r="G244" s="653" t="s">
        <v>3506</v>
      </c>
      <c r="H244" s="653" t="s">
        <v>3507</v>
      </c>
      <c r="I244" s="655">
        <v>3.0933333333333333</v>
      </c>
      <c r="J244" s="655">
        <v>400</v>
      </c>
      <c r="K244" s="656">
        <v>1236.5</v>
      </c>
    </row>
    <row r="245" spans="1:11" ht="14.4" customHeight="1" x14ac:dyDescent="0.3">
      <c r="A245" s="651" t="s">
        <v>540</v>
      </c>
      <c r="B245" s="652" t="s">
        <v>541</v>
      </c>
      <c r="C245" s="653" t="s">
        <v>556</v>
      </c>
      <c r="D245" s="654" t="s">
        <v>2551</v>
      </c>
      <c r="E245" s="653" t="s">
        <v>4436</v>
      </c>
      <c r="F245" s="654" t="s">
        <v>4437</v>
      </c>
      <c r="G245" s="653" t="s">
        <v>3381</v>
      </c>
      <c r="H245" s="653" t="s">
        <v>3382</v>
      </c>
      <c r="I245" s="655">
        <v>1.9239999999999999</v>
      </c>
      <c r="J245" s="655">
        <v>250</v>
      </c>
      <c r="K245" s="656">
        <v>481</v>
      </c>
    </row>
    <row r="246" spans="1:11" ht="14.4" customHeight="1" x14ac:dyDescent="0.3">
      <c r="A246" s="651" t="s">
        <v>540</v>
      </c>
      <c r="B246" s="652" t="s">
        <v>541</v>
      </c>
      <c r="C246" s="653" t="s">
        <v>556</v>
      </c>
      <c r="D246" s="654" t="s">
        <v>2551</v>
      </c>
      <c r="E246" s="653" t="s">
        <v>4436</v>
      </c>
      <c r="F246" s="654" t="s">
        <v>4437</v>
      </c>
      <c r="G246" s="653" t="s">
        <v>3270</v>
      </c>
      <c r="H246" s="653" t="s">
        <v>3271</v>
      </c>
      <c r="I246" s="655">
        <v>0.01</v>
      </c>
      <c r="J246" s="655">
        <v>2500</v>
      </c>
      <c r="K246" s="656">
        <v>25</v>
      </c>
    </row>
    <row r="247" spans="1:11" ht="14.4" customHeight="1" x14ac:dyDescent="0.3">
      <c r="A247" s="651" t="s">
        <v>540</v>
      </c>
      <c r="B247" s="652" t="s">
        <v>541</v>
      </c>
      <c r="C247" s="653" t="s">
        <v>556</v>
      </c>
      <c r="D247" s="654" t="s">
        <v>2551</v>
      </c>
      <c r="E247" s="653" t="s">
        <v>4436</v>
      </c>
      <c r="F247" s="654" t="s">
        <v>4437</v>
      </c>
      <c r="G247" s="653" t="s">
        <v>3508</v>
      </c>
      <c r="H247" s="653" t="s">
        <v>3509</v>
      </c>
      <c r="I247" s="655">
        <v>2.0439999999999996</v>
      </c>
      <c r="J247" s="655">
        <v>1500</v>
      </c>
      <c r="K247" s="656">
        <v>3068</v>
      </c>
    </row>
    <row r="248" spans="1:11" ht="14.4" customHeight="1" x14ac:dyDescent="0.3">
      <c r="A248" s="651" t="s">
        <v>540</v>
      </c>
      <c r="B248" s="652" t="s">
        <v>541</v>
      </c>
      <c r="C248" s="653" t="s">
        <v>556</v>
      </c>
      <c r="D248" s="654" t="s">
        <v>2551</v>
      </c>
      <c r="E248" s="653" t="s">
        <v>4436</v>
      </c>
      <c r="F248" s="654" t="s">
        <v>4437</v>
      </c>
      <c r="G248" s="653" t="s">
        <v>3383</v>
      </c>
      <c r="H248" s="653" t="s">
        <v>3384</v>
      </c>
      <c r="I248" s="655">
        <v>3.0666666666666669</v>
      </c>
      <c r="J248" s="655">
        <v>1750</v>
      </c>
      <c r="K248" s="656">
        <v>5366.5</v>
      </c>
    </row>
    <row r="249" spans="1:11" ht="14.4" customHeight="1" x14ac:dyDescent="0.3">
      <c r="A249" s="651" t="s">
        <v>540</v>
      </c>
      <c r="B249" s="652" t="s">
        <v>541</v>
      </c>
      <c r="C249" s="653" t="s">
        <v>556</v>
      </c>
      <c r="D249" s="654" t="s">
        <v>2551</v>
      </c>
      <c r="E249" s="653" t="s">
        <v>4436</v>
      </c>
      <c r="F249" s="654" t="s">
        <v>4437</v>
      </c>
      <c r="G249" s="653" t="s">
        <v>3272</v>
      </c>
      <c r="H249" s="653" t="s">
        <v>3273</v>
      </c>
      <c r="I249" s="655">
        <v>2.1677777777777774</v>
      </c>
      <c r="J249" s="655">
        <v>800</v>
      </c>
      <c r="K249" s="656">
        <v>1734.5</v>
      </c>
    </row>
    <row r="250" spans="1:11" ht="14.4" customHeight="1" x14ac:dyDescent="0.3">
      <c r="A250" s="651" t="s">
        <v>540</v>
      </c>
      <c r="B250" s="652" t="s">
        <v>541</v>
      </c>
      <c r="C250" s="653" t="s">
        <v>556</v>
      </c>
      <c r="D250" s="654" t="s">
        <v>2551</v>
      </c>
      <c r="E250" s="653" t="s">
        <v>4436</v>
      </c>
      <c r="F250" s="654" t="s">
        <v>4437</v>
      </c>
      <c r="G250" s="653" t="s">
        <v>3510</v>
      </c>
      <c r="H250" s="653" t="s">
        <v>3511</v>
      </c>
      <c r="I250" s="655">
        <v>8.76</v>
      </c>
      <c r="J250" s="655">
        <v>1700</v>
      </c>
      <c r="K250" s="656">
        <v>14892.619999999999</v>
      </c>
    </row>
    <row r="251" spans="1:11" ht="14.4" customHeight="1" x14ac:dyDescent="0.3">
      <c r="A251" s="651" t="s">
        <v>540</v>
      </c>
      <c r="B251" s="652" t="s">
        <v>541</v>
      </c>
      <c r="C251" s="653" t="s">
        <v>556</v>
      </c>
      <c r="D251" s="654" t="s">
        <v>2551</v>
      </c>
      <c r="E251" s="653" t="s">
        <v>4436</v>
      </c>
      <c r="F251" s="654" t="s">
        <v>4437</v>
      </c>
      <c r="G251" s="653" t="s">
        <v>3512</v>
      </c>
      <c r="H251" s="653" t="s">
        <v>3513</v>
      </c>
      <c r="I251" s="655">
        <v>37.15</v>
      </c>
      <c r="J251" s="655">
        <v>700</v>
      </c>
      <c r="K251" s="656">
        <v>26003.7</v>
      </c>
    </row>
    <row r="252" spans="1:11" ht="14.4" customHeight="1" x14ac:dyDescent="0.3">
      <c r="A252" s="651" t="s">
        <v>540</v>
      </c>
      <c r="B252" s="652" t="s">
        <v>541</v>
      </c>
      <c r="C252" s="653" t="s">
        <v>556</v>
      </c>
      <c r="D252" s="654" t="s">
        <v>2551</v>
      </c>
      <c r="E252" s="653" t="s">
        <v>4436</v>
      </c>
      <c r="F252" s="654" t="s">
        <v>4437</v>
      </c>
      <c r="G252" s="653" t="s">
        <v>3276</v>
      </c>
      <c r="H252" s="653" t="s">
        <v>3277</v>
      </c>
      <c r="I252" s="655">
        <v>2.1785714285714284</v>
      </c>
      <c r="J252" s="655">
        <v>1400</v>
      </c>
      <c r="K252" s="656">
        <v>3051</v>
      </c>
    </row>
    <row r="253" spans="1:11" ht="14.4" customHeight="1" x14ac:dyDescent="0.3">
      <c r="A253" s="651" t="s">
        <v>540</v>
      </c>
      <c r="B253" s="652" t="s">
        <v>541</v>
      </c>
      <c r="C253" s="653" t="s">
        <v>556</v>
      </c>
      <c r="D253" s="654" t="s">
        <v>2551</v>
      </c>
      <c r="E253" s="653" t="s">
        <v>4436</v>
      </c>
      <c r="F253" s="654" t="s">
        <v>4437</v>
      </c>
      <c r="G253" s="653" t="s">
        <v>3514</v>
      </c>
      <c r="H253" s="653" t="s">
        <v>3515</v>
      </c>
      <c r="I253" s="655">
        <v>58.91</v>
      </c>
      <c r="J253" s="655">
        <v>150</v>
      </c>
      <c r="K253" s="656">
        <v>8837.24</v>
      </c>
    </row>
    <row r="254" spans="1:11" ht="14.4" customHeight="1" x14ac:dyDescent="0.3">
      <c r="A254" s="651" t="s">
        <v>540</v>
      </c>
      <c r="B254" s="652" t="s">
        <v>541</v>
      </c>
      <c r="C254" s="653" t="s">
        <v>556</v>
      </c>
      <c r="D254" s="654" t="s">
        <v>2551</v>
      </c>
      <c r="E254" s="653" t="s">
        <v>4436</v>
      </c>
      <c r="F254" s="654" t="s">
        <v>4437</v>
      </c>
      <c r="G254" s="653" t="s">
        <v>3516</v>
      </c>
      <c r="H254" s="653" t="s">
        <v>3517</v>
      </c>
      <c r="I254" s="655">
        <v>414</v>
      </c>
      <c r="J254" s="655">
        <v>80</v>
      </c>
      <c r="K254" s="656">
        <v>33120</v>
      </c>
    </row>
    <row r="255" spans="1:11" ht="14.4" customHeight="1" x14ac:dyDescent="0.3">
      <c r="A255" s="651" t="s">
        <v>540</v>
      </c>
      <c r="B255" s="652" t="s">
        <v>541</v>
      </c>
      <c r="C255" s="653" t="s">
        <v>556</v>
      </c>
      <c r="D255" s="654" t="s">
        <v>2551</v>
      </c>
      <c r="E255" s="653" t="s">
        <v>4436</v>
      </c>
      <c r="F255" s="654" t="s">
        <v>4437</v>
      </c>
      <c r="G255" s="653" t="s">
        <v>3278</v>
      </c>
      <c r="H255" s="653" t="s">
        <v>3279</v>
      </c>
      <c r="I255" s="655">
        <v>6.05</v>
      </c>
      <c r="J255" s="655">
        <v>20</v>
      </c>
      <c r="K255" s="656">
        <v>121</v>
      </c>
    </row>
    <row r="256" spans="1:11" ht="14.4" customHeight="1" x14ac:dyDescent="0.3">
      <c r="A256" s="651" t="s">
        <v>540</v>
      </c>
      <c r="B256" s="652" t="s">
        <v>541</v>
      </c>
      <c r="C256" s="653" t="s">
        <v>556</v>
      </c>
      <c r="D256" s="654" t="s">
        <v>2551</v>
      </c>
      <c r="E256" s="653" t="s">
        <v>4436</v>
      </c>
      <c r="F256" s="654" t="s">
        <v>4437</v>
      </c>
      <c r="G256" s="653" t="s">
        <v>3518</v>
      </c>
      <c r="H256" s="653" t="s">
        <v>3519</v>
      </c>
      <c r="I256" s="655">
        <v>23.15</v>
      </c>
      <c r="J256" s="655">
        <v>250</v>
      </c>
      <c r="K256" s="656">
        <v>5787.24</v>
      </c>
    </row>
    <row r="257" spans="1:11" ht="14.4" customHeight="1" x14ac:dyDescent="0.3">
      <c r="A257" s="651" t="s">
        <v>540</v>
      </c>
      <c r="B257" s="652" t="s">
        <v>541</v>
      </c>
      <c r="C257" s="653" t="s">
        <v>556</v>
      </c>
      <c r="D257" s="654" t="s">
        <v>2551</v>
      </c>
      <c r="E257" s="653" t="s">
        <v>4436</v>
      </c>
      <c r="F257" s="654" t="s">
        <v>4437</v>
      </c>
      <c r="G257" s="653" t="s">
        <v>3385</v>
      </c>
      <c r="H257" s="653" t="s">
        <v>3386</v>
      </c>
      <c r="I257" s="655">
        <v>15.005555555555556</v>
      </c>
      <c r="J257" s="655">
        <v>170</v>
      </c>
      <c r="K257" s="656">
        <v>2551.12</v>
      </c>
    </row>
    <row r="258" spans="1:11" ht="14.4" customHeight="1" x14ac:dyDescent="0.3">
      <c r="A258" s="651" t="s">
        <v>540</v>
      </c>
      <c r="B258" s="652" t="s">
        <v>541</v>
      </c>
      <c r="C258" s="653" t="s">
        <v>556</v>
      </c>
      <c r="D258" s="654" t="s">
        <v>2551</v>
      </c>
      <c r="E258" s="653" t="s">
        <v>4436</v>
      </c>
      <c r="F258" s="654" t="s">
        <v>4437</v>
      </c>
      <c r="G258" s="653" t="s">
        <v>3282</v>
      </c>
      <c r="H258" s="653" t="s">
        <v>3283</v>
      </c>
      <c r="I258" s="655">
        <v>12.103333333333332</v>
      </c>
      <c r="J258" s="655">
        <v>200</v>
      </c>
      <c r="K258" s="656">
        <v>2420.7999999999997</v>
      </c>
    </row>
    <row r="259" spans="1:11" ht="14.4" customHeight="1" x14ac:dyDescent="0.3">
      <c r="A259" s="651" t="s">
        <v>540</v>
      </c>
      <c r="B259" s="652" t="s">
        <v>541</v>
      </c>
      <c r="C259" s="653" t="s">
        <v>556</v>
      </c>
      <c r="D259" s="654" t="s">
        <v>2551</v>
      </c>
      <c r="E259" s="653" t="s">
        <v>4436</v>
      </c>
      <c r="F259" s="654" t="s">
        <v>4437</v>
      </c>
      <c r="G259" s="653" t="s">
        <v>3520</v>
      </c>
      <c r="H259" s="653" t="s">
        <v>3521</v>
      </c>
      <c r="I259" s="655">
        <v>32.9</v>
      </c>
      <c r="J259" s="655">
        <v>120</v>
      </c>
      <c r="K259" s="656">
        <v>3947.96</v>
      </c>
    </row>
    <row r="260" spans="1:11" ht="14.4" customHeight="1" x14ac:dyDescent="0.3">
      <c r="A260" s="651" t="s">
        <v>540</v>
      </c>
      <c r="B260" s="652" t="s">
        <v>541</v>
      </c>
      <c r="C260" s="653" t="s">
        <v>556</v>
      </c>
      <c r="D260" s="654" t="s">
        <v>2551</v>
      </c>
      <c r="E260" s="653" t="s">
        <v>4436</v>
      </c>
      <c r="F260" s="654" t="s">
        <v>4437</v>
      </c>
      <c r="G260" s="653" t="s">
        <v>3284</v>
      </c>
      <c r="H260" s="653" t="s">
        <v>3285</v>
      </c>
      <c r="I260" s="655">
        <v>2.52</v>
      </c>
      <c r="J260" s="655">
        <v>400</v>
      </c>
      <c r="K260" s="656">
        <v>1008</v>
      </c>
    </row>
    <row r="261" spans="1:11" ht="14.4" customHeight="1" x14ac:dyDescent="0.3">
      <c r="A261" s="651" t="s">
        <v>540</v>
      </c>
      <c r="B261" s="652" t="s">
        <v>541</v>
      </c>
      <c r="C261" s="653" t="s">
        <v>556</v>
      </c>
      <c r="D261" s="654" t="s">
        <v>2551</v>
      </c>
      <c r="E261" s="653" t="s">
        <v>4436</v>
      </c>
      <c r="F261" s="654" t="s">
        <v>4437</v>
      </c>
      <c r="G261" s="653" t="s">
        <v>3286</v>
      </c>
      <c r="H261" s="653" t="s">
        <v>3287</v>
      </c>
      <c r="I261" s="655">
        <v>13.19</v>
      </c>
      <c r="J261" s="655">
        <v>40</v>
      </c>
      <c r="K261" s="656">
        <v>527.6</v>
      </c>
    </row>
    <row r="262" spans="1:11" ht="14.4" customHeight="1" x14ac:dyDescent="0.3">
      <c r="A262" s="651" t="s">
        <v>540</v>
      </c>
      <c r="B262" s="652" t="s">
        <v>541</v>
      </c>
      <c r="C262" s="653" t="s">
        <v>556</v>
      </c>
      <c r="D262" s="654" t="s">
        <v>2551</v>
      </c>
      <c r="E262" s="653" t="s">
        <v>4436</v>
      </c>
      <c r="F262" s="654" t="s">
        <v>4437</v>
      </c>
      <c r="G262" s="653" t="s">
        <v>3288</v>
      </c>
      <c r="H262" s="653" t="s">
        <v>3289</v>
      </c>
      <c r="I262" s="655">
        <v>13.2</v>
      </c>
      <c r="J262" s="655">
        <v>40</v>
      </c>
      <c r="K262" s="656">
        <v>528</v>
      </c>
    </row>
    <row r="263" spans="1:11" ht="14.4" customHeight="1" x14ac:dyDescent="0.3">
      <c r="A263" s="651" t="s">
        <v>540</v>
      </c>
      <c r="B263" s="652" t="s">
        <v>541</v>
      </c>
      <c r="C263" s="653" t="s">
        <v>556</v>
      </c>
      <c r="D263" s="654" t="s">
        <v>2551</v>
      </c>
      <c r="E263" s="653" t="s">
        <v>4436</v>
      </c>
      <c r="F263" s="654" t="s">
        <v>4437</v>
      </c>
      <c r="G263" s="653" t="s">
        <v>3292</v>
      </c>
      <c r="H263" s="653" t="s">
        <v>3293</v>
      </c>
      <c r="I263" s="655">
        <v>1.2749999999999999</v>
      </c>
      <c r="J263" s="655">
        <v>3000</v>
      </c>
      <c r="K263" s="656">
        <v>3825</v>
      </c>
    </row>
    <row r="264" spans="1:11" ht="14.4" customHeight="1" x14ac:dyDescent="0.3">
      <c r="A264" s="651" t="s">
        <v>540</v>
      </c>
      <c r="B264" s="652" t="s">
        <v>541</v>
      </c>
      <c r="C264" s="653" t="s">
        <v>556</v>
      </c>
      <c r="D264" s="654" t="s">
        <v>2551</v>
      </c>
      <c r="E264" s="653" t="s">
        <v>4436</v>
      </c>
      <c r="F264" s="654" t="s">
        <v>4437</v>
      </c>
      <c r="G264" s="653" t="s">
        <v>3389</v>
      </c>
      <c r="H264" s="653" t="s">
        <v>3390</v>
      </c>
      <c r="I264" s="655">
        <v>8.5</v>
      </c>
      <c r="J264" s="655">
        <v>70</v>
      </c>
      <c r="K264" s="656">
        <v>595</v>
      </c>
    </row>
    <row r="265" spans="1:11" ht="14.4" customHeight="1" x14ac:dyDescent="0.3">
      <c r="A265" s="651" t="s">
        <v>540</v>
      </c>
      <c r="B265" s="652" t="s">
        <v>541</v>
      </c>
      <c r="C265" s="653" t="s">
        <v>556</v>
      </c>
      <c r="D265" s="654" t="s">
        <v>2551</v>
      </c>
      <c r="E265" s="653" t="s">
        <v>4436</v>
      </c>
      <c r="F265" s="654" t="s">
        <v>4437</v>
      </c>
      <c r="G265" s="653" t="s">
        <v>3391</v>
      </c>
      <c r="H265" s="653" t="s">
        <v>3392</v>
      </c>
      <c r="I265" s="655">
        <v>21.24</v>
      </c>
      <c r="J265" s="655">
        <v>10</v>
      </c>
      <c r="K265" s="656">
        <v>212.4</v>
      </c>
    </row>
    <row r="266" spans="1:11" ht="14.4" customHeight="1" x14ac:dyDescent="0.3">
      <c r="A266" s="651" t="s">
        <v>540</v>
      </c>
      <c r="B266" s="652" t="s">
        <v>541</v>
      </c>
      <c r="C266" s="653" t="s">
        <v>556</v>
      </c>
      <c r="D266" s="654" t="s">
        <v>2551</v>
      </c>
      <c r="E266" s="653" t="s">
        <v>4436</v>
      </c>
      <c r="F266" s="654" t="s">
        <v>4437</v>
      </c>
      <c r="G266" s="653" t="s">
        <v>3522</v>
      </c>
      <c r="H266" s="653" t="s">
        <v>3523</v>
      </c>
      <c r="I266" s="655">
        <v>21.24</v>
      </c>
      <c r="J266" s="655">
        <v>200</v>
      </c>
      <c r="K266" s="656">
        <v>4248</v>
      </c>
    </row>
    <row r="267" spans="1:11" ht="14.4" customHeight="1" x14ac:dyDescent="0.3">
      <c r="A267" s="651" t="s">
        <v>540</v>
      </c>
      <c r="B267" s="652" t="s">
        <v>541</v>
      </c>
      <c r="C267" s="653" t="s">
        <v>556</v>
      </c>
      <c r="D267" s="654" t="s">
        <v>2551</v>
      </c>
      <c r="E267" s="653" t="s">
        <v>4436</v>
      </c>
      <c r="F267" s="654" t="s">
        <v>4437</v>
      </c>
      <c r="G267" s="653" t="s">
        <v>3524</v>
      </c>
      <c r="H267" s="653" t="s">
        <v>3525</v>
      </c>
      <c r="I267" s="655">
        <v>524.78</v>
      </c>
      <c r="J267" s="655">
        <v>40</v>
      </c>
      <c r="K267" s="656">
        <v>20991.08</v>
      </c>
    </row>
    <row r="268" spans="1:11" ht="14.4" customHeight="1" x14ac:dyDescent="0.3">
      <c r="A268" s="651" t="s">
        <v>540</v>
      </c>
      <c r="B268" s="652" t="s">
        <v>541</v>
      </c>
      <c r="C268" s="653" t="s">
        <v>556</v>
      </c>
      <c r="D268" s="654" t="s">
        <v>2551</v>
      </c>
      <c r="E268" s="653" t="s">
        <v>4436</v>
      </c>
      <c r="F268" s="654" t="s">
        <v>4437</v>
      </c>
      <c r="G268" s="653" t="s">
        <v>3294</v>
      </c>
      <c r="H268" s="653" t="s">
        <v>3295</v>
      </c>
      <c r="I268" s="655">
        <v>13.2</v>
      </c>
      <c r="J268" s="655">
        <v>10</v>
      </c>
      <c r="K268" s="656">
        <v>132</v>
      </c>
    </row>
    <row r="269" spans="1:11" ht="14.4" customHeight="1" x14ac:dyDescent="0.3">
      <c r="A269" s="651" t="s">
        <v>540</v>
      </c>
      <c r="B269" s="652" t="s">
        <v>541</v>
      </c>
      <c r="C269" s="653" t="s">
        <v>556</v>
      </c>
      <c r="D269" s="654" t="s">
        <v>2551</v>
      </c>
      <c r="E269" s="653" t="s">
        <v>4436</v>
      </c>
      <c r="F269" s="654" t="s">
        <v>4437</v>
      </c>
      <c r="G269" s="653" t="s">
        <v>3526</v>
      </c>
      <c r="H269" s="653" t="s">
        <v>3527</v>
      </c>
      <c r="I269" s="655">
        <v>6.6550000000000002</v>
      </c>
      <c r="J269" s="655">
        <v>100</v>
      </c>
      <c r="K269" s="656">
        <v>665.5</v>
      </c>
    </row>
    <row r="270" spans="1:11" ht="14.4" customHeight="1" x14ac:dyDescent="0.3">
      <c r="A270" s="651" t="s">
        <v>540</v>
      </c>
      <c r="B270" s="652" t="s">
        <v>541</v>
      </c>
      <c r="C270" s="653" t="s">
        <v>556</v>
      </c>
      <c r="D270" s="654" t="s">
        <v>2551</v>
      </c>
      <c r="E270" s="653" t="s">
        <v>4436</v>
      </c>
      <c r="F270" s="654" t="s">
        <v>4437</v>
      </c>
      <c r="G270" s="653" t="s">
        <v>3528</v>
      </c>
      <c r="H270" s="653" t="s">
        <v>3529</v>
      </c>
      <c r="I270" s="655">
        <v>18.150000000000002</v>
      </c>
      <c r="J270" s="655">
        <v>1000</v>
      </c>
      <c r="K270" s="656">
        <v>18150</v>
      </c>
    </row>
    <row r="271" spans="1:11" ht="14.4" customHeight="1" x14ac:dyDescent="0.3">
      <c r="A271" s="651" t="s">
        <v>540</v>
      </c>
      <c r="B271" s="652" t="s">
        <v>541</v>
      </c>
      <c r="C271" s="653" t="s">
        <v>556</v>
      </c>
      <c r="D271" s="654" t="s">
        <v>2551</v>
      </c>
      <c r="E271" s="653" t="s">
        <v>4436</v>
      </c>
      <c r="F271" s="654" t="s">
        <v>4437</v>
      </c>
      <c r="G271" s="653" t="s">
        <v>3393</v>
      </c>
      <c r="H271" s="653" t="s">
        <v>3394</v>
      </c>
      <c r="I271" s="655">
        <v>0.46999999999999986</v>
      </c>
      <c r="J271" s="655">
        <v>4600</v>
      </c>
      <c r="K271" s="656">
        <v>2162</v>
      </c>
    </row>
    <row r="272" spans="1:11" ht="14.4" customHeight="1" x14ac:dyDescent="0.3">
      <c r="A272" s="651" t="s">
        <v>540</v>
      </c>
      <c r="B272" s="652" t="s">
        <v>541</v>
      </c>
      <c r="C272" s="653" t="s">
        <v>556</v>
      </c>
      <c r="D272" s="654" t="s">
        <v>2551</v>
      </c>
      <c r="E272" s="653" t="s">
        <v>4436</v>
      </c>
      <c r="F272" s="654" t="s">
        <v>4437</v>
      </c>
      <c r="G272" s="653" t="s">
        <v>3530</v>
      </c>
      <c r="H272" s="653" t="s">
        <v>3531</v>
      </c>
      <c r="I272" s="655">
        <v>4.03</v>
      </c>
      <c r="J272" s="655">
        <v>650</v>
      </c>
      <c r="K272" s="656">
        <v>2619.5</v>
      </c>
    </row>
    <row r="273" spans="1:11" ht="14.4" customHeight="1" x14ac:dyDescent="0.3">
      <c r="A273" s="651" t="s">
        <v>540</v>
      </c>
      <c r="B273" s="652" t="s">
        <v>541</v>
      </c>
      <c r="C273" s="653" t="s">
        <v>556</v>
      </c>
      <c r="D273" s="654" t="s">
        <v>2551</v>
      </c>
      <c r="E273" s="653" t="s">
        <v>4436</v>
      </c>
      <c r="F273" s="654" t="s">
        <v>4437</v>
      </c>
      <c r="G273" s="653" t="s">
        <v>3532</v>
      </c>
      <c r="H273" s="653" t="s">
        <v>3533</v>
      </c>
      <c r="I273" s="655">
        <v>2.9025000000000003</v>
      </c>
      <c r="J273" s="655">
        <v>2500</v>
      </c>
      <c r="K273" s="656">
        <v>7255</v>
      </c>
    </row>
    <row r="274" spans="1:11" ht="14.4" customHeight="1" x14ac:dyDescent="0.3">
      <c r="A274" s="651" t="s">
        <v>540</v>
      </c>
      <c r="B274" s="652" t="s">
        <v>541</v>
      </c>
      <c r="C274" s="653" t="s">
        <v>556</v>
      </c>
      <c r="D274" s="654" t="s">
        <v>2551</v>
      </c>
      <c r="E274" s="653" t="s">
        <v>4436</v>
      </c>
      <c r="F274" s="654" t="s">
        <v>4437</v>
      </c>
      <c r="G274" s="653" t="s">
        <v>3534</v>
      </c>
      <c r="H274" s="653" t="s">
        <v>3535</v>
      </c>
      <c r="I274" s="655">
        <v>2.91</v>
      </c>
      <c r="J274" s="655">
        <v>1700</v>
      </c>
      <c r="K274" s="656">
        <v>4947</v>
      </c>
    </row>
    <row r="275" spans="1:11" ht="14.4" customHeight="1" x14ac:dyDescent="0.3">
      <c r="A275" s="651" t="s">
        <v>540</v>
      </c>
      <c r="B275" s="652" t="s">
        <v>541</v>
      </c>
      <c r="C275" s="653" t="s">
        <v>556</v>
      </c>
      <c r="D275" s="654" t="s">
        <v>2551</v>
      </c>
      <c r="E275" s="653" t="s">
        <v>4436</v>
      </c>
      <c r="F275" s="654" t="s">
        <v>4437</v>
      </c>
      <c r="G275" s="653" t="s">
        <v>3536</v>
      </c>
      <c r="H275" s="653" t="s">
        <v>3537</v>
      </c>
      <c r="I275" s="655">
        <v>484.04</v>
      </c>
      <c r="J275" s="655">
        <v>5</v>
      </c>
      <c r="K275" s="656">
        <v>2420.1999999999998</v>
      </c>
    </row>
    <row r="276" spans="1:11" ht="14.4" customHeight="1" x14ac:dyDescent="0.3">
      <c r="A276" s="651" t="s">
        <v>540</v>
      </c>
      <c r="B276" s="652" t="s">
        <v>541</v>
      </c>
      <c r="C276" s="653" t="s">
        <v>556</v>
      </c>
      <c r="D276" s="654" t="s">
        <v>2551</v>
      </c>
      <c r="E276" s="653" t="s">
        <v>4436</v>
      </c>
      <c r="F276" s="654" t="s">
        <v>4437</v>
      </c>
      <c r="G276" s="653" t="s">
        <v>3538</v>
      </c>
      <c r="H276" s="653" t="s">
        <v>3539</v>
      </c>
      <c r="I276" s="655">
        <v>527.96</v>
      </c>
      <c r="J276" s="655">
        <v>10</v>
      </c>
      <c r="K276" s="656">
        <v>5279.6</v>
      </c>
    </row>
    <row r="277" spans="1:11" ht="14.4" customHeight="1" x14ac:dyDescent="0.3">
      <c r="A277" s="651" t="s">
        <v>540</v>
      </c>
      <c r="B277" s="652" t="s">
        <v>541</v>
      </c>
      <c r="C277" s="653" t="s">
        <v>556</v>
      </c>
      <c r="D277" s="654" t="s">
        <v>2551</v>
      </c>
      <c r="E277" s="653" t="s">
        <v>4436</v>
      </c>
      <c r="F277" s="654" t="s">
        <v>4437</v>
      </c>
      <c r="G277" s="653" t="s">
        <v>3540</v>
      </c>
      <c r="H277" s="653" t="s">
        <v>3541</v>
      </c>
      <c r="I277" s="655">
        <v>484.03</v>
      </c>
      <c r="J277" s="655">
        <v>10</v>
      </c>
      <c r="K277" s="656">
        <v>4840.3</v>
      </c>
    </row>
    <row r="278" spans="1:11" ht="14.4" customHeight="1" x14ac:dyDescent="0.3">
      <c r="A278" s="651" t="s">
        <v>540</v>
      </c>
      <c r="B278" s="652" t="s">
        <v>541</v>
      </c>
      <c r="C278" s="653" t="s">
        <v>556</v>
      </c>
      <c r="D278" s="654" t="s">
        <v>2551</v>
      </c>
      <c r="E278" s="653" t="s">
        <v>4436</v>
      </c>
      <c r="F278" s="654" t="s">
        <v>4437</v>
      </c>
      <c r="G278" s="653" t="s">
        <v>3542</v>
      </c>
      <c r="H278" s="653" t="s">
        <v>3543</v>
      </c>
      <c r="I278" s="655">
        <v>61.06</v>
      </c>
      <c r="J278" s="655">
        <v>200</v>
      </c>
      <c r="K278" s="656">
        <v>12211.32</v>
      </c>
    </row>
    <row r="279" spans="1:11" ht="14.4" customHeight="1" x14ac:dyDescent="0.3">
      <c r="A279" s="651" t="s">
        <v>540</v>
      </c>
      <c r="B279" s="652" t="s">
        <v>541</v>
      </c>
      <c r="C279" s="653" t="s">
        <v>556</v>
      </c>
      <c r="D279" s="654" t="s">
        <v>2551</v>
      </c>
      <c r="E279" s="653" t="s">
        <v>4436</v>
      </c>
      <c r="F279" s="654" t="s">
        <v>4437</v>
      </c>
      <c r="G279" s="653" t="s">
        <v>3544</v>
      </c>
      <c r="H279" s="653" t="s">
        <v>3545</v>
      </c>
      <c r="I279" s="655">
        <v>35.99</v>
      </c>
      <c r="J279" s="655">
        <v>300</v>
      </c>
      <c r="K279" s="656">
        <v>10798.5</v>
      </c>
    </row>
    <row r="280" spans="1:11" ht="14.4" customHeight="1" x14ac:dyDescent="0.3">
      <c r="A280" s="651" t="s">
        <v>540</v>
      </c>
      <c r="B280" s="652" t="s">
        <v>541</v>
      </c>
      <c r="C280" s="653" t="s">
        <v>556</v>
      </c>
      <c r="D280" s="654" t="s">
        <v>2551</v>
      </c>
      <c r="E280" s="653" t="s">
        <v>4436</v>
      </c>
      <c r="F280" s="654" t="s">
        <v>4437</v>
      </c>
      <c r="G280" s="653" t="s">
        <v>3546</v>
      </c>
      <c r="H280" s="653" t="s">
        <v>3547</v>
      </c>
      <c r="I280" s="655">
        <v>25.99</v>
      </c>
      <c r="J280" s="655">
        <v>420</v>
      </c>
      <c r="K280" s="656">
        <v>10916.050000000001</v>
      </c>
    </row>
    <row r="281" spans="1:11" ht="14.4" customHeight="1" x14ac:dyDescent="0.3">
      <c r="A281" s="651" t="s">
        <v>540</v>
      </c>
      <c r="B281" s="652" t="s">
        <v>541</v>
      </c>
      <c r="C281" s="653" t="s">
        <v>556</v>
      </c>
      <c r="D281" s="654" t="s">
        <v>2551</v>
      </c>
      <c r="E281" s="653" t="s">
        <v>4436</v>
      </c>
      <c r="F281" s="654" t="s">
        <v>4437</v>
      </c>
      <c r="G281" s="653" t="s">
        <v>3548</v>
      </c>
      <c r="H281" s="653" t="s">
        <v>3549</v>
      </c>
      <c r="I281" s="655">
        <v>414</v>
      </c>
      <c r="J281" s="655">
        <v>20</v>
      </c>
      <c r="K281" s="656">
        <v>8280</v>
      </c>
    </row>
    <row r="282" spans="1:11" ht="14.4" customHeight="1" x14ac:dyDescent="0.3">
      <c r="A282" s="651" t="s">
        <v>540</v>
      </c>
      <c r="B282" s="652" t="s">
        <v>541</v>
      </c>
      <c r="C282" s="653" t="s">
        <v>556</v>
      </c>
      <c r="D282" s="654" t="s">
        <v>2551</v>
      </c>
      <c r="E282" s="653" t="s">
        <v>4436</v>
      </c>
      <c r="F282" s="654" t="s">
        <v>4437</v>
      </c>
      <c r="G282" s="653" t="s">
        <v>3550</v>
      </c>
      <c r="H282" s="653" t="s">
        <v>3551</v>
      </c>
      <c r="I282" s="655">
        <v>527.96</v>
      </c>
      <c r="J282" s="655">
        <v>10</v>
      </c>
      <c r="K282" s="656">
        <v>5279.65</v>
      </c>
    </row>
    <row r="283" spans="1:11" ht="14.4" customHeight="1" x14ac:dyDescent="0.3">
      <c r="A283" s="651" t="s">
        <v>540</v>
      </c>
      <c r="B283" s="652" t="s">
        <v>541</v>
      </c>
      <c r="C283" s="653" t="s">
        <v>556</v>
      </c>
      <c r="D283" s="654" t="s">
        <v>2551</v>
      </c>
      <c r="E283" s="653" t="s">
        <v>4436</v>
      </c>
      <c r="F283" s="654" t="s">
        <v>4437</v>
      </c>
      <c r="G283" s="653" t="s">
        <v>3296</v>
      </c>
      <c r="H283" s="653" t="s">
        <v>3297</v>
      </c>
      <c r="I283" s="655">
        <v>9.1999999999999993</v>
      </c>
      <c r="J283" s="655">
        <v>100</v>
      </c>
      <c r="K283" s="656">
        <v>920</v>
      </c>
    </row>
    <row r="284" spans="1:11" ht="14.4" customHeight="1" x14ac:dyDescent="0.3">
      <c r="A284" s="651" t="s">
        <v>540</v>
      </c>
      <c r="B284" s="652" t="s">
        <v>541</v>
      </c>
      <c r="C284" s="653" t="s">
        <v>556</v>
      </c>
      <c r="D284" s="654" t="s">
        <v>2551</v>
      </c>
      <c r="E284" s="653" t="s">
        <v>4436</v>
      </c>
      <c r="F284" s="654" t="s">
        <v>4437</v>
      </c>
      <c r="G284" s="653" t="s">
        <v>3296</v>
      </c>
      <c r="H284" s="653" t="s">
        <v>3298</v>
      </c>
      <c r="I284" s="655">
        <v>9.1999999999999993</v>
      </c>
      <c r="J284" s="655">
        <v>900</v>
      </c>
      <c r="K284" s="656">
        <v>8280</v>
      </c>
    </row>
    <row r="285" spans="1:11" ht="14.4" customHeight="1" x14ac:dyDescent="0.3">
      <c r="A285" s="651" t="s">
        <v>540</v>
      </c>
      <c r="B285" s="652" t="s">
        <v>541</v>
      </c>
      <c r="C285" s="653" t="s">
        <v>556</v>
      </c>
      <c r="D285" s="654" t="s">
        <v>2551</v>
      </c>
      <c r="E285" s="653" t="s">
        <v>4436</v>
      </c>
      <c r="F285" s="654" t="s">
        <v>4437</v>
      </c>
      <c r="G285" s="653" t="s">
        <v>3299</v>
      </c>
      <c r="H285" s="653" t="s">
        <v>3300</v>
      </c>
      <c r="I285" s="655">
        <v>172.5</v>
      </c>
      <c r="J285" s="655">
        <v>4</v>
      </c>
      <c r="K285" s="656">
        <v>690</v>
      </c>
    </row>
    <row r="286" spans="1:11" ht="14.4" customHeight="1" x14ac:dyDescent="0.3">
      <c r="A286" s="651" t="s">
        <v>540</v>
      </c>
      <c r="B286" s="652" t="s">
        <v>541</v>
      </c>
      <c r="C286" s="653" t="s">
        <v>556</v>
      </c>
      <c r="D286" s="654" t="s">
        <v>2551</v>
      </c>
      <c r="E286" s="653" t="s">
        <v>4436</v>
      </c>
      <c r="F286" s="654" t="s">
        <v>4437</v>
      </c>
      <c r="G286" s="653" t="s">
        <v>3552</v>
      </c>
      <c r="H286" s="653" t="s">
        <v>3553</v>
      </c>
      <c r="I286" s="655">
        <v>12.1</v>
      </c>
      <c r="J286" s="655">
        <v>20</v>
      </c>
      <c r="K286" s="656">
        <v>242</v>
      </c>
    </row>
    <row r="287" spans="1:11" ht="14.4" customHeight="1" x14ac:dyDescent="0.3">
      <c r="A287" s="651" t="s">
        <v>540</v>
      </c>
      <c r="B287" s="652" t="s">
        <v>541</v>
      </c>
      <c r="C287" s="653" t="s">
        <v>556</v>
      </c>
      <c r="D287" s="654" t="s">
        <v>2551</v>
      </c>
      <c r="E287" s="653" t="s">
        <v>4436</v>
      </c>
      <c r="F287" s="654" t="s">
        <v>4437</v>
      </c>
      <c r="G287" s="653" t="s">
        <v>3554</v>
      </c>
      <c r="H287" s="653" t="s">
        <v>3555</v>
      </c>
      <c r="I287" s="655">
        <v>635.86</v>
      </c>
      <c r="J287" s="655">
        <v>140</v>
      </c>
      <c r="K287" s="656">
        <v>89019.700000000012</v>
      </c>
    </row>
    <row r="288" spans="1:11" ht="14.4" customHeight="1" x14ac:dyDescent="0.3">
      <c r="A288" s="651" t="s">
        <v>540</v>
      </c>
      <c r="B288" s="652" t="s">
        <v>541</v>
      </c>
      <c r="C288" s="653" t="s">
        <v>556</v>
      </c>
      <c r="D288" s="654" t="s">
        <v>2551</v>
      </c>
      <c r="E288" s="653" t="s">
        <v>4436</v>
      </c>
      <c r="F288" s="654" t="s">
        <v>4437</v>
      </c>
      <c r="G288" s="653" t="s">
        <v>3556</v>
      </c>
      <c r="H288" s="653" t="s">
        <v>3557</v>
      </c>
      <c r="I288" s="655">
        <v>1652.9</v>
      </c>
      <c r="J288" s="655">
        <v>2</v>
      </c>
      <c r="K288" s="656">
        <v>3305.8</v>
      </c>
    </row>
    <row r="289" spans="1:11" ht="14.4" customHeight="1" x14ac:dyDescent="0.3">
      <c r="A289" s="651" t="s">
        <v>540</v>
      </c>
      <c r="B289" s="652" t="s">
        <v>541</v>
      </c>
      <c r="C289" s="653" t="s">
        <v>556</v>
      </c>
      <c r="D289" s="654" t="s">
        <v>2551</v>
      </c>
      <c r="E289" s="653" t="s">
        <v>4436</v>
      </c>
      <c r="F289" s="654" t="s">
        <v>4437</v>
      </c>
      <c r="G289" s="653" t="s">
        <v>3558</v>
      </c>
      <c r="H289" s="653" t="s">
        <v>3559</v>
      </c>
      <c r="I289" s="655">
        <v>422.3</v>
      </c>
      <c r="J289" s="655">
        <v>6</v>
      </c>
      <c r="K289" s="656">
        <v>2533.8000000000002</v>
      </c>
    </row>
    <row r="290" spans="1:11" ht="14.4" customHeight="1" x14ac:dyDescent="0.3">
      <c r="A290" s="651" t="s">
        <v>540</v>
      </c>
      <c r="B290" s="652" t="s">
        <v>541</v>
      </c>
      <c r="C290" s="653" t="s">
        <v>556</v>
      </c>
      <c r="D290" s="654" t="s">
        <v>2551</v>
      </c>
      <c r="E290" s="653" t="s">
        <v>4436</v>
      </c>
      <c r="F290" s="654" t="s">
        <v>4437</v>
      </c>
      <c r="G290" s="653" t="s">
        <v>3560</v>
      </c>
      <c r="H290" s="653" t="s">
        <v>3561</v>
      </c>
      <c r="I290" s="655">
        <v>185.76</v>
      </c>
      <c r="J290" s="655">
        <v>200</v>
      </c>
      <c r="K290" s="656">
        <v>37151.839999999997</v>
      </c>
    </row>
    <row r="291" spans="1:11" ht="14.4" customHeight="1" x14ac:dyDescent="0.3">
      <c r="A291" s="651" t="s">
        <v>540</v>
      </c>
      <c r="B291" s="652" t="s">
        <v>541</v>
      </c>
      <c r="C291" s="653" t="s">
        <v>556</v>
      </c>
      <c r="D291" s="654" t="s">
        <v>2551</v>
      </c>
      <c r="E291" s="653" t="s">
        <v>4436</v>
      </c>
      <c r="F291" s="654" t="s">
        <v>4437</v>
      </c>
      <c r="G291" s="653" t="s">
        <v>3562</v>
      </c>
      <c r="H291" s="653" t="s">
        <v>3563</v>
      </c>
      <c r="I291" s="655">
        <v>600</v>
      </c>
      <c r="J291" s="655">
        <v>2</v>
      </c>
      <c r="K291" s="656">
        <v>1200</v>
      </c>
    </row>
    <row r="292" spans="1:11" ht="14.4" customHeight="1" x14ac:dyDescent="0.3">
      <c r="A292" s="651" t="s">
        <v>540</v>
      </c>
      <c r="B292" s="652" t="s">
        <v>541</v>
      </c>
      <c r="C292" s="653" t="s">
        <v>556</v>
      </c>
      <c r="D292" s="654" t="s">
        <v>2551</v>
      </c>
      <c r="E292" s="653" t="s">
        <v>4436</v>
      </c>
      <c r="F292" s="654" t="s">
        <v>4437</v>
      </c>
      <c r="G292" s="653" t="s">
        <v>3564</v>
      </c>
      <c r="H292" s="653" t="s">
        <v>3565</v>
      </c>
      <c r="I292" s="655">
        <v>907.5</v>
      </c>
      <c r="J292" s="655">
        <v>216</v>
      </c>
      <c r="K292" s="656">
        <v>196020</v>
      </c>
    </row>
    <row r="293" spans="1:11" ht="14.4" customHeight="1" x14ac:dyDescent="0.3">
      <c r="A293" s="651" t="s">
        <v>540</v>
      </c>
      <c r="B293" s="652" t="s">
        <v>541</v>
      </c>
      <c r="C293" s="653" t="s">
        <v>556</v>
      </c>
      <c r="D293" s="654" t="s">
        <v>2551</v>
      </c>
      <c r="E293" s="653" t="s">
        <v>4436</v>
      </c>
      <c r="F293" s="654" t="s">
        <v>4437</v>
      </c>
      <c r="G293" s="653" t="s">
        <v>3301</v>
      </c>
      <c r="H293" s="653" t="s">
        <v>3302</v>
      </c>
      <c r="I293" s="655">
        <v>3.4160000000000004</v>
      </c>
      <c r="J293" s="655">
        <v>1760</v>
      </c>
      <c r="K293" s="656">
        <v>6011.2</v>
      </c>
    </row>
    <row r="294" spans="1:11" ht="14.4" customHeight="1" x14ac:dyDescent="0.3">
      <c r="A294" s="651" t="s">
        <v>540</v>
      </c>
      <c r="B294" s="652" t="s">
        <v>541</v>
      </c>
      <c r="C294" s="653" t="s">
        <v>556</v>
      </c>
      <c r="D294" s="654" t="s">
        <v>2551</v>
      </c>
      <c r="E294" s="653" t="s">
        <v>4436</v>
      </c>
      <c r="F294" s="654" t="s">
        <v>4437</v>
      </c>
      <c r="G294" s="653" t="s">
        <v>3566</v>
      </c>
      <c r="H294" s="653" t="s">
        <v>3567</v>
      </c>
      <c r="I294" s="655">
        <v>6.0900000000000007</v>
      </c>
      <c r="J294" s="655">
        <v>1000</v>
      </c>
      <c r="K294" s="656">
        <v>6088</v>
      </c>
    </row>
    <row r="295" spans="1:11" ht="14.4" customHeight="1" x14ac:dyDescent="0.3">
      <c r="A295" s="651" t="s">
        <v>540</v>
      </c>
      <c r="B295" s="652" t="s">
        <v>541</v>
      </c>
      <c r="C295" s="653" t="s">
        <v>556</v>
      </c>
      <c r="D295" s="654" t="s">
        <v>2551</v>
      </c>
      <c r="E295" s="653" t="s">
        <v>4436</v>
      </c>
      <c r="F295" s="654" t="s">
        <v>4437</v>
      </c>
      <c r="G295" s="653" t="s">
        <v>3399</v>
      </c>
      <c r="H295" s="653" t="s">
        <v>3400</v>
      </c>
      <c r="I295" s="655">
        <v>9.4383333333333308</v>
      </c>
      <c r="J295" s="655">
        <v>1600</v>
      </c>
      <c r="K295" s="656">
        <v>15103</v>
      </c>
    </row>
    <row r="296" spans="1:11" ht="14.4" customHeight="1" x14ac:dyDescent="0.3">
      <c r="A296" s="651" t="s">
        <v>540</v>
      </c>
      <c r="B296" s="652" t="s">
        <v>541</v>
      </c>
      <c r="C296" s="653" t="s">
        <v>556</v>
      </c>
      <c r="D296" s="654" t="s">
        <v>2551</v>
      </c>
      <c r="E296" s="653" t="s">
        <v>4436</v>
      </c>
      <c r="F296" s="654" t="s">
        <v>4437</v>
      </c>
      <c r="G296" s="653" t="s">
        <v>3568</v>
      </c>
      <c r="H296" s="653" t="s">
        <v>3569</v>
      </c>
      <c r="I296" s="655">
        <v>414</v>
      </c>
      <c r="J296" s="655">
        <v>60</v>
      </c>
      <c r="K296" s="656">
        <v>24840</v>
      </c>
    </row>
    <row r="297" spans="1:11" ht="14.4" customHeight="1" x14ac:dyDescent="0.3">
      <c r="A297" s="651" t="s">
        <v>540</v>
      </c>
      <c r="B297" s="652" t="s">
        <v>541</v>
      </c>
      <c r="C297" s="653" t="s">
        <v>556</v>
      </c>
      <c r="D297" s="654" t="s">
        <v>2551</v>
      </c>
      <c r="E297" s="653" t="s">
        <v>4436</v>
      </c>
      <c r="F297" s="654" t="s">
        <v>4437</v>
      </c>
      <c r="G297" s="653" t="s">
        <v>3570</v>
      </c>
      <c r="H297" s="653" t="s">
        <v>3571</v>
      </c>
      <c r="I297" s="655">
        <v>6.29</v>
      </c>
      <c r="J297" s="655">
        <v>100</v>
      </c>
      <c r="K297" s="656">
        <v>629.20000000000005</v>
      </c>
    </row>
    <row r="298" spans="1:11" ht="14.4" customHeight="1" x14ac:dyDescent="0.3">
      <c r="A298" s="651" t="s">
        <v>540</v>
      </c>
      <c r="B298" s="652" t="s">
        <v>541</v>
      </c>
      <c r="C298" s="653" t="s">
        <v>556</v>
      </c>
      <c r="D298" s="654" t="s">
        <v>2551</v>
      </c>
      <c r="E298" s="653" t="s">
        <v>4436</v>
      </c>
      <c r="F298" s="654" t="s">
        <v>4437</v>
      </c>
      <c r="G298" s="653" t="s">
        <v>3572</v>
      </c>
      <c r="H298" s="653" t="s">
        <v>3573</v>
      </c>
      <c r="I298" s="655">
        <v>42.35</v>
      </c>
      <c r="J298" s="655">
        <v>150</v>
      </c>
      <c r="K298" s="656">
        <v>6352.5</v>
      </c>
    </row>
    <row r="299" spans="1:11" ht="14.4" customHeight="1" x14ac:dyDescent="0.3">
      <c r="A299" s="651" t="s">
        <v>540</v>
      </c>
      <c r="B299" s="652" t="s">
        <v>541</v>
      </c>
      <c r="C299" s="653" t="s">
        <v>556</v>
      </c>
      <c r="D299" s="654" t="s">
        <v>2551</v>
      </c>
      <c r="E299" s="653" t="s">
        <v>4436</v>
      </c>
      <c r="F299" s="654" t="s">
        <v>4437</v>
      </c>
      <c r="G299" s="653" t="s">
        <v>3574</v>
      </c>
      <c r="H299" s="653" t="s">
        <v>3575</v>
      </c>
      <c r="I299" s="655">
        <v>12.1</v>
      </c>
      <c r="J299" s="655">
        <v>10</v>
      </c>
      <c r="K299" s="656">
        <v>121</v>
      </c>
    </row>
    <row r="300" spans="1:11" ht="14.4" customHeight="1" x14ac:dyDescent="0.3">
      <c r="A300" s="651" t="s">
        <v>540</v>
      </c>
      <c r="B300" s="652" t="s">
        <v>541</v>
      </c>
      <c r="C300" s="653" t="s">
        <v>556</v>
      </c>
      <c r="D300" s="654" t="s">
        <v>2551</v>
      </c>
      <c r="E300" s="653" t="s">
        <v>4436</v>
      </c>
      <c r="F300" s="654" t="s">
        <v>4437</v>
      </c>
      <c r="G300" s="653" t="s">
        <v>3576</v>
      </c>
      <c r="H300" s="653" t="s">
        <v>3577</v>
      </c>
      <c r="I300" s="655">
        <v>582</v>
      </c>
      <c r="J300" s="655">
        <v>5</v>
      </c>
      <c r="K300" s="656">
        <v>2910</v>
      </c>
    </row>
    <row r="301" spans="1:11" ht="14.4" customHeight="1" x14ac:dyDescent="0.3">
      <c r="A301" s="651" t="s">
        <v>540</v>
      </c>
      <c r="B301" s="652" t="s">
        <v>541</v>
      </c>
      <c r="C301" s="653" t="s">
        <v>556</v>
      </c>
      <c r="D301" s="654" t="s">
        <v>2551</v>
      </c>
      <c r="E301" s="653" t="s">
        <v>4436</v>
      </c>
      <c r="F301" s="654" t="s">
        <v>4437</v>
      </c>
      <c r="G301" s="653" t="s">
        <v>3578</v>
      </c>
      <c r="H301" s="653" t="s">
        <v>3579</v>
      </c>
      <c r="I301" s="655">
        <v>299</v>
      </c>
      <c r="J301" s="655">
        <v>45</v>
      </c>
      <c r="K301" s="656">
        <v>13455.150000000001</v>
      </c>
    </row>
    <row r="302" spans="1:11" ht="14.4" customHeight="1" x14ac:dyDescent="0.3">
      <c r="A302" s="651" t="s">
        <v>540</v>
      </c>
      <c r="B302" s="652" t="s">
        <v>541</v>
      </c>
      <c r="C302" s="653" t="s">
        <v>556</v>
      </c>
      <c r="D302" s="654" t="s">
        <v>2551</v>
      </c>
      <c r="E302" s="653" t="s">
        <v>4436</v>
      </c>
      <c r="F302" s="654" t="s">
        <v>4437</v>
      </c>
      <c r="G302" s="653" t="s">
        <v>3580</v>
      </c>
      <c r="H302" s="653" t="s">
        <v>3581</v>
      </c>
      <c r="I302" s="655">
        <v>299</v>
      </c>
      <c r="J302" s="655">
        <v>105</v>
      </c>
      <c r="K302" s="656">
        <v>31395.329999999998</v>
      </c>
    </row>
    <row r="303" spans="1:11" ht="14.4" customHeight="1" x14ac:dyDescent="0.3">
      <c r="A303" s="651" t="s">
        <v>540</v>
      </c>
      <c r="B303" s="652" t="s">
        <v>541</v>
      </c>
      <c r="C303" s="653" t="s">
        <v>556</v>
      </c>
      <c r="D303" s="654" t="s">
        <v>2551</v>
      </c>
      <c r="E303" s="653" t="s">
        <v>4436</v>
      </c>
      <c r="F303" s="654" t="s">
        <v>4437</v>
      </c>
      <c r="G303" s="653" t="s">
        <v>3582</v>
      </c>
      <c r="H303" s="653" t="s">
        <v>3583</v>
      </c>
      <c r="I303" s="655">
        <v>1140.425</v>
      </c>
      <c r="J303" s="655">
        <v>6</v>
      </c>
      <c r="K303" s="656">
        <v>6842.6</v>
      </c>
    </row>
    <row r="304" spans="1:11" ht="14.4" customHeight="1" x14ac:dyDescent="0.3">
      <c r="A304" s="651" t="s">
        <v>540</v>
      </c>
      <c r="B304" s="652" t="s">
        <v>541</v>
      </c>
      <c r="C304" s="653" t="s">
        <v>556</v>
      </c>
      <c r="D304" s="654" t="s">
        <v>2551</v>
      </c>
      <c r="E304" s="653" t="s">
        <v>4436</v>
      </c>
      <c r="F304" s="654" t="s">
        <v>4437</v>
      </c>
      <c r="G304" s="653" t="s">
        <v>3584</v>
      </c>
      <c r="H304" s="653" t="s">
        <v>3585</v>
      </c>
      <c r="I304" s="655">
        <v>582</v>
      </c>
      <c r="J304" s="655">
        <v>5</v>
      </c>
      <c r="K304" s="656">
        <v>2910</v>
      </c>
    </row>
    <row r="305" spans="1:11" ht="14.4" customHeight="1" x14ac:dyDescent="0.3">
      <c r="A305" s="651" t="s">
        <v>540</v>
      </c>
      <c r="B305" s="652" t="s">
        <v>541</v>
      </c>
      <c r="C305" s="653" t="s">
        <v>556</v>
      </c>
      <c r="D305" s="654" t="s">
        <v>2551</v>
      </c>
      <c r="E305" s="653" t="s">
        <v>4436</v>
      </c>
      <c r="F305" s="654" t="s">
        <v>4437</v>
      </c>
      <c r="G305" s="653" t="s">
        <v>3586</v>
      </c>
      <c r="H305" s="653" t="s">
        <v>3587</v>
      </c>
      <c r="I305" s="655">
        <v>365.42</v>
      </c>
      <c r="J305" s="655">
        <v>3</v>
      </c>
      <c r="K305" s="656">
        <v>1096.26</v>
      </c>
    </row>
    <row r="306" spans="1:11" ht="14.4" customHeight="1" x14ac:dyDescent="0.3">
      <c r="A306" s="651" t="s">
        <v>540</v>
      </c>
      <c r="B306" s="652" t="s">
        <v>541</v>
      </c>
      <c r="C306" s="653" t="s">
        <v>556</v>
      </c>
      <c r="D306" s="654" t="s">
        <v>2551</v>
      </c>
      <c r="E306" s="653" t="s">
        <v>4436</v>
      </c>
      <c r="F306" s="654" t="s">
        <v>4437</v>
      </c>
      <c r="G306" s="653" t="s">
        <v>3588</v>
      </c>
      <c r="H306" s="653" t="s">
        <v>3589</v>
      </c>
      <c r="I306" s="655">
        <v>365.42</v>
      </c>
      <c r="J306" s="655">
        <v>3</v>
      </c>
      <c r="K306" s="656">
        <v>1096.26</v>
      </c>
    </row>
    <row r="307" spans="1:11" ht="14.4" customHeight="1" x14ac:dyDescent="0.3">
      <c r="A307" s="651" t="s">
        <v>540</v>
      </c>
      <c r="B307" s="652" t="s">
        <v>541</v>
      </c>
      <c r="C307" s="653" t="s">
        <v>556</v>
      </c>
      <c r="D307" s="654" t="s">
        <v>2551</v>
      </c>
      <c r="E307" s="653" t="s">
        <v>4436</v>
      </c>
      <c r="F307" s="654" t="s">
        <v>4437</v>
      </c>
      <c r="G307" s="653" t="s">
        <v>3590</v>
      </c>
      <c r="H307" s="653" t="s">
        <v>3591</v>
      </c>
      <c r="I307" s="655">
        <v>302.5</v>
      </c>
      <c r="J307" s="655">
        <v>3</v>
      </c>
      <c r="K307" s="656">
        <v>907.5</v>
      </c>
    </row>
    <row r="308" spans="1:11" ht="14.4" customHeight="1" x14ac:dyDescent="0.3">
      <c r="A308" s="651" t="s">
        <v>540</v>
      </c>
      <c r="B308" s="652" t="s">
        <v>541</v>
      </c>
      <c r="C308" s="653" t="s">
        <v>556</v>
      </c>
      <c r="D308" s="654" t="s">
        <v>2551</v>
      </c>
      <c r="E308" s="653" t="s">
        <v>4436</v>
      </c>
      <c r="F308" s="654" t="s">
        <v>4437</v>
      </c>
      <c r="G308" s="653" t="s">
        <v>3592</v>
      </c>
      <c r="H308" s="653" t="s">
        <v>3593</v>
      </c>
      <c r="I308" s="655">
        <v>406.57</v>
      </c>
      <c r="J308" s="655">
        <v>3</v>
      </c>
      <c r="K308" s="656">
        <v>1219.7</v>
      </c>
    </row>
    <row r="309" spans="1:11" ht="14.4" customHeight="1" x14ac:dyDescent="0.3">
      <c r="A309" s="651" t="s">
        <v>540</v>
      </c>
      <c r="B309" s="652" t="s">
        <v>541</v>
      </c>
      <c r="C309" s="653" t="s">
        <v>556</v>
      </c>
      <c r="D309" s="654" t="s">
        <v>2551</v>
      </c>
      <c r="E309" s="653" t="s">
        <v>4446</v>
      </c>
      <c r="F309" s="654" t="s">
        <v>4447</v>
      </c>
      <c r="G309" s="653" t="s">
        <v>3594</v>
      </c>
      <c r="H309" s="653" t="s">
        <v>3595</v>
      </c>
      <c r="I309" s="655">
        <v>9.2850000000000001</v>
      </c>
      <c r="J309" s="655">
        <v>35</v>
      </c>
      <c r="K309" s="656">
        <v>324.84000000000003</v>
      </c>
    </row>
    <row r="310" spans="1:11" ht="14.4" customHeight="1" x14ac:dyDescent="0.3">
      <c r="A310" s="651" t="s">
        <v>540</v>
      </c>
      <c r="B310" s="652" t="s">
        <v>541</v>
      </c>
      <c r="C310" s="653" t="s">
        <v>556</v>
      </c>
      <c r="D310" s="654" t="s">
        <v>2551</v>
      </c>
      <c r="E310" s="653" t="s">
        <v>4446</v>
      </c>
      <c r="F310" s="654" t="s">
        <v>4447</v>
      </c>
      <c r="G310" s="653" t="s">
        <v>3596</v>
      </c>
      <c r="H310" s="653" t="s">
        <v>3597</v>
      </c>
      <c r="I310" s="655">
        <v>1186.6477777777777</v>
      </c>
      <c r="J310" s="655">
        <v>100</v>
      </c>
      <c r="K310" s="656">
        <v>118664.66</v>
      </c>
    </row>
    <row r="311" spans="1:11" ht="14.4" customHeight="1" x14ac:dyDescent="0.3">
      <c r="A311" s="651" t="s">
        <v>540</v>
      </c>
      <c r="B311" s="652" t="s">
        <v>541</v>
      </c>
      <c r="C311" s="653" t="s">
        <v>556</v>
      </c>
      <c r="D311" s="654" t="s">
        <v>2551</v>
      </c>
      <c r="E311" s="653" t="s">
        <v>4446</v>
      </c>
      <c r="F311" s="654" t="s">
        <v>4447</v>
      </c>
      <c r="G311" s="653" t="s">
        <v>3598</v>
      </c>
      <c r="H311" s="653" t="s">
        <v>3599</v>
      </c>
      <c r="I311" s="655">
        <v>319.91000000000003</v>
      </c>
      <c r="J311" s="655">
        <v>200</v>
      </c>
      <c r="K311" s="656">
        <v>63982.44</v>
      </c>
    </row>
    <row r="312" spans="1:11" ht="14.4" customHeight="1" x14ac:dyDescent="0.3">
      <c r="A312" s="651" t="s">
        <v>540</v>
      </c>
      <c r="B312" s="652" t="s">
        <v>541</v>
      </c>
      <c r="C312" s="653" t="s">
        <v>556</v>
      </c>
      <c r="D312" s="654" t="s">
        <v>2551</v>
      </c>
      <c r="E312" s="653" t="s">
        <v>4446</v>
      </c>
      <c r="F312" s="654" t="s">
        <v>4447</v>
      </c>
      <c r="G312" s="653" t="s">
        <v>3600</v>
      </c>
      <c r="H312" s="653" t="s">
        <v>3601</v>
      </c>
      <c r="I312" s="655">
        <v>5.1749999999999998</v>
      </c>
      <c r="J312" s="655">
        <v>30</v>
      </c>
      <c r="K312" s="656">
        <v>155.30000000000001</v>
      </c>
    </row>
    <row r="313" spans="1:11" ht="14.4" customHeight="1" x14ac:dyDescent="0.3">
      <c r="A313" s="651" t="s">
        <v>540</v>
      </c>
      <c r="B313" s="652" t="s">
        <v>541</v>
      </c>
      <c r="C313" s="653" t="s">
        <v>556</v>
      </c>
      <c r="D313" s="654" t="s">
        <v>2551</v>
      </c>
      <c r="E313" s="653" t="s">
        <v>4446</v>
      </c>
      <c r="F313" s="654" t="s">
        <v>4447</v>
      </c>
      <c r="G313" s="653" t="s">
        <v>3602</v>
      </c>
      <c r="H313" s="653" t="s">
        <v>3603</v>
      </c>
      <c r="I313" s="655">
        <v>9.32</v>
      </c>
      <c r="J313" s="655">
        <v>10</v>
      </c>
      <c r="K313" s="656">
        <v>93.2</v>
      </c>
    </row>
    <row r="314" spans="1:11" ht="14.4" customHeight="1" x14ac:dyDescent="0.3">
      <c r="A314" s="651" t="s">
        <v>540</v>
      </c>
      <c r="B314" s="652" t="s">
        <v>541</v>
      </c>
      <c r="C314" s="653" t="s">
        <v>556</v>
      </c>
      <c r="D314" s="654" t="s">
        <v>2551</v>
      </c>
      <c r="E314" s="653" t="s">
        <v>4446</v>
      </c>
      <c r="F314" s="654" t="s">
        <v>4447</v>
      </c>
      <c r="G314" s="653" t="s">
        <v>3604</v>
      </c>
      <c r="H314" s="653" t="s">
        <v>3605</v>
      </c>
      <c r="I314" s="655">
        <v>9.2949999999999999</v>
      </c>
      <c r="J314" s="655">
        <v>30</v>
      </c>
      <c r="K314" s="656">
        <v>278.64</v>
      </c>
    </row>
    <row r="315" spans="1:11" ht="14.4" customHeight="1" x14ac:dyDescent="0.3">
      <c r="A315" s="651" t="s">
        <v>540</v>
      </c>
      <c r="B315" s="652" t="s">
        <v>541</v>
      </c>
      <c r="C315" s="653" t="s">
        <v>556</v>
      </c>
      <c r="D315" s="654" t="s">
        <v>2551</v>
      </c>
      <c r="E315" s="653" t="s">
        <v>4446</v>
      </c>
      <c r="F315" s="654" t="s">
        <v>4447</v>
      </c>
      <c r="G315" s="653" t="s">
        <v>3606</v>
      </c>
      <c r="H315" s="653" t="s">
        <v>3607</v>
      </c>
      <c r="I315" s="655">
        <v>5.17</v>
      </c>
      <c r="J315" s="655">
        <v>20</v>
      </c>
      <c r="K315" s="656">
        <v>103.5</v>
      </c>
    </row>
    <row r="316" spans="1:11" ht="14.4" customHeight="1" x14ac:dyDescent="0.3">
      <c r="A316" s="651" t="s">
        <v>540</v>
      </c>
      <c r="B316" s="652" t="s">
        <v>541</v>
      </c>
      <c r="C316" s="653" t="s">
        <v>556</v>
      </c>
      <c r="D316" s="654" t="s">
        <v>2551</v>
      </c>
      <c r="E316" s="653" t="s">
        <v>4446</v>
      </c>
      <c r="F316" s="654" t="s">
        <v>4447</v>
      </c>
      <c r="G316" s="653" t="s">
        <v>3608</v>
      </c>
      <c r="H316" s="653" t="s">
        <v>3609</v>
      </c>
      <c r="I316" s="655">
        <v>5.18</v>
      </c>
      <c r="J316" s="655">
        <v>10</v>
      </c>
      <c r="K316" s="656">
        <v>51.8</v>
      </c>
    </row>
    <row r="317" spans="1:11" ht="14.4" customHeight="1" x14ac:dyDescent="0.3">
      <c r="A317" s="651" t="s">
        <v>540</v>
      </c>
      <c r="B317" s="652" t="s">
        <v>541</v>
      </c>
      <c r="C317" s="653" t="s">
        <v>556</v>
      </c>
      <c r="D317" s="654" t="s">
        <v>2551</v>
      </c>
      <c r="E317" s="653" t="s">
        <v>4444</v>
      </c>
      <c r="F317" s="654" t="s">
        <v>4445</v>
      </c>
      <c r="G317" s="653" t="s">
        <v>3403</v>
      </c>
      <c r="H317" s="653" t="s">
        <v>3404</v>
      </c>
      <c r="I317" s="655">
        <v>8.17</v>
      </c>
      <c r="J317" s="655">
        <v>3300</v>
      </c>
      <c r="K317" s="656">
        <v>26961</v>
      </c>
    </row>
    <row r="318" spans="1:11" ht="14.4" customHeight="1" x14ac:dyDescent="0.3">
      <c r="A318" s="651" t="s">
        <v>540</v>
      </c>
      <c r="B318" s="652" t="s">
        <v>541</v>
      </c>
      <c r="C318" s="653" t="s">
        <v>556</v>
      </c>
      <c r="D318" s="654" t="s">
        <v>2551</v>
      </c>
      <c r="E318" s="653" t="s">
        <v>4444</v>
      </c>
      <c r="F318" s="654" t="s">
        <v>4445</v>
      </c>
      <c r="G318" s="653" t="s">
        <v>3610</v>
      </c>
      <c r="H318" s="653" t="s">
        <v>3611</v>
      </c>
      <c r="I318" s="655">
        <v>16.46</v>
      </c>
      <c r="J318" s="655">
        <v>200</v>
      </c>
      <c r="K318" s="656">
        <v>3292</v>
      </c>
    </row>
    <row r="319" spans="1:11" ht="14.4" customHeight="1" x14ac:dyDescent="0.3">
      <c r="A319" s="651" t="s">
        <v>540</v>
      </c>
      <c r="B319" s="652" t="s">
        <v>541</v>
      </c>
      <c r="C319" s="653" t="s">
        <v>556</v>
      </c>
      <c r="D319" s="654" t="s">
        <v>2551</v>
      </c>
      <c r="E319" s="653" t="s">
        <v>4444</v>
      </c>
      <c r="F319" s="654" t="s">
        <v>4445</v>
      </c>
      <c r="G319" s="653" t="s">
        <v>3612</v>
      </c>
      <c r="H319" s="653" t="s">
        <v>3613</v>
      </c>
      <c r="I319" s="655">
        <v>25.57</v>
      </c>
      <c r="J319" s="655">
        <v>600</v>
      </c>
      <c r="K319" s="656">
        <v>15340.380000000001</v>
      </c>
    </row>
    <row r="320" spans="1:11" ht="14.4" customHeight="1" x14ac:dyDescent="0.3">
      <c r="A320" s="651" t="s">
        <v>540</v>
      </c>
      <c r="B320" s="652" t="s">
        <v>541</v>
      </c>
      <c r="C320" s="653" t="s">
        <v>556</v>
      </c>
      <c r="D320" s="654" t="s">
        <v>2551</v>
      </c>
      <c r="E320" s="653" t="s">
        <v>4438</v>
      </c>
      <c r="F320" s="654" t="s">
        <v>4439</v>
      </c>
      <c r="G320" s="653" t="s">
        <v>3315</v>
      </c>
      <c r="H320" s="653" t="s">
        <v>3316</v>
      </c>
      <c r="I320" s="655">
        <v>0.30399999999999999</v>
      </c>
      <c r="J320" s="655">
        <v>1200</v>
      </c>
      <c r="K320" s="656">
        <v>366</v>
      </c>
    </row>
    <row r="321" spans="1:11" ht="14.4" customHeight="1" x14ac:dyDescent="0.3">
      <c r="A321" s="651" t="s">
        <v>540</v>
      </c>
      <c r="B321" s="652" t="s">
        <v>541</v>
      </c>
      <c r="C321" s="653" t="s">
        <v>556</v>
      </c>
      <c r="D321" s="654" t="s">
        <v>2551</v>
      </c>
      <c r="E321" s="653" t="s">
        <v>4438</v>
      </c>
      <c r="F321" s="654" t="s">
        <v>4439</v>
      </c>
      <c r="G321" s="653" t="s">
        <v>3317</v>
      </c>
      <c r="H321" s="653" t="s">
        <v>3318</v>
      </c>
      <c r="I321" s="655">
        <v>0.3</v>
      </c>
      <c r="J321" s="655">
        <v>1700</v>
      </c>
      <c r="K321" s="656">
        <v>510</v>
      </c>
    </row>
    <row r="322" spans="1:11" ht="14.4" customHeight="1" x14ac:dyDescent="0.3">
      <c r="A322" s="651" t="s">
        <v>540</v>
      </c>
      <c r="B322" s="652" t="s">
        <v>541</v>
      </c>
      <c r="C322" s="653" t="s">
        <v>556</v>
      </c>
      <c r="D322" s="654" t="s">
        <v>2551</v>
      </c>
      <c r="E322" s="653" t="s">
        <v>4438</v>
      </c>
      <c r="F322" s="654" t="s">
        <v>4439</v>
      </c>
      <c r="G322" s="653" t="s">
        <v>3614</v>
      </c>
      <c r="H322" s="653" t="s">
        <v>3615</v>
      </c>
      <c r="I322" s="655">
        <v>48.82</v>
      </c>
      <c r="J322" s="655">
        <v>25</v>
      </c>
      <c r="K322" s="656">
        <v>1220.5899999999999</v>
      </c>
    </row>
    <row r="323" spans="1:11" ht="14.4" customHeight="1" x14ac:dyDescent="0.3">
      <c r="A323" s="651" t="s">
        <v>540</v>
      </c>
      <c r="B323" s="652" t="s">
        <v>541</v>
      </c>
      <c r="C323" s="653" t="s">
        <v>556</v>
      </c>
      <c r="D323" s="654" t="s">
        <v>2551</v>
      </c>
      <c r="E323" s="653" t="s">
        <v>4438</v>
      </c>
      <c r="F323" s="654" t="s">
        <v>4439</v>
      </c>
      <c r="G323" s="653" t="s">
        <v>3321</v>
      </c>
      <c r="H323" s="653" t="s">
        <v>3322</v>
      </c>
      <c r="I323" s="655">
        <v>0.4811111111111111</v>
      </c>
      <c r="J323" s="655">
        <v>9000</v>
      </c>
      <c r="K323" s="656">
        <v>4330</v>
      </c>
    </row>
    <row r="324" spans="1:11" ht="14.4" customHeight="1" x14ac:dyDescent="0.3">
      <c r="A324" s="651" t="s">
        <v>540</v>
      </c>
      <c r="B324" s="652" t="s">
        <v>541</v>
      </c>
      <c r="C324" s="653" t="s">
        <v>556</v>
      </c>
      <c r="D324" s="654" t="s">
        <v>2551</v>
      </c>
      <c r="E324" s="653" t="s">
        <v>4438</v>
      </c>
      <c r="F324" s="654" t="s">
        <v>4439</v>
      </c>
      <c r="G324" s="653" t="s">
        <v>3323</v>
      </c>
      <c r="H324" s="653" t="s">
        <v>3324</v>
      </c>
      <c r="I324" s="655">
        <v>1.8</v>
      </c>
      <c r="J324" s="655">
        <v>100</v>
      </c>
      <c r="K324" s="656">
        <v>180</v>
      </c>
    </row>
    <row r="325" spans="1:11" ht="14.4" customHeight="1" x14ac:dyDescent="0.3">
      <c r="A325" s="651" t="s">
        <v>540</v>
      </c>
      <c r="B325" s="652" t="s">
        <v>541</v>
      </c>
      <c r="C325" s="653" t="s">
        <v>556</v>
      </c>
      <c r="D325" s="654" t="s">
        <v>2551</v>
      </c>
      <c r="E325" s="653" t="s">
        <v>4438</v>
      </c>
      <c r="F325" s="654" t="s">
        <v>4439</v>
      </c>
      <c r="G325" s="653" t="s">
        <v>3325</v>
      </c>
      <c r="H325" s="653" t="s">
        <v>3326</v>
      </c>
      <c r="I325" s="655">
        <v>1.8025</v>
      </c>
      <c r="J325" s="655">
        <v>700</v>
      </c>
      <c r="K325" s="656">
        <v>1262</v>
      </c>
    </row>
    <row r="326" spans="1:11" ht="14.4" customHeight="1" x14ac:dyDescent="0.3">
      <c r="A326" s="651" t="s">
        <v>540</v>
      </c>
      <c r="B326" s="652" t="s">
        <v>541</v>
      </c>
      <c r="C326" s="653" t="s">
        <v>556</v>
      </c>
      <c r="D326" s="654" t="s">
        <v>2551</v>
      </c>
      <c r="E326" s="653" t="s">
        <v>4438</v>
      </c>
      <c r="F326" s="654" t="s">
        <v>4439</v>
      </c>
      <c r="G326" s="653" t="s">
        <v>3616</v>
      </c>
      <c r="H326" s="653" t="s">
        <v>3617</v>
      </c>
      <c r="I326" s="655">
        <v>48.823999999999998</v>
      </c>
      <c r="J326" s="655">
        <v>125</v>
      </c>
      <c r="K326" s="656">
        <v>6103</v>
      </c>
    </row>
    <row r="327" spans="1:11" ht="14.4" customHeight="1" x14ac:dyDescent="0.3">
      <c r="A327" s="651" t="s">
        <v>540</v>
      </c>
      <c r="B327" s="652" t="s">
        <v>541</v>
      </c>
      <c r="C327" s="653" t="s">
        <v>556</v>
      </c>
      <c r="D327" s="654" t="s">
        <v>2551</v>
      </c>
      <c r="E327" s="653" t="s">
        <v>4438</v>
      </c>
      <c r="F327" s="654" t="s">
        <v>4439</v>
      </c>
      <c r="G327" s="653" t="s">
        <v>3618</v>
      </c>
      <c r="H327" s="653" t="s">
        <v>3619</v>
      </c>
      <c r="I327" s="655">
        <v>48.82</v>
      </c>
      <c r="J327" s="655">
        <v>25</v>
      </c>
      <c r="K327" s="656">
        <v>1220.5899999999999</v>
      </c>
    </row>
    <row r="328" spans="1:11" ht="14.4" customHeight="1" x14ac:dyDescent="0.3">
      <c r="A328" s="651" t="s">
        <v>540</v>
      </c>
      <c r="B328" s="652" t="s">
        <v>541</v>
      </c>
      <c r="C328" s="653" t="s">
        <v>556</v>
      </c>
      <c r="D328" s="654" t="s">
        <v>2551</v>
      </c>
      <c r="E328" s="653" t="s">
        <v>4440</v>
      </c>
      <c r="F328" s="654" t="s">
        <v>4441</v>
      </c>
      <c r="G328" s="653" t="s">
        <v>3620</v>
      </c>
      <c r="H328" s="653" t="s">
        <v>3621</v>
      </c>
      <c r="I328" s="655">
        <v>10.55</v>
      </c>
      <c r="J328" s="655">
        <v>40</v>
      </c>
      <c r="K328" s="656">
        <v>422.05</v>
      </c>
    </row>
    <row r="329" spans="1:11" ht="14.4" customHeight="1" x14ac:dyDescent="0.3">
      <c r="A329" s="651" t="s">
        <v>540</v>
      </c>
      <c r="B329" s="652" t="s">
        <v>541</v>
      </c>
      <c r="C329" s="653" t="s">
        <v>556</v>
      </c>
      <c r="D329" s="654" t="s">
        <v>2551</v>
      </c>
      <c r="E329" s="653" t="s">
        <v>4440</v>
      </c>
      <c r="F329" s="654" t="s">
        <v>4441</v>
      </c>
      <c r="G329" s="653" t="s">
        <v>3622</v>
      </c>
      <c r="H329" s="653" t="s">
        <v>3623</v>
      </c>
      <c r="I329" s="655">
        <v>16.22</v>
      </c>
      <c r="J329" s="655">
        <v>50</v>
      </c>
      <c r="K329" s="656">
        <v>811.1</v>
      </c>
    </row>
    <row r="330" spans="1:11" ht="14.4" customHeight="1" x14ac:dyDescent="0.3">
      <c r="A330" s="651" t="s">
        <v>540</v>
      </c>
      <c r="B330" s="652" t="s">
        <v>541</v>
      </c>
      <c r="C330" s="653" t="s">
        <v>556</v>
      </c>
      <c r="D330" s="654" t="s">
        <v>2551</v>
      </c>
      <c r="E330" s="653" t="s">
        <v>4440</v>
      </c>
      <c r="F330" s="654" t="s">
        <v>4441</v>
      </c>
      <c r="G330" s="653" t="s">
        <v>3624</v>
      </c>
      <c r="H330" s="653" t="s">
        <v>3625</v>
      </c>
      <c r="I330" s="655">
        <v>16.212499999999999</v>
      </c>
      <c r="J330" s="655">
        <v>200</v>
      </c>
      <c r="K330" s="656">
        <v>3242.8</v>
      </c>
    </row>
    <row r="331" spans="1:11" ht="14.4" customHeight="1" x14ac:dyDescent="0.3">
      <c r="A331" s="651" t="s">
        <v>540</v>
      </c>
      <c r="B331" s="652" t="s">
        <v>541</v>
      </c>
      <c r="C331" s="653" t="s">
        <v>556</v>
      </c>
      <c r="D331" s="654" t="s">
        <v>2551</v>
      </c>
      <c r="E331" s="653" t="s">
        <v>4440</v>
      </c>
      <c r="F331" s="654" t="s">
        <v>4441</v>
      </c>
      <c r="G331" s="653" t="s">
        <v>3626</v>
      </c>
      <c r="H331" s="653" t="s">
        <v>3627</v>
      </c>
      <c r="I331" s="655">
        <v>10.55</v>
      </c>
      <c r="J331" s="655">
        <v>160</v>
      </c>
      <c r="K331" s="656">
        <v>1688.2</v>
      </c>
    </row>
    <row r="332" spans="1:11" ht="14.4" customHeight="1" x14ac:dyDescent="0.3">
      <c r="A332" s="651" t="s">
        <v>540</v>
      </c>
      <c r="B332" s="652" t="s">
        <v>541</v>
      </c>
      <c r="C332" s="653" t="s">
        <v>556</v>
      </c>
      <c r="D332" s="654" t="s">
        <v>2551</v>
      </c>
      <c r="E332" s="653" t="s">
        <v>4440</v>
      </c>
      <c r="F332" s="654" t="s">
        <v>4441</v>
      </c>
      <c r="G332" s="653" t="s">
        <v>3628</v>
      </c>
      <c r="H332" s="653" t="s">
        <v>3629</v>
      </c>
      <c r="I332" s="655">
        <v>16.21</v>
      </c>
      <c r="J332" s="655">
        <v>50</v>
      </c>
      <c r="K332" s="656">
        <v>810.7</v>
      </c>
    </row>
    <row r="333" spans="1:11" ht="14.4" customHeight="1" x14ac:dyDescent="0.3">
      <c r="A333" s="651" t="s">
        <v>540</v>
      </c>
      <c r="B333" s="652" t="s">
        <v>541</v>
      </c>
      <c r="C333" s="653" t="s">
        <v>556</v>
      </c>
      <c r="D333" s="654" t="s">
        <v>2551</v>
      </c>
      <c r="E333" s="653" t="s">
        <v>4440</v>
      </c>
      <c r="F333" s="654" t="s">
        <v>4441</v>
      </c>
      <c r="G333" s="653" t="s">
        <v>3630</v>
      </c>
      <c r="H333" s="653" t="s">
        <v>3631</v>
      </c>
      <c r="I333" s="655">
        <v>16.21</v>
      </c>
      <c r="J333" s="655">
        <v>250</v>
      </c>
      <c r="K333" s="656">
        <v>4053.1000000000004</v>
      </c>
    </row>
    <row r="334" spans="1:11" ht="14.4" customHeight="1" x14ac:dyDescent="0.3">
      <c r="A334" s="651" t="s">
        <v>540</v>
      </c>
      <c r="B334" s="652" t="s">
        <v>541</v>
      </c>
      <c r="C334" s="653" t="s">
        <v>556</v>
      </c>
      <c r="D334" s="654" t="s">
        <v>2551</v>
      </c>
      <c r="E334" s="653" t="s">
        <v>4440</v>
      </c>
      <c r="F334" s="654" t="s">
        <v>4441</v>
      </c>
      <c r="G334" s="653" t="s">
        <v>3327</v>
      </c>
      <c r="H334" s="653" t="s">
        <v>3328</v>
      </c>
      <c r="I334" s="655">
        <v>0.71</v>
      </c>
      <c r="J334" s="655">
        <v>110000</v>
      </c>
      <c r="K334" s="656">
        <v>78100</v>
      </c>
    </row>
    <row r="335" spans="1:11" ht="14.4" customHeight="1" x14ac:dyDescent="0.3">
      <c r="A335" s="651" t="s">
        <v>540</v>
      </c>
      <c r="B335" s="652" t="s">
        <v>541</v>
      </c>
      <c r="C335" s="653" t="s">
        <v>556</v>
      </c>
      <c r="D335" s="654" t="s">
        <v>2551</v>
      </c>
      <c r="E335" s="653" t="s">
        <v>4440</v>
      </c>
      <c r="F335" s="654" t="s">
        <v>4441</v>
      </c>
      <c r="G335" s="653" t="s">
        <v>3632</v>
      </c>
      <c r="H335" s="653" t="s">
        <v>3633</v>
      </c>
      <c r="I335" s="655">
        <v>0.71</v>
      </c>
      <c r="J335" s="655">
        <v>16000</v>
      </c>
      <c r="K335" s="656">
        <v>11360</v>
      </c>
    </row>
    <row r="336" spans="1:11" ht="14.4" customHeight="1" x14ac:dyDescent="0.3">
      <c r="A336" s="651" t="s">
        <v>540</v>
      </c>
      <c r="B336" s="652" t="s">
        <v>541</v>
      </c>
      <c r="C336" s="653" t="s">
        <v>556</v>
      </c>
      <c r="D336" s="654" t="s">
        <v>2551</v>
      </c>
      <c r="E336" s="653" t="s">
        <v>4440</v>
      </c>
      <c r="F336" s="654" t="s">
        <v>4441</v>
      </c>
      <c r="G336" s="653" t="s">
        <v>3329</v>
      </c>
      <c r="H336" s="653" t="s">
        <v>3330</v>
      </c>
      <c r="I336" s="655">
        <v>0.71</v>
      </c>
      <c r="J336" s="655">
        <v>4000</v>
      </c>
      <c r="K336" s="656">
        <v>2840</v>
      </c>
    </row>
    <row r="337" spans="1:11" ht="14.4" customHeight="1" x14ac:dyDescent="0.3">
      <c r="A337" s="651" t="s">
        <v>540</v>
      </c>
      <c r="B337" s="652" t="s">
        <v>541</v>
      </c>
      <c r="C337" s="653" t="s">
        <v>556</v>
      </c>
      <c r="D337" s="654" t="s">
        <v>2551</v>
      </c>
      <c r="E337" s="653" t="s">
        <v>4440</v>
      </c>
      <c r="F337" s="654" t="s">
        <v>4441</v>
      </c>
      <c r="G337" s="653" t="s">
        <v>3634</v>
      </c>
      <c r="H337" s="653" t="s">
        <v>3635</v>
      </c>
      <c r="I337" s="655">
        <v>16.212857142857143</v>
      </c>
      <c r="J337" s="655">
        <v>700</v>
      </c>
      <c r="K337" s="656">
        <v>11349.5</v>
      </c>
    </row>
    <row r="338" spans="1:11" ht="14.4" customHeight="1" x14ac:dyDescent="0.3">
      <c r="A338" s="651" t="s">
        <v>540</v>
      </c>
      <c r="B338" s="652" t="s">
        <v>541</v>
      </c>
      <c r="C338" s="653" t="s">
        <v>556</v>
      </c>
      <c r="D338" s="654" t="s">
        <v>2551</v>
      </c>
      <c r="E338" s="653" t="s">
        <v>4448</v>
      </c>
      <c r="F338" s="654" t="s">
        <v>4449</v>
      </c>
      <c r="G338" s="653" t="s">
        <v>3636</v>
      </c>
      <c r="H338" s="653" t="s">
        <v>3637</v>
      </c>
      <c r="I338" s="655">
        <v>139.44</v>
      </c>
      <c r="J338" s="655">
        <v>30</v>
      </c>
      <c r="K338" s="656">
        <v>4183.18</v>
      </c>
    </row>
    <row r="339" spans="1:11" ht="14.4" customHeight="1" x14ac:dyDescent="0.3">
      <c r="A339" s="651" t="s">
        <v>540</v>
      </c>
      <c r="B339" s="652" t="s">
        <v>541</v>
      </c>
      <c r="C339" s="653" t="s">
        <v>556</v>
      </c>
      <c r="D339" s="654" t="s">
        <v>2551</v>
      </c>
      <c r="E339" s="653" t="s">
        <v>4448</v>
      </c>
      <c r="F339" s="654" t="s">
        <v>4449</v>
      </c>
      <c r="G339" s="653" t="s">
        <v>3638</v>
      </c>
      <c r="H339" s="653" t="s">
        <v>3639</v>
      </c>
      <c r="I339" s="655">
        <v>139.44</v>
      </c>
      <c r="J339" s="655">
        <v>30</v>
      </c>
      <c r="K339" s="656">
        <v>4183.18</v>
      </c>
    </row>
    <row r="340" spans="1:11" ht="14.4" customHeight="1" x14ac:dyDescent="0.3">
      <c r="A340" s="651" t="s">
        <v>540</v>
      </c>
      <c r="B340" s="652" t="s">
        <v>541</v>
      </c>
      <c r="C340" s="653" t="s">
        <v>556</v>
      </c>
      <c r="D340" s="654" t="s">
        <v>2551</v>
      </c>
      <c r="E340" s="653" t="s">
        <v>4448</v>
      </c>
      <c r="F340" s="654" t="s">
        <v>4449</v>
      </c>
      <c r="G340" s="653" t="s">
        <v>3640</v>
      </c>
      <c r="H340" s="653" t="s">
        <v>3641</v>
      </c>
      <c r="I340" s="655">
        <v>142.78</v>
      </c>
      <c r="J340" s="655">
        <v>6</v>
      </c>
      <c r="K340" s="656">
        <v>856.68</v>
      </c>
    </row>
    <row r="341" spans="1:11" ht="14.4" customHeight="1" x14ac:dyDescent="0.3">
      <c r="A341" s="651" t="s">
        <v>540</v>
      </c>
      <c r="B341" s="652" t="s">
        <v>541</v>
      </c>
      <c r="C341" s="653" t="s">
        <v>556</v>
      </c>
      <c r="D341" s="654" t="s">
        <v>2551</v>
      </c>
      <c r="E341" s="653" t="s">
        <v>4450</v>
      </c>
      <c r="F341" s="654" t="s">
        <v>4451</v>
      </c>
      <c r="G341" s="653" t="s">
        <v>3642</v>
      </c>
      <c r="H341" s="653" t="s">
        <v>3643</v>
      </c>
      <c r="I341" s="655">
        <v>16033</v>
      </c>
      <c r="J341" s="655">
        <v>5</v>
      </c>
      <c r="K341" s="656">
        <v>80164.98</v>
      </c>
    </row>
    <row r="342" spans="1:11" ht="14.4" customHeight="1" x14ac:dyDescent="0.3">
      <c r="A342" s="651" t="s">
        <v>540</v>
      </c>
      <c r="B342" s="652" t="s">
        <v>541</v>
      </c>
      <c r="C342" s="653" t="s">
        <v>556</v>
      </c>
      <c r="D342" s="654" t="s">
        <v>2551</v>
      </c>
      <c r="E342" s="653" t="s">
        <v>4450</v>
      </c>
      <c r="F342" s="654" t="s">
        <v>4451</v>
      </c>
      <c r="G342" s="653" t="s">
        <v>3644</v>
      </c>
      <c r="H342" s="653" t="s">
        <v>3645</v>
      </c>
      <c r="I342" s="655">
        <v>594.84</v>
      </c>
      <c r="J342" s="655">
        <v>5</v>
      </c>
      <c r="K342" s="656">
        <v>2974.18</v>
      </c>
    </row>
    <row r="343" spans="1:11" ht="14.4" customHeight="1" x14ac:dyDescent="0.3">
      <c r="A343" s="651" t="s">
        <v>540</v>
      </c>
      <c r="B343" s="652" t="s">
        <v>541</v>
      </c>
      <c r="C343" s="653" t="s">
        <v>556</v>
      </c>
      <c r="D343" s="654" t="s">
        <v>2551</v>
      </c>
      <c r="E343" s="653" t="s">
        <v>4442</v>
      </c>
      <c r="F343" s="654" t="s">
        <v>4443</v>
      </c>
      <c r="G343" s="653" t="s">
        <v>3646</v>
      </c>
      <c r="H343" s="653" t="s">
        <v>3647</v>
      </c>
      <c r="I343" s="655">
        <v>511.83000000000004</v>
      </c>
      <c r="J343" s="655">
        <v>60</v>
      </c>
      <c r="K343" s="656">
        <v>30709.8</v>
      </c>
    </row>
    <row r="344" spans="1:11" ht="14.4" customHeight="1" x14ac:dyDescent="0.3">
      <c r="A344" s="651" t="s">
        <v>540</v>
      </c>
      <c r="B344" s="652" t="s">
        <v>541</v>
      </c>
      <c r="C344" s="653" t="s">
        <v>556</v>
      </c>
      <c r="D344" s="654" t="s">
        <v>2551</v>
      </c>
      <c r="E344" s="653" t="s">
        <v>4442</v>
      </c>
      <c r="F344" s="654" t="s">
        <v>4443</v>
      </c>
      <c r="G344" s="653" t="s">
        <v>3648</v>
      </c>
      <c r="H344" s="653" t="s">
        <v>3649</v>
      </c>
      <c r="I344" s="655">
        <v>220.22</v>
      </c>
      <c r="J344" s="655">
        <v>440</v>
      </c>
      <c r="K344" s="656">
        <v>96896.799999999988</v>
      </c>
    </row>
    <row r="345" spans="1:11" ht="14.4" customHeight="1" x14ac:dyDescent="0.3">
      <c r="A345" s="651" t="s">
        <v>540</v>
      </c>
      <c r="B345" s="652" t="s">
        <v>541</v>
      </c>
      <c r="C345" s="653" t="s">
        <v>556</v>
      </c>
      <c r="D345" s="654" t="s">
        <v>2551</v>
      </c>
      <c r="E345" s="653" t="s">
        <v>4442</v>
      </c>
      <c r="F345" s="654" t="s">
        <v>4443</v>
      </c>
      <c r="G345" s="653" t="s">
        <v>3650</v>
      </c>
      <c r="H345" s="653" t="s">
        <v>3651</v>
      </c>
      <c r="I345" s="655">
        <v>154.88</v>
      </c>
      <c r="J345" s="655">
        <v>320</v>
      </c>
      <c r="K345" s="656">
        <v>49561.599999999991</v>
      </c>
    </row>
    <row r="346" spans="1:11" ht="14.4" customHeight="1" x14ac:dyDescent="0.3">
      <c r="A346" s="651" t="s">
        <v>540</v>
      </c>
      <c r="B346" s="652" t="s">
        <v>541</v>
      </c>
      <c r="C346" s="653" t="s">
        <v>556</v>
      </c>
      <c r="D346" s="654" t="s">
        <v>2551</v>
      </c>
      <c r="E346" s="653" t="s">
        <v>4442</v>
      </c>
      <c r="F346" s="654" t="s">
        <v>4443</v>
      </c>
      <c r="G346" s="653" t="s">
        <v>3652</v>
      </c>
      <c r="H346" s="653" t="s">
        <v>3653</v>
      </c>
      <c r="I346" s="655">
        <v>54.28</v>
      </c>
      <c r="J346" s="655">
        <v>20</v>
      </c>
      <c r="K346" s="656">
        <v>1085.5999999999999</v>
      </c>
    </row>
    <row r="347" spans="1:11" ht="14.4" customHeight="1" x14ac:dyDescent="0.3">
      <c r="A347" s="651" t="s">
        <v>540</v>
      </c>
      <c r="B347" s="652" t="s">
        <v>541</v>
      </c>
      <c r="C347" s="653" t="s">
        <v>556</v>
      </c>
      <c r="D347" s="654" t="s">
        <v>2551</v>
      </c>
      <c r="E347" s="653" t="s">
        <v>4442</v>
      </c>
      <c r="F347" s="654" t="s">
        <v>4443</v>
      </c>
      <c r="G347" s="653" t="s">
        <v>3654</v>
      </c>
      <c r="H347" s="653" t="s">
        <v>3655</v>
      </c>
      <c r="I347" s="655">
        <v>2.1800000000000002</v>
      </c>
      <c r="J347" s="655">
        <v>300</v>
      </c>
      <c r="K347" s="656">
        <v>653.40000000000009</v>
      </c>
    </row>
    <row r="348" spans="1:11" ht="14.4" customHeight="1" x14ac:dyDescent="0.3">
      <c r="A348" s="651" t="s">
        <v>540</v>
      </c>
      <c r="B348" s="652" t="s">
        <v>541</v>
      </c>
      <c r="C348" s="653" t="s">
        <v>556</v>
      </c>
      <c r="D348" s="654" t="s">
        <v>2551</v>
      </c>
      <c r="E348" s="653" t="s">
        <v>4442</v>
      </c>
      <c r="F348" s="654" t="s">
        <v>4443</v>
      </c>
      <c r="G348" s="653" t="s">
        <v>3656</v>
      </c>
      <c r="H348" s="653" t="s">
        <v>3657</v>
      </c>
      <c r="I348" s="655">
        <v>11.8</v>
      </c>
      <c r="J348" s="655">
        <v>200</v>
      </c>
      <c r="K348" s="656">
        <v>2359.5</v>
      </c>
    </row>
    <row r="349" spans="1:11" ht="14.4" customHeight="1" x14ac:dyDescent="0.3">
      <c r="A349" s="651" t="s">
        <v>540</v>
      </c>
      <c r="B349" s="652" t="s">
        <v>541</v>
      </c>
      <c r="C349" s="653" t="s">
        <v>556</v>
      </c>
      <c r="D349" s="654" t="s">
        <v>2551</v>
      </c>
      <c r="E349" s="653" t="s">
        <v>4442</v>
      </c>
      <c r="F349" s="654" t="s">
        <v>4443</v>
      </c>
      <c r="G349" s="653" t="s">
        <v>3656</v>
      </c>
      <c r="H349" s="653" t="s">
        <v>3658</v>
      </c>
      <c r="I349" s="655">
        <v>11.8</v>
      </c>
      <c r="J349" s="655">
        <v>200</v>
      </c>
      <c r="K349" s="656">
        <v>2359.5</v>
      </c>
    </row>
    <row r="350" spans="1:11" ht="14.4" customHeight="1" x14ac:dyDescent="0.3">
      <c r="A350" s="651" t="s">
        <v>540</v>
      </c>
      <c r="B350" s="652" t="s">
        <v>541</v>
      </c>
      <c r="C350" s="653" t="s">
        <v>556</v>
      </c>
      <c r="D350" s="654" t="s">
        <v>2551</v>
      </c>
      <c r="E350" s="653" t="s">
        <v>4442</v>
      </c>
      <c r="F350" s="654" t="s">
        <v>4443</v>
      </c>
      <c r="G350" s="653" t="s">
        <v>3659</v>
      </c>
      <c r="H350" s="653" t="s">
        <v>3660</v>
      </c>
      <c r="I350" s="655">
        <v>997.00142857142862</v>
      </c>
      <c r="J350" s="655">
        <v>100</v>
      </c>
      <c r="K350" s="656">
        <v>99700.44</v>
      </c>
    </row>
    <row r="351" spans="1:11" ht="14.4" customHeight="1" x14ac:dyDescent="0.3">
      <c r="A351" s="651" t="s">
        <v>540</v>
      </c>
      <c r="B351" s="652" t="s">
        <v>541</v>
      </c>
      <c r="C351" s="653" t="s">
        <v>559</v>
      </c>
      <c r="D351" s="654" t="s">
        <v>2552</v>
      </c>
      <c r="E351" s="653" t="s">
        <v>4434</v>
      </c>
      <c r="F351" s="654" t="s">
        <v>4435</v>
      </c>
      <c r="G351" s="653" t="s">
        <v>3661</v>
      </c>
      <c r="H351" s="653" t="s">
        <v>3662</v>
      </c>
      <c r="I351" s="655">
        <v>183.08909090909086</v>
      </c>
      <c r="J351" s="655">
        <v>37</v>
      </c>
      <c r="K351" s="656">
        <v>6774.2800000000007</v>
      </c>
    </row>
    <row r="352" spans="1:11" ht="14.4" customHeight="1" x14ac:dyDescent="0.3">
      <c r="A352" s="651" t="s">
        <v>540</v>
      </c>
      <c r="B352" s="652" t="s">
        <v>541</v>
      </c>
      <c r="C352" s="653" t="s">
        <v>559</v>
      </c>
      <c r="D352" s="654" t="s">
        <v>2552</v>
      </c>
      <c r="E352" s="653" t="s">
        <v>4434</v>
      </c>
      <c r="F352" s="654" t="s">
        <v>4435</v>
      </c>
      <c r="G352" s="653" t="s">
        <v>3663</v>
      </c>
      <c r="H352" s="653" t="s">
        <v>3664</v>
      </c>
      <c r="I352" s="655">
        <v>93.723333333333343</v>
      </c>
      <c r="J352" s="655">
        <v>200</v>
      </c>
      <c r="K352" s="656">
        <v>18744.7</v>
      </c>
    </row>
    <row r="353" spans="1:11" ht="14.4" customHeight="1" x14ac:dyDescent="0.3">
      <c r="A353" s="651" t="s">
        <v>540</v>
      </c>
      <c r="B353" s="652" t="s">
        <v>541</v>
      </c>
      <c r="C353" s="653" t="s">
        <v>559</v>
      </c>
      <c r="D353" s="654" t="s">
        <v>2552</v>
      </c>
      <c r="E353" s="653" t="s">
        <v>4434</v>
      </c>
      <c r="F353" s="654" t="s">
        <v>4435</v>
      </c>
      <c r="G353" s="653" t="s">
        <v>3665</v>
      </c>
      <c r="H353" s="653" t="s">
        <v>3666</v>
      </c>
      <c r="I353" s="655">
        <v>3.9666666666666668</v>
      </c>
      <c r="J353" s="655">
        <v>940</v>
      </c>
      <c r="K353" s="656">
        <v>3727.2</v>
      </c>
    </row>
    <row r="354" spans="1:11" ht="14.4" customHeight="1" x14ac:dyDescent="0.3">
      <c r="A354" s="651" t="s">
        <v>540</v>
      </c>
      <c r="B354" s="652" t="s">
        <v>541</v>
      </c>
      <c r="C354" s="653" t="s">
        <v>559</v>
      </c>
      <c r="D354" s="654" t="s">
        <v>2552</v>
      </c>
      <c r="E354" s="653" t="s">
        <v>4434</v>
      </c>
      <c r="F354" s="654" t="s">
        <v>4435</v>
      </c>
      <c r="G354" s="653" t="s">
        <v>3667</v>
      </c>
      <c r="H354" s="653" t="s">
        <v>3668</v>
      </c>
      <c r="I354" s="655">
        <v>5.0949999999999998</v>
      </c>
      <c r="J354" s="655">
        <v>120</v>
      </c>
      <c r="K354" s="656">
        <v>611.4</v>
      </c>
    </row>
    <row r="355" spans="1:11" ht="14.4" customHeight="1" x14ac:dyDescent="0.3">
      <c r="A355" s="651" t="s">
        <v>540</v>
      </c>
      <c r="B355" s="652" t="s">
        <v>541</v>
      </c>
      <c r="C355" s="653" t="s">
        <v>559</v>
      </c>
      <c r="D355" s="654" t="s">
        <v>2552</v>
      </c>
      <c r="E355" s="653" t="s">
        <v>4434</v>
      </c>
      <c r="F355" s="654" t="s">
        <v>4435</v>
      </c>
      <c r="G355" s="653" t="s">
        <v>3413</v>
      </c>
      <c r="H355" s="653" t="s">
        <v>3414</v>
      </c>
      <c r="I355" s="655">
        <v>0.88</v>
      </c>
      <c r="J355" s="655">
        <v>1000</v>
      </c>
      <c r="K355" s="656">
        <v>880</v>
      </c>
    </row>
    <row r="356" spans="1:11" ht="14.4" customHeight="1" x14ac:dyDescent="0.3">
      <c r="A356" s="651" t="s">
        <v>540</v>
      </c>
      <c r="B356" s="652" t="s">
        <v>541</v>
      </c>
      <c r="C356" s="653" t="s">
        <v>559</v>
      </c>
      <c r="D356" s="654" t="s">
        <v>2552</v>
      </c>
      <c r="E356" s="653" t="s">
        <v>4434</v>
      </c>
      <c r="F356" s="654" t="s">
        <v>4435</v>
      </c>
      <c r="G356" s="653" t="s">
        <v>3669</v>
      </c>
      <c r="H356" s="653" t="s">
        <v>3670</v>
      </c>
      <c r="I356" s="655">
        <v>2.3863636363636362</v>
      </c>
      <c r="J356" s="655">
        <v>13120</v>
      </c>
      <c r="K356" s="656">
        <v>31293.78</v>
      </c>
    </row>
    <row r="357" spans="1:11" ht="14.4" customHeight="1" x14ac:dyDescent="0.3">
      <c r="A357" s="651" t="s">
        <v>540</v>
      </c>
      <c r="B357" s="652" t="s">
        <v>541</v>
      </c>
      <c r="C357" s="653" t="s">
        <v>559</v>
      </c>
      <c r="D357" s="654" t="s">
        <v>2552</v>
      </c>
      <c r="E357" s="653" t="s">
        <v>4434</v>
      </c>
      <c r="F357" s="654" t="s">
        <v>4435</v>
      </c>
      <c r="G357" s="653" t="s">
        <v>3671</v>
      </c>
      <c r="H357" s="653" t="s">
        <v>3672</v>
      </c>
      <c r="I357" s="655">
        <v>0.43777777777777777</v>
      </c>
      <c r="J357" s="655">
        <v>38000</v>
      </c>
      <c r="K357" s="656">
        <v>16630</v>
      </c>
    </row>
    <row r="358" spans="1:11" ht="14.4" customHeight="1" x14ac:dyDescent="0.3">
      <c r="A358" s="651" t="s">
        <v>540</v>
      </c>
      <c r="B358" s="652" t="s">
        <v>541</v>
      </c>
      <c r="C358" s="653" t="s">
        <v>559</v>
      </c>
      <c r="D358" s="654" t="s">
        <v>2552</v>
      </c>
      <c r="E358" s="653" t="s">
        <v>4434</v>
      </c>
      <c r="F358" s="654" t="s">
        <v>4435</v>
      </c>
      <c r="G358" s="653" t="s">
        <v>3427</v>
      </c>
      <c r="H358" s="653" t="s">
        <v>3428</v>
      </c>
      <c r="I358" s="655">
        <v>61.21</v>
      </c>
      <c r="J358" s="655">
        <v>20</v>
      </c>
      <c r="K358" s="656">
        <v>1224.2</v>
      </c>
    </row>
    <row r="359" spans="1:11" ht="14.4" customHeight="1" x14ac:dyDescent="0.3">
      <c r="A359" s="651" t="s">
        <v>540</v>
      </c>
      <c r="B359" s="652" t="s">
        <v>541</v>
      </c>
      <c r="C359" s="653" t="s">
        <v>559</v>
      </c>
      <c r="D359" s="654" t="s">
        <v>2552</v>
      </c>
      <c r="E359" s="653" t="s">
        <v>4434</v>
      </c>
      <c r="F359" s="654" t="s">
        <v>4435</v>
      </c>
      <c r="G359" s="653" t="s">
        <v>3673</v>
      </c>
      <c r="H359" s="653" t="s">
        <v>3674</v>
      </c>
      <c r="I359" s="655">
        <v>54.86</v>
      </c>
      <c r="J359" s="655">
        <v>190</v>
      </c>
      <c r="K359" s="656">
        <v>10423.400000000001</v>
      </c>
    </row>
    <row r="360" spans="1:11" ht="14.4" customHeight="1" x14ac:dyDescent="0.3">
      <c r="A360" s="651" t="s">
        <v>540</v>
      </c>
      <c r="B360" s="652" t="s">
        <v>541</v>
      </c>
      <c r="C360" s="653" t="s">
        <v>559</v>
      </c>
      <c r="D360" s="654" t="s">
        <v>2552</v>
      </c>
      <c r="E360" s="653" t="s">
        <v>4434</v>
      </c>
      <c r="F360" s="654" t="s">
        <v>4435</v>
      </c>
      <c r="G360" s="653" t="s">
        <v>3415</v>
      </c>
      <c r="H360" s="653" t="s">
        <v>3416</v>
      </c>
      <c r="I360" s="655">
        <v>22.15</v>
      </c>
      <c r="J360" s="655">
        <v>50</v>
      </c>
      <c r="K360" s="656">
        <v>1107.5</v>
      </c>
    </row>
    <row r="361" spans="1:11" ht="14.4" customHeight="1" x14ac:dyDescent="0.3">
      <c r="A361" s="651" t="s">
        <v>540</v>
      </c>
      <c r="B361" s="652" t="s">
        <v>541</v>
      </c>
      <c r="C361" s="653" t="s">
        <v>559</v>
      </c>
      <c r="D361" s="654" t="s">
        <v>2552</v>
      </c>
      <c r="E361" s="653" t="s">
        <v>4434</v>
      </c>
      <c r="F361" s="654" t="s">
        <v>4435</v>
      </c>
      <c r="G361" s="653" t="s">
        <v>3675</v>
      </c>
      <c r="H361" s="653" t="s">
        <v>3676</v>
      </c>
      <c r="I361" s="655">
        <v>18.400000000000002</v>
      </c>
      <c r="J361" s="655">
        <v>310</v>
      </c>
      <c r="K361" s="656">
        <v>5704</v>
      </c>
    </row>
    <row r="362" spans="1:11" ht="14.4" customHeight="1" x14ac:dyDescent="0.3">
      <c r="A362" s="651" t="s">
        <v>540</v>
      </c>
      <c r="B362" s="652" t="s">
        <v>541</v>
      </c>
      <c r="C362" s="653" t="s">
        <v>559</v>
      </c>
      <c r="D362" s="654" t="s">
        <v>2552</v>
      </c>
      <c r="E362" s="653" t="s">
        <v>4434</v>
      </c>
      <c r="F362" s="654" t="s">
        <v>4435</v>
      </c>
      <c r="G362" s="653" t="s">
        <v>3224</v>
      </c>
      <c r="H362" s="653" t="s">
        <v>3225</v>
      </c>
      <c r="I362" s="655">
        <v>0.67</v>
      </c>
      <c r="J362" s="655">
        <v>100</v>
      </c>
      <c r="K362" s="656">
        <v>67</v>
      </c>
    </row>
    <row r="363" spans="1:11" ht="14.4" customHeight="1" x14ac:dyDescent="0.3">
      <c r="A363" s="651" t="s">
        <v>540</v>
      </c>
      <c r="B363" s="652" t="s">
        <v>541</v>
      </c>
      <c r="C363" s="653" t="s">
        <v>559</v>
      </c>
      <c r="D363" s="654" t="s">
        <v>2552</v>
      </c>
      <c r="E363" s="653" t="s">
        <v>4434</v>
      </c>
      <c r="F363" s="654" t="s">
        <v>4435</v>
      </c>
      <c r="G363" s="653" t="s">
        <v>3677</v>
      </c>
      <c r="H363" s="653" t="s">
        <v>3678</v>
      </c>
      <c r="I363" s="655">
        <v>2.65</v>
      </c>
      <c r="J363" s="655">
        <v>31000</v>
      </c>
      <c r="K363" s="656">
        <v>82223.16</v>
      </c>
    </row>
    <row r="364" spans="1:11" ht="14.4" customHeight="1" x14ac:dyDescent="0.3">
      <c r="A364" s="651" t="s">
        <v>540</v>
      </c>
      <c r="B364" s="652" t="s">
        <v>541</v>
      </c>
      <c r="C364" s="653" t="s">
        <v>559</v>
      </c>
      <c r="D364" s="654" t="s">
        <v>2552</v>
      </c>
      <c r="E364" s="653" t="s">
        <v>4434</v>
      </c>
      <c r="F364" s="654" t="s">
        <v>4435</v>
      </c>
      <c r="G364" s="653" t="s">
        <v>3679</v>
      </c>
      <c r="H364" s="653" t="s">
        <v>3680</v>
      </c>
      <c r="I364" s="655">
        <v>7.9700000000000006</v>
      </c>
      <c r="J364" s="655">
        <v>1300</v>
      </c>
      <c r="K364" s="656">
        <v>10367.83</v>
      </c>
    </row>
    <row r="365" spans="1:11" ht="14.4" customHeight="1" x14ac:dyDescent="0.3">
      <c r="A365" s="651" t="s">
        <v>540</v>
      </c>
      <c r="B365" s="652" t="s">
        <v>541</v>
      </c>
      <c r="C365" s="653" t="s">
        <v>559</v>
      </c>
      <c r="D365" s="654" t="s">
        <v>2552</v>
      </c>
      <c r="E365" s="653" t="s">
        <v>4434</v>
      </c>
      <c r="F365" s="654" t="s">
        <v>4435</v>
      </c>
      <c r="G365" s="653" t="s">
        <v>3681</v>
      </c>
      <c r="H365" s="653" t="s">
        <v>3682</v>
      </c>
      <c r="I365" s="655">
        <v>6.14</v>
      </c>
      <c r="J365" s="655">
        <v>20</v>
      </c>
      <c r="K365" s="656">
        <v>122.77</v>
      </c>
    </row>
    <row r="366" spans="1:11" ht="14.4" customHeight="1" x14ac:dyDescent="0.3">
      <c r="A366" s="651" t="s">
        <v>540</v>
      </c>
      <c r="B366" s="652" t="s">
        <v>541</v>
      </c>
      <c r="C366" s="653" t="s">
        <v>559</v>
      </c>
      <c r="D366" s="654" t="s">
        <v>2552</v>
      </c>
      <c r="E366" s="653" t="s">
        <v>4434</v>
      </c>
      <c r="F366" s="654" t="s">
        <v>4435</v>
      </c>
      <c r="G366" s="653" t="s">
        <v>3683</v>
      </c>
      <c r="H366" s="653" t="s">
        <v>3684</v>
      </c>
      <c r="I366" s="655">
        <v>352.27999999999992</v>
      </c>
      <c r="J366" s="655">
        <v>828</v>
      </c>
      <c r="K366" s="656">
        <v>291690.59999999998</v>
      </c>
    </row>
    <row r="367" spans="1:11" ht="14.4" customHeight="1" x14ac:dyDescent="0.3">
      <c r="A367" s="651" t="s">
        <v>540</v>
      </c>
      <c r="B367" s="652" t="s">
        <v>541</v>
      </c>
      <c r="C367" s="653" t="s">
        <v>559</v>
      </c>
      <c r="D367" s="654" t="s">
        <v>2552</v>
      </c>
      <c r="E367" s="653" t="s">
        <v>4434</v>
      </c>
      <c r="F367" s="654" t="s">
        <v>4435</v>
      </c>
      <c r="G367" s="653" t="s">
        <v>3685</v>
      </c>
      <c r="H367" s="653" t="s">
        <v>3686</v>
      </c>
      <c r="I367" s="655">
        <v>4</v>
      </c>
      <c r="J367" s="655">
        <v>4000</v>
      </c>
      <c r="K367" s="656">
        <v>16008</v>
      </c>
    </row>
    <row r="368" spans="1:11" ht="14.4" customHeight="1" x14ac:dyDescent="0.3">
      <c r="A368" s="651" t="s">
        <v>540</v>
      </c>
      <c r="B368" s="652" t="s">
        <v>541</v>
      </c>
      <c r="C368" s="653" t="s">
        <v>559</v>
      </c>
      <c r="D368" s="654" t="s">
        <v>2552</v>
      </c>
      <c r="E368" s="653" t="s">
        <v>4434</v>
      </c>
      <c r="F368" s="654" t="s">
        <v>4435</v>
      </c>
      <c r="G368" s="653" t="s">
        <v>3685</v>
      </c>
      <c r="H368" s="653" t="s">
        <v>3687</v>
      </c>
      <c r="I368" s="655">
        <v>4</v>
      </c>
      <c r="J368" s="655">
        <v>3000</v>
      </c>
      <c r="K368" s="656">
        <v>12006</v>
      </c>
    </row>
    <row r="369" spans="1:11" ht="14.4" customHeight="1" x14ac:dyDescent="0.3">
      <c r="A369" s="651" t="s">
        <v>540</v>
      </c>
      <c r="B369" s="652" t="s">
        <v>541</v>
      </c>
      <c r="C369" s="653" t="s">
        <v>559</v>
      </c>
      <c r="D369" s="654" t="s">
        <v>2552</v>
      </c>
      <c r="E369" s="653" t="s">
        <v>4434</v>
      </c>
      <c r="F369" s="654" t="s">
        <v>4435</v>
      </c>
      <c r="G369" s="653" t="s">
        <v>3688</v>
      </c>
      <c r="H369" s="653" t="s">
        <v>3689</v>
      </c>
      <c r="I369" s="655">
        <v>98.38</v>
      </c>
      <c r="J369" s="655">
        <v>139</v>
      </c>
      <c r="K369" s="656">
        <v>13674.82</v>
      </c>
    </row>
    <row r="370" spans="1:11" ht="14.4" customHeight="1" x14ac:dyDescent="0.3">
      <c r="A370" s="651" t="s">
        <v>540</v>
      </c>
      <c r="B370" s="652" t="s">
        <v>541</v>
      </c>
      <c r="C370" s="653" t="s">
        <v>559</v>
      </c>
      <c r="D370" s="654" t="s">
        <v>2552</v>
      </c>
      <c r="E370" s="653" t="s">
        <v>4434</v>
      </c>
      <c r="F370" s="654" t="s">
        <v>4435</v>
      </c>
      <c r="G370" s="653" t="s">
        <v>3690</v>
      </c>
      <c r="H370" s="653" t="s">
        <v>3691</v>
      </c>
      <c r="I370" s="655">
        <v>28.259999999999994</v>
      </c>
      <c r="J370" s="655">
        <v>1320</v>
      </c>
      <c r="K370" s="656">
        <v>37299.56</v>
      </c>
    </row>
    <row r="371" spans="1:11" ht="14.4" customHeight="1" x14ac:dyDescent="0.3">
      <c r="A371" s="651" t="s">
        <v>540</v>
      </c>
      <c r="B371" s="652" t="s">
        <v>541</v>
      </c>
      <c r="C371" s="653" t="s">
        <v>559</v>
      </c>
      <c r="D371" s="654" t="s">
        <v>2552</v>
      </c>
      <c r="E371" s="653" t="s">
        <v>4434</v>
      </c>
      <c r="F371" s="654" t="s">
        <v>4435</v>
      </c>
      <c r="G371" s="653" t="s">
        <v>3439</v>
      </c>
      <c r="H371" s="653" t="s">
        <v>3440</v>
      </c>
      <c r="I371" s="655">
        <v>12.162000000000001</v>
      </c>
      <c r="J371" s="655">
        <v>350</v>
      </c>
      <c r="K371" s="656">
        <v>4257.42</v>
      </c>
    </row>
    <row r="372" spans="1:11" ht="14.4" customHeight="1" x14ac:dyDescent="0.3">
      <c r="A372" s="651" t="s">
        <v>540</v>
      </c>
      <c r="B372" s="652" t="s">
        <v>541</v>
      </c>
      <c r="C372" s="653" t="s">
        <v>559</v>
      </c>
      <c r="D372" s="654" t="s">
        <v>2552</v>
      </c>
      <c r="E372" s="653" t="s">
        <v>4434</v>
      </c>
      <c r="F372" s="654" t="s">
        <v>4435</v>
      </c>
      <c r="G372" s="653" t="s">
        <v>3692</v>
      </c>
      <c r="H372" s="653" t="s">
        <v>3693</v>
      </c>
      <c r="I372" s="655">
        <v>10.87</v>
      </c>
      <c r="J372" s="655">
        <v>600</v>
      </c>
      <c r="K372" s="656">
        <v>6521.25</v>
      </c>
    </row>
    <row r="373" spans="1:11" ht="14.4" customHeight="1" x14ac:dyDescent="0.3">
      <c r="A373" s="651" t="s">
        <v>540</v>
      </c>
      <c r="B373" s="652" t="s">
        <v>541</v>
      </c>
      <c r="C373" s="653" t="s">
        <v>559</v>
      </c>
      <c r="D373" s="654" t="s">
        <v>2552</v>
      </c>
      <c r="E373" s="653" t="s">
        <v>4434</v>
      </c>
      <c r="F373" s="654" t="s">
        <v>4435</v>
      </c>
      <c r="G373" s="653" t="s">
        <v>3355</v>
      </c>
      <c r="H373" s="653" t="s">
        <v>3356</v>
      </c>
      <c r="I373" s="655">
        <v>0.85499999999999998</v>
      </c>
      <c r="J373" s="655">
        <v>800</v>
      </c>
      <c r="K373" s="656">
        <v>684</v>
      </c>
    </row>
    <row r="374" spans="1:11" ht="14.4" customHeight="1" x14ac:dyDescent="0.3">
      <c r="A374" s="651" t="s">
        <v>540</v>
      </c>
      <c r="B374" s="652" t="s">
        <v>541</v>
      </c>
      <c r="C374" s="653" t="s">
        <v>559</v>
      </c>
      <c r="D374" s="654" t="s">
        <v>2552</v>
      </c>
      <c r="E374" s="653" t="s">
        <v>4434</v>
      </c>
      <c r="F374" s="654" t="s">
        <v>4435</v>
      </c>
      <c r="G374" s="653" t="s">
        <v>3694</v>
      </c>
      <c r="H374" s="653" t="s">
        <v>3695</v>
      </c>
      <c r="I374" s="655">
        <v>5.17</v>
      </c>
      <c r="J374" s="655">
        <v>20</v>
      </c>
      <c r="K374" s="656">
        <v>103.4</v>
      </c>
    </row>
    <row r="375" spans="1:11" ht="14.4" customHeight="1" x14ac:dyDescent="0.3">
      <c r="A375" s="651" t="s">
        <v>540</v>
      </c>
      <c r="B375" s="652" t="s">
        <v>541</v>
      </c>
      <c r="C375" s="653" t="s">
        <v>559</v>
      </c>
      <c r="D375" s="654" t="s">
        <v>2552</v>
      </c>
      <c r="E375" s="653" t="s">
        <v>4434</v>
      </c>
      <c r="F375" s="654" t="s">
        <v>4435</v>
      </c>
      <c r="G375" s="653" t="s">
        <v>3696</v>
      </c>
      <c r="H375" s="653" t="s">
        <v>3697</v>
      </c>
      <c r="I375" s="655">
        <v>5.6214285714285719</v>
      </c>
      <c r="J375" s="655">
        <v>4900</v>
      </c>
      <c r="K375" s="656">
        <v>27556.38</v>
      </c>
    </row>
    <row r="376" spans="1:11" ht="14.4" customHeight="1" x14ac:dyDescent="0.3">
      <c r="A376" s="651" t="s">
        <v>540</v>
      </c>
      <c r="B376" s="652" t="s">
        <v>541</v>
      </c>
      <c r="C376" s="653" t="s">
        <v>559</v>
      </c>
      <c r="D376" s="654" t="s">
        <v>2552</v>
      </c>
      <c r="E376" s="653" t="s">
        <v>4434</v>
      </c>
      <c r="F376" s="654" t="s">
        <v>4435</v>
      </c>
      <c r="G376" s="653" t="s">
        <v>3698</v>
      </c>
      <c r="H376" s="653" t="s">
        <v>3699</v>
      </c>
      <c r="I376" s="655">
        <v>5478.6</v>
      </c>
      <c r="J376" s="655">
        <v>12</v>
      </c>
      <c r="K376" s="656">
        <v>65743.199999999997</v>
      </c>
    </row>
    <row r="377" spans="1:11" ht="14.4" customHeight="1" x14ac:dyDescent="0.3">
      <c r="A377" s="651" t="s">
        <v>540</v>
      </c>
      <c r="B377" s="652" t="s">
        <v>541</v>
      </c>
      <c r="C377" s="653" t="s">
        <v>559</v>
      </c>
      <c r="D377" s="654" t="s">
        <v>2552</v>
      </c>
      <c r="E377" s="653" t="s">
        <v>4434</v>
      </c>
      <c r="F377" s="654" t="s">
        <v>4435</v>
      </c>
      <c r="G377" s="653" t="s">
        <v>3700</v>
      </c>
      <c r="H377" s="653" t="s">
        <v>3701</v>
      </c>
      <c r="I377" s="655">
        <v>1537.55</v>
      </c>
      <c r="J377" s="655">
        <v>20</v>
      </c>
      <c r="K377" s="656">
        <v>30751</v>
      </c>
    </row>
    <row r="378" spans="1:11" ht="14.4" customHeight="1" x14ac:dyDescent="0.3">
      <c r="A378" s="651" t="s">
        <v>540</v>
      </c>
      <c r="B378" s="652" t="s">
        <v>541</v>
      </c>
      <c r="C378" s="653" t="s">
        <v>559</v>
      </c>
      <c r="D378" s="654" t="s">
        <v>2552</v>
      </c>
      <c r="E378" s="653" t="s">
        <v>4434</v>
      </c>
      <c r="F378" s="654" t="s">
        <v>4435</v>
      </c>
      <c r="G378" s="653" t="s">
        <v>3702</v>
      </c>
      <c r="H378" s="653" t="s">
        <v>3703</v>
      </c>
      <c r="I378" s="655">
        <v>1381.38</v>
      </c>
      <c r="J378" s="655">
        <v>20</v>
      </c>
      <c r="K378" s="656">
        <v>27627.599999999999</v>
      </c>
    </row>
    <row r="379" spans="1:11" ht="14.4" customHeight="1" x14ac:dyDescent="0.3">
      <c r="A379" s="651" t="s">
        <v>540</v>
      </c>
      <c r="B379" s="652" t="s">
        <v>541</v>
      </c>
      <c r="C379" s="653" t="s">
        <v>559</v>
      </c>
      <c r="D379" s="654" t="s">
        <v>2552</v>
      </c>
      <c r="E379" s="653" t="s">
        <v>4436</v>
      </c>
      <c r="F379" s="654" t="s">
        <v>4437</v>
      </c>
      <c r="G379" s="653" t="s">
        <v>3704</v>
      </c>
      <c r="H379" s="653" t="s">
        <v>3705</v>
      </c>
      <c r="I379" s="655">
        <v>1719.25</v>
      </c>
      <c r="J379" s="655">
        <v>12</v>
      </c>
      <c r="K379" s="656">
        <v>20631</v>
      </c>
    </row>
    <row r="380" spans="1:11" ht="14.4" customHeight="1" x14ac:dyDescent="0.3">
      <c r="A380" s="651" t="s">
        <v>540</v>
      </c>
      <c r="B380" s="652" t="s">
        <v>541</v>
      </c>
      <c r="C380" s="653" t="s">
        <v>559</v>
      </c>
      <c r="D380" s="654" t="s">
        <v>2552</v>
      </c>
      <c r="E380" s="653" t="s">
        <v>4436</v>
      </c>
      <c r="F380" s="654" t="s">
        <v>4437</v>
      </c>
      <c r="G380" s="653" t="s">
        <v>3706</v>
      </c>
      <c r="H380" s="653" t="s">
        <v>3707</v>
      </c>
      <c r="I380" s="655">
        <v>2.91</v>
      </c>
      <c r="J380" s="655">
        <v>200</v>
      </c>
      <c r="K380" s="656">
        <v>582</v>
      </c>
    </row>
    <row r="381" spans="1:11" ht="14.4" customHeight="1" x14ac:dyDescent="0.3">
      <c r="A381" s="651" t="s">
        <v>540</v>
      </c>
      <c r="B381" s="652" t="s">
        <v>541</v>
      </c>
      <c r="C381" s="653" t="s">
        <v>559</v>
      </c>
      <c r="D381" s="654" t="s">
        <v>2552</v>
      </c>
      <c r="E381" s="653" t="s">
        <v>4436</v>
      </c>
      <c r="F381" s="654" t="s">
        <v>4437</v>
      </c>
      <c r="G381" s="653" t="s">
        <v>3369</v>
      </c>
      <c r="H381" s="653" t="s">
        <v>3370</v>
      </c>
      <c r="I381" s="655">
        <v>2.7600000000000002</v>
      </c>
      <c r="J381" s="655">
        <v>370</v>
      </c>
      <c r="K381" s="656">
        <v>1024.5</v>
      </c>
    </row>
    <row r="382" spans="1:11" ht="14.4" customHeight="1" x14ac:dyDescent="0.3">
      <c r="A382" s="651" t="s">
        <v>540</v>
      </c>
      <c r="B382" s="652" t="s">
        <v>541</v>
      </c>
      <c r="C382" s="653" t="s">
        <v>559</v>
      </c>
      <c r="D382" s="654" t="s">
        <v>2552</v>
      </c>
      <c r="E382" s="653" t="s">
        <v>4436</v>
      </c>
      <c r="F382" s="654" t="s">
        <v>4437</v>
      </c>
      <c r="G382" s="653" t="s">
        <v>3708</v>
      </c>
      <c r="H382" s="653" t="s">
        <v>3709</v>
      </c>
      <c r="I382" s="655">
        <v>8.4700000000000006</v>
      </c>
      <c r="J382" s="655">
        <v>240</v>
      </c>
      <c r="K382" s="656">
        <v>2032.8000000000002</v>
      </c>
    </row>
    <row r="383" spans="1:11" ht="14.4" customHeight="1" x14ac:dyDescent="0.3">
      <c r="A383" s="651" t="s">
        <v>540</v>
      </c>
      <c r="B383" s="652" t="s">
        <v>541</v>
      </c>
      <c r="C383" s="653" t="s">
        <v>559</v>
      </c>
      <c r="D383" s="654" t="s">
        <v>2552</v>
      </c>
      <c r="E383" s="653" t="s">
        <v>4436</v>
      </c>
      <c r="F383" s="654" t="s">
        <v>4437</v>
      </c>
      <c r="G383" s="653" t="s">
        <v>3710</v>
      </c>
      <c r="H383" s="653" t="s">
        <v>3711</v>
      </c>
      <c r="I383" s="655">
        <v>8.4700000000000006</v>
      </c>
      <c r="J383" s="655">
        <v>390</v>
      </c>
      <c r="K383" s="656">
        <v>3303.3</v>
      </c>
    </row>
    <row r="384" spans="1:11" ht="14.4" customHeight="1" x14ac:dyDescent="0.3">
      <c r="A384" s="651" t="s">
        <v>540</v>
      </c>
      <c r="B384" s="652" t="s">
        <v>541</v>
      </c>
      <c r="C384" s="653" t="s">
        <v>559</v>
      </c>
      <c r="D384" s="654" t="s">
        <v>2552</v>
      </c>
      <c r="E384" s="653" t="s">
        <v>4436</v>
      </c>
      <c r="F384" s="654" t="s">
        <v>4437</v>
      </c>
      <c r="G384" s="653" t="s">
        <v>3252</v>
      </c>
      <c r="H384" s="653" t="s">
        <v>3253</v>
      </c>
      <c r="I384" s="655">
        <v>1.0900000000000001</v>
      </c>
      <c r="J384" s="655">
        <v>100</v>
      </c>
      <c r="K384" s="656">
        <v>109</v>
      </c>
    </row>
    <row r="385" spans="1:11" ht="14.4" customHeight="1" x14ac:dyDescent="0.3">
      <c r="A385" s="651" t="s">
        <v>540</v>
      </c>
      <c r="B385" s="652" t="s">
        <v>541</v>
      </c>
      <c r="C385" s="653" t="s">
        <v>559</v>
      </c>
      <c r="D385" s="654" t="s">
        <v>2552</v>
      </c>
      <c r="E385" s="653" t="s">
        <v>4436</v>
      </c>
      <c r="F385" s="654" t="s">
        <v>4437</v>
      </c>
      <c r="G385" s="653" t="s">
        <v>3254</v>
      </c>
      <c r="H385" s="653" t="s">
        <v>3255</v>
      </c>
      <c r="I385" s="655">
        <v>1.67</v>
      </c>
      <c r="J385" s="655">
        <v>2400</v>
      </c>
      <c r="K385" s="656">
        <v>4008</v>
      </c>
    </row>
    <row r="386" spans="1:11" ht="14.4" customHeight="1" x14ac:dyDescent="0.3">
      <c r="A386" s="651" t="s">
        <v>540</v>
      </c>
      <c r="B386" s="652" t="s">
        <v>541</v>
      </c>
      <c r="C386" s="653" t="s">
        <v>559</v>
      </c>
      <c r="D386" s="654" t="s">
        <v>2552</v>
      </c>
      <c r="E386" s="653" t="s">
        <v>4436</v>
      </c>
      <c r="F386" s="654" t="s">
        <v>4437</v>
      </c>
      <c r="G386" s="653" t="s">
        <v>3256</v>
      </c>
      <c r="H386" s="653" t="s">
        <v>3257</v>
      </c>
      <c r="I386" s="655">
        <v>0.48</v>
      </c>
      <c r="J386" s="655">
        <v>200</v>
      </c>
      <c r="K386" s="656">
        <v>96</v>
      </c>
    </row>
    <row r="387" spans="1:11" ht="14.4" customHeight="1" x14ac:dyDescent="0.3">
      <c r="A387" s="651" t="s">
        <v>540</v>
      </c>
      <c r="B387" s="652" t="s">
        <v>541</v>
      </c>
      <c r="C387" s="653" t="s">
        <v>559</v>
      </c>
      <c r="D387" s="654" t="s">
        <v>2552</v>
      </c>
      <c r="E387" s="653" t="s">
        <v>4436</v>
      </c>
      <c r="F387" s="654" t="s">
        <v>4437</v>
      </c>
      <c r="G387" s="653" t="s">
        <v>3258</v>
      </c>
      <c r="H387" s="653" t="s">
        <v>3259</v>
      </c>
      <c r="I387" s="655">
        <v>0.67</v>
      </c>
      <c r="J387" s="655">
        <v>100</v>
      </c>
      <c r="K387" s="656">
        <v>67</v>
      </c>
    </row>
    <row r="388" spans="1:11" ht="14.4" customHeight="1" x14ac:dyDescent="0.3">
      <c r="A388" s="651" t="s">
        <v>540</v>
      </c>
      <c r="B388" s="652" t="s">
        <v>541</v>
      </c>
      <c r="C388" s="653" t="s">
        <v>559</v>
      </c>
      <c r="D388" s="654" t="s">
        <v>2552</v>
      </c>
      <c r="E388" s="653" t="s">
        <v>4436</v>
      </c>
      <c r="F388" s="654" t="s">
        <v>4437</v>
      </c>
      <c r="G388" s="653" t="s">
        <v>3712</v>
      </c>
      <c r="H388" s="653" t="s">
        <v>3713</v>
      </c>
      <c r="I388" s="655">
        <v>1.67</v>
      </c>
      <c r="J388" s="655">
        <v>1000</v>
      </c>
      <c r="K388" s="656">
        <v>1670</v>
      </c>
    </row>
    <row r="389" spans="1:11" ht="14.4" customHeight="1" x14ac:dyDescent="0.3">
      <c r="A389" s="651" t="s">
        <v>540</v>
      </c>
      <c r="B389" s="652" t="s">
        <v>541</v>
      </c>
      <c r="C389" s="653" t="s">
        <v>559</v>
      </c>
      <c r="D389" s="654" t="s">
        <v>2552</v>
      </c>
      <c r="E389" s="653" t="s">
        <v>4436</v>
      </c>
      <c r="F389" s="654" t="s">
        <v>4437</v>
      </c>
      <c r="G389" s="653" t="s">
        <v>3492</v>
      </c>
      <c r="H389" s="653" t="s">
        <v>3493</v>
      </c>
      <c r="I389" s="655">
        <v>80.574285714285708</v>
      </c>
      <c r="J389" s="655">
        <v>919</v>
      </c>
      <c r="K389" s="656">
        <v>74049.63</v>
      </c>
    </row>
    <row r="390" spans="1:11" ht="14.4" customHeight="1" x14ac:dyDescent="0.3">
      <c r="A390" s="651" t="s">
        <v>540</v>
      </c>
      <c r="B390" s="652" t="s">
        <v>541</v>
      </c>
      <c r="C390" s="653" t="s">
        <v>559</v>
      </c>
      <c r="D390" s="654" t="s">
        <v>2552</v>
      </c>
      <c r="E390" s="653" t="s">
        <v>4436</v>
      </c>
      <c r="F390" s="654" t="s">
        <v>4437</v>
      </c>
      <c r="G390" s="653" t="s">
        <v>3714</v>
      </c>
      <c r="H390" s="653" t="s">
        <v>3715</v>
      </c>
      <c r="I390" s="655">
        <v>34.00090909090909</v>
      </c>
      <c r="J390" s="655">
        <v>850</v>
      </c>
      <c r="K390" s="656">
        <v>28900.65</v>
      </c>
    </row>
    <row r="391" spans="1:11" ht="14.4" customHeight="1" x14ac:dyDescent="0.3">
      <c r="A391" s="651" t="s">
        <v>540</v>
      </c>
      <c r="B391" s="652" t="s">
        <v>541</v>
      </c>
      <c r="C391" s="653" t="s">
        <v>559</v>
      </c>
      <c r="D391" s="654" t="s">
        <v>2552</v>
      </c>
      <c r="E391" s="653" t="s">
        <v>4436</v>
      </c>
      <c r="F391" s="654" t="s">
        <v>4437</v>
      </c>
      <c r="G391" s="653" t="s">
        <v>3508</v>
      </c>
      <c r="H391" s="653" t="s">
        <v>3509</v>
      </c>
      <c r="I391" s="655">
        <v>2.04</v>
      </c>
      <c r="J391" s="655">
        <v>100</v>
      </c>
      <c r="K391" s="656">
        <v>204</v>
      </c>
    </row>
    <row r="392" spans="1:11" ht="14.4" customHeight="1" x14ac:dyDescent="0.3">
      <c r="A392" s="651" t="s">
        <v>540</v>
      </c>
      <c r="B392" s="652" t="s">
        <v>541</v>
      </c>
      <c r="C392" s="653" t="s">
        <v>559</v>
      </c>
      <c r="D392" s="654" t="s">
        <v>2552</v>
      </c>
      <c r="E392" s="653" t="s">
        <v>4436</v>
      </c>
      <c r="F392" s="654" t="s">
        <v>4437</v>
      </c>
      <c r="G392" s="653" t="s">
        <v>3716</v>
      </c>
      <c r="H392" s="653" t="s">
        <v>3717</v>
      </c>
      <c r="I392" s="655">
        <v>102.2475</v>
      </c>
      <c r="J392" s="655">
        <v>100</v>
      </c>
      <c r="K392" s="656">
        <v>10224.5</v>
      </c>
    </row>
    <row r="393" spans="1:11" ht="14.4" customHeight="1" x14ac:dyDescent="0.3">
      <c r="A393" s="651" t="s">
        <v>540</v>
      </c>
      <c r="B393" s="652" t="s">
        <v>541</v>
      </c>
      <c r="C393" s="653" t="s">
        <v>559</v>
      </c>
      <c r="D393" s="654" t="s">
        <v>2552</v>
      </c>
      <c r="E393" s="653" t="s">
        <v>4436</v>
      </c>
      <c r="F393" s="654" t="s">
        <v>4437</v>
      </c>
      <c r="G393" s="653" t="s">
        <v>3718</v>
      </c>
      <c r="H393" s="653" t="s">
        <v>3719</v>
      </c>
      <c r="I393" s="655">
        <v>2.91</v>
      </c>
      <c r="J393" s="655">
        <v>100</v>
      </c>
      <c r="K393" s="656">
        <v>291</v>
      </c>
    </row>
    <row r="394" spans="1:11" ht="14.4" customHeight="1" x14ac:dyDescent="0.3">
      <c r="A394" s="651" t="s">
        <v>540</v>
      </c>
      <c r="B394" s="652" t="s">
        <v>541</v>
      </c>
      <c r="C394" s="653" t="s">
        <v>559</v>
      </c>
      <c r="D394" s="654" t="s">
        <v>2552</v>
      </c>
      <c r="E394" s="653" t="s">
        <v>4436</v>
      </c>
      <c r="F394" s="654" t="s">
        <v>4437</v>
      </c>
      <c r="G394" s="653" t="s">
        <v>3720</v>
      </c>
      <c r="H394" s="653" t="s">
        <v>3721</v>
      </c>
      <c r="I394" s="655">
        <v>2.9055555555555559</v>
      </c>
      <c r="J394" s="655">
        <v>1700</v>
      </c>
      <c r="K394" s="656">
        <v>4939.2</v>
      </c>
    </row>
    <row r="395" spans="1:11" ht="14.4" customHeight="1" x14ac:dyDescent="0.3">
      <c r="A395" s="651" t="s">
        <v>540</v>
      </c>
      <c r="B395" s="652" t="s">
        <v>541</v>
      </c>
      <c r="C395" s="653" t="s">
        <v>559</v>
      </c>
      <c r="D395" s="654" t="s">
        <v>2552</v>
      </c>
      <c r="E395" s="653" t="s">
        <v>4436</v>
      </c>
      <c r="F395" s="654" t="s">
        <v>4437</v>
      </c>
      <c r="G395" s="653" t="s">
        <v>3722</v>
      </c>
      <c r="H395" s="653" t="s">
        <v>3723</v>
      </c>
      <c r="I395" s="655">
        <v>22.64</v>
      </c>
      <c r="J395" s="655">
        <v>30</v>
      </c>
      <c r="K395" s="656">
        <v>679.2</v>
      </c>
    </row>
    <row r="396" spans="1:11" ht="14.4" customHeight="1" x14ac:dyDescent="0.3">
      <c r="A396" s="651" t="s">
        <v>540</v>
      </c>
      <c r="B396" s="652" t="s">
        <v>541</v>
      </c>
      <c r="C396" s="653" t="s">
        <v>559</v>
      </c>
      <c r="D396" s="654" t="s">
        <v>2552</v>
      </c>
      <c r="E396" s="653" t="s">
        <v>4436</v>
      </c>
      <c r="F396" s="654" t="s">
        <v>4437</v>
      </c>
      <c r="G396" s="653" t="s">
        <v>3724</v>
      </c>
      <c r="H396" s="653" t="s">
        <v>3725</v>
      </c>
      <c r="I396" s="655">
        <v>28.800000000000004</v>
      </c>
      <c r="J396" s="655">
        <v>2350</v>
      </c>
      <c r="K396" s="656">
        <v>67675.3</v>
      </c>
    </row>
    <row r="397" spans="1:11" ht="14.4" customHeight="1" x14ac:dyDescent="0.3">
      <c r="A397" s="651" t="s">
        <v>540</v>
      </c>
      <c r="B397" s="652" t="s">
        <v>541</v>
      </c>
      <c r="C397" s="653" t="s">
        <v>559</v>
      </c>
      <c r="D397" s="654" t="s">
        <v>2552</v>
      </c>
      <c r="E397" s="653" t="s">
        <v>4436</v>
      </c>
      <c r="F397" s="654" t="s">
        <v>4437</v>
      </c>
      <c r="G397" s="653" t="s">
        <v>3726</v>
      </c>
      <c r="H397" s="653" t="s">
        <v>3727</v>
      </c>
      <c r="I397" s="655">
        <v>82.021428571428586</v>
      </c>
      <c r="J397" s="655">
        <v>139</v>
      </c>
      <c r="K397" s="656">
        <v>11282.439999999999</v>
      </c>
    </row>
    <row r="398" spans="1:11" ht="14.4" customHeight="1" x14ac:dyDescent="0.3">
      <c r="A398" s="651" t="s">
        <v>540</v>
      </c>
      <c r="B398" s="652" t="s">
        <v>541</v>
      </c>
      <c r="C398" s="653" t="s">
        <v>559</v>
      </c>
      <c r="D398" s="654" t="s">
        <v>2552</v>
      </c>
      <c r="E398" s="653" t="s">
        <v>4436</v>
      </c>
      <c r="F398" s="654" t="s">
        <v>4437</v>
      </c>
      <c r="G398" s="653" t="s">
        <v>3728</v>
      </c>
      <c r="H398" s="653" t="s">
        <v>3729</v>
      </c>
      <c r="I398" s="655">
        <v>1897.0139999999999</v>
      </c>
      <c r="J398" s="655">
        <v>17</v>
      </c>
      <c r="K398" s="656">
        <v>30763.769999999997</v>
      </c>
    </row>
    <row r="399" spans="1:11" ht="14.4" customHeight="1" x14ac:dyDescent="0.3">
      <c r="A399" s="651" t="s">
        <v>540</v>
      </c>
      <c r="B399" s="652" t="s">
        <v>541</v>
      </c>
      <c r="C399" s="653" t="s">
        <v>559</v>
      </c>
      <c r="D399" s="654" t="s">
        <v>2552</v>
      </c>
      <c r="E399" s="653" t="s">
        <v>4436</v>
      </c>
      <c r="F399" s="654" t="s">
        <v>4437</v>
      </c>
      <c r="G399" s="653" t="s">
        <v>3730</v>
      </c>
      <c r="H399" s="653" t="s">
        <v>3731</v>
      </c>
      <c r="I399" s="655">
        <v>1673.4799999999998</v>
      </c>
      <c r="J399" s="655">
        <v>16</v>
      </c>
      <c r="K399" s="656">
        <v>25102.190000000002</v>
      </c>
    </row>
    <row r="400" spans="1:11" ht="14.4" customHeight="1" x14ac:dyDescent="0.3">
      <c r="A400" s="651" t="s">
        <v>540</v>
      </c>
      <c r="B400" s="652" t="s">
        <v>541</v>
      </c>
      <c r="C400" s="653" t="s">
        <v>559</v>
      </c>
      <c r="D400" s="654" t="s">
        <v>2552</v>
      </c>
      <c r="E400" s="653" t="s">
        <v>4436</v>
      </c>
      <c r="F400" s="654" t="s">
        <v>4437</v>
      </c>
      <c r="G400" s="653" t="s">
        <v>3391</v>
      </c>
      <c r="H400" s="653" t="s">
        <v>3392</v>
      </c>
      <c r="I400" s="655">
        <v>21.234999999999999</v>
      </c>
      <c r="J400" s="655">
        <v>50</v>
      </c>
      <c r="K400" s="656">
        <v>1061.7500000000002</v>
      </c>
    </row>
    <row r="401" spans="1:11" ht="14.4" customHeight="1" x14ac:dyDescent="0.3">
      <c r="A401" s="651" t="s">
        <v>540</v>
      </c>
      <c r="B401" s="652" t="s">
        <v>541</v>
      </c>
      <c r="C401" s="653" t="s">
        <v>559</v>
      </c>
      <c r="D401" s="654" t="s">
        <v>2552</v>
      </c>
      <c r="E401" s="653" t="s">
        <v>4436</v>
      </c>
      <c r="F401" s="654" t="s">
        <v>4437</v>
      </c>
      <c r="G401" s="653" t="s">
        <v>3732</v>
      </c>
      <c r="H401" s="653" t="s">
        <v>3733</v>
      </c>
      <c r="I401" s="655">
        <v>17.3</v>
      </c>
      <c r="J401" s="655">
        <v>600</v>
      </c>
      <c r="K401" s="656">
        <v>10381.5</v>
      </c>
    </row>
    <row r="402" spans="1:11" ht="14.4" customHeight="1" x14ac:dyDescent="0.3">
      <c r="A402" s="651" t="s">
        <v>540</v>
      </c>
      <c r="B402" s="652" t="s">
        <v>541</v>
      </c>
      <c r="C402" s="653" t="s">
        <v>559</v>
      </c>
      <c r="D402" s="654" t="s">
        <v>2552</v>
      </c>
      <c r="E402" s="653" t="s">
        <v>4436</v>
      </c>
      <c r="F402" s="654" t="s">
        <v>4437</v>
      </c>
      <c r="G402" s="653" t="s">
        <v>3734</v>
      </c>
      <c r="H402" s="653" t="s">
        <v>3735</v>
      </c>
      <c r="I402" s="655">
        <v>2057</v>
      </c>
      <c r="J402" s="655">
        <v>12</v>
      </c>
      <c r="K402" s="656">
        <v>24684</v>
      </c>
    </row>
    <row r="403" spans="1:11" ht="14.4" customHeight="1" x14ac:dyDescent="0.3">
      <c r="A403" s="651" t="s">
        <v>540</v>
      </c>
      <c r="B403" s="652" t="s">
        <v>541</v>
      </c>
      <c r="C403" s="653" t="s">
        <v>559</v>
      </c>
      <c r="D403" s="654" t="s">
        <v>2552</v>
      </c>
      <c r="E403" s="653" t="s">
        <v>4436</v>
      </c>
      <c r="F403" s="654" t="s">
        <v>4437</v>
      </c>
      <c r="G403" s="653" t="s">
        <v>3393</v>
      </c>
      <c r="H403" s="653" t="s">
        <v>3394</v>
      </c>
      <c r="I403" s="655">
        <v>0.47</v>
      </c>
      <c r="J403" s="655">
        <v>100</v>
      </c>
      <c r="K403" s="656">
        <v>47</v>
      </c>
    </row>
    <row r="404" spans="1:11" ht="14.4" customHeight="1" x14ac:dyDescent="0.3">
      <c r="A404" s="651" t="s">
        <v>540</v>
      </c>
      <c r="B404" s="652" t="s">
        <v>541</v>
      </c>
      <c r="C404" s="653" t="s">
        <v>559</v>
      </c>
      <c r="D404" s="654" t="s">
        <v>2552</v>
      </c>
      <c r="E404" s="653" t="s">
        <v>4436</v>
      </c>
      <c r="F404" s="654" t="s">
        <v>4437</v>
      </c>
      <c r="G404" s="653" t="s">
        <v>3736</v>
      </c>
      <c r="H404" s="653" t="s">
        <v>3737</v>
      </c>
      <c r="I404" s="655">
        <v>2.34</v>
      </c>
      <c r="J404" s="655">
        <v>100</v>
      </c>
      <c r="K404" s="656">
        <v>234</v>
      </c>
    </row>
    <row r="405" spans="1:11" ht="14.4" customHeight="1" x14ac:dyDescent="0.3">
      <c r="A405" s="651" t="s">
        <v>540</v>
      </c>
      <c r="B405" s="652" t="s">
        <v>541</v>
      </c>
      <c r="C405" s="653" t="s">
        <v>559</v>
      </c>
      <c r="D405" s="654" t="s">
        <v>2552</v>
      </c>
      <c r="E405" s="653" t="s">
        <v>4436</v>
      </c>
      <c r="F405" s="654" t="s">
        <v>4437</v>
      </c>
      <c r="G405" s="653" t="s">
        <v>3738</v>
      </c>
      <c r="H405" s="653" t="s">
        <v>3739</v>
      </c>
      <c r="I405" s="655">
        <v>2156.6689999999999</v>
      </c>
      <c r="J405" s="655">
        <v>18</v>
      </c>
      <c r="K405" s="656">
        <v>38820.03</v>
      </c>
    </row>
    <row r="406" spans="1:11" ht="14.4" customHeight="1" x14ac:dyDescent="0.3">
      <c r="A406" s="651" t="s">
        <v>540</v>
      </c>
      <c r="B406" s="652" t="s">
        <v>541</v>
      </c>
      <c r="C406" s="653" t="s">
        <v>559</v>
      </c>
      <c r="D406" s="654" t="s">
        <v>2552</v>
      </c>
      <c r="E406" s="653" t="s">
        <v>4436</v>
      </c>
      <c r="F406" s="654" t="s">
        <v>4437</v>
      </c>
      <c r="G406" s="653" t="s">
        <v>3740</v>
      </c>
      <c r="H406" s="653" t="s">
        <v>3741</v>
      </c>
      <c r="I406" s="655">
        <v>1240.43</v>
      </c>
      <c r="J406" s="655">
        <v>8</v>
      </c>
      <c r="K406" s="656">
        <v>11163.85</v>
      </c>
    </row>
    <row r="407" spans="1:11" ht="14.4" customHeight="1" x14ac:dyDescent="0.3">
      <c r="A407" s="651" t="s">
        <v>540</v>
      </c>
      <c r="B407" s="652" t="s">
        <v>541</v>
      </c>
      <c r="C407" s="653" t="s">
        <v>559</v>
      </c>
      <c r="D407" s="654" t="s">
        <v>2552</v>
      </c>
      <c r="E407" s="653" t="s">
        <v>4436</v>
      </c>
      <c r="F407" s="654" t="s">
        <v>4437</v>
      </c>
      <c r="G407" s="653" t="s">
        <v>3742</v>
      </c>
      <c r="H407" s="653" t="s">
        <v>3743</v>
      </c>
      <c r="I407" s="655">
        <v>1733.6233333333332</v>
      </c>
      <c r="J407" s="655">
        <v>12</v>
      </c>
      <c r="K407" s="656">
        <v>20803.489999999998</v>
      </c>
    </row>
    <row r="408" spans="1:11" ht="14.4" customHeight="1" x14ac:dyDescent="0.3">
      <c r="A408" s="651" t="s">
        <v>540</v>
      </c>
      <c r="B408" s="652" t="s">
        <v>541</v>
      </c>
      <c r="C408" s="653" t="s">
        <v>559</v>
      </c>
      <c r="D408" s="654" t="s">
        <v>2552</v>
      </c>
      <c r="E408" s="653" t="s">
        <v>4436</v>
      </c>
      <c r="F408" s="654" t="s">
        <v>4437</v>
      </c>
      <c r="G408" s="653" t="s">
        <v>3744</v>
      </c>
      <c r="H408" s="653" t="s">
        <v>3745</v>
      </c>
      <c r="I408" s="655">
        <v>25.591428571428573</v>
      </c>
      <c r="J408" s="655">
        <v>32</v>
      </c>
      <c r="K408" s="656">
        <v>818.95999999999992</v>
      </c>
    </row>
    <row r="409" spans="1:11" ht="14.4" customHeight="1" x14ac:dyDescent="0.3">
      <c r="A409" s="651" t="s">
        <v>540</v>
      </c>
      <c r="B409" s="652" t="s">
        <v>541</v>
      </c>
      <c r="C409" s="653" t="s">
        <v>559</v>
      </c>
      <c r="D409" s="654" t="s">
        <v>2552</v>
      </c>
      <c r="E409" s="653" t="s">
        <v>4436</v>
      </c>
      <c r="F409" s="654" t="s">
        <v>4437</v>
      </c>
      <c r="G409" s="653" t="s">
        <v>3746</v>
      </c>
      <c r="H409" s="653" t="s">
        <v>3747</v>
      </c>
      <c r="I409" s="655">
        <v>1733.6166666666668</v>
      </c>
      <c r="J409" s="655">
        <v>10</v>
      </c>
      <c r="K409" s="656">
        <v>15602.59</v>
      </c>
    </row>
    <row r="410" spans="1:11" ht="14.4" customHeight="1" x14ac:dyDescent="0.3">
      <c r="A410" s="651" t="s">
        <v>540</v>
      </c>
      <c r="B410" s="652" t="s">
        <v>541</v>
      </c>
      <c r="C410" s="653" t="s">
        <v>559</v>
      </c>
      <c r="D410" s="654" t="s">
        <v>2552</v>
      </c>
      <c r="E410" s="653" t="s">
        <v>4436</v>
      </c>
      <c r="F410" s="654" t="s">
        <v>4437</v>
      </c>
      <c r="G410" s="653" t="s">
        <v>3748</v>
      </c>
      <c r="H410" s="653" t="s">
        <v>3749</v>
      </c>
      <c r="I410" s="655">
        <v>197.78</v>
      </c>
      <c r="J410" s="655">
        <v>40</v>
      </c>
      <c r="K410" s="656">
        <v>7911.22</v>
      </c>
    </row>
    <row r="411" spans="1:11" ht="14.4" customHeight="1" x14ac:dyDescent="0.3">
      <c r="A411" s="651" t="s">
        <v>540</v>
      </c>
      <c r="B411" s="652" t="s">
        <v>541</v>
      </c>
      <c r="C411" s="653" t="s">
        <v>559</v>
      </c>
      <c r="D411" s="654" t="s">
        <v>2552</v>
      </c>
      <c r="E411" s="653" t="s">
        <v>4436</v>
      </c>
      <c r="F411" s="654" t="s">
        <v>4437</v>
      </c>
      <c r="G411" s="653" t="s">
        <v>3750</v>
      </c>
      <c r="H411" s="653" t="s">
        <v>3751</v>
      </c>
      <c r="I411" s="655">
        <v>3195.72</v>
      </c>
      <c r="J411" s="655">
        <v>2</v>
      </c>
      <c r="K411" s="656">
        <v>6391.44</v>
      </c>
    </row>
    <row r="412" spans="1:11" ht="14.4" customHeight="1" x14ac:dyDescent="0.3">
      <c r="A412" s="651" t="s">
        <v>540</v>
      </c>
      <c r="B412" s="652" t="s">
        <v>541</v>
      </c>
      <c r="C412" s="653" t="s">
        <v>559</v>
      </c>
      <c r="D412" s="654" t="s">
        <v>2552</v>
      </c>
      <c r="E412" s="653" t="s">
        <v>4436</v>
      </c>
      <c r="F412" s="654" t="s">
        <v>4437</v>
      </c>
      <c r="G412" s="653" t="s">
        <v>3752</v>
      </c>
      <c r="H412" s="653" t="s">
        <v>3753</v>
      </c>
      <c r="I412" s="655">
        <v>1673.4799999999998</v>
      </c>
      <c r="J412" s="655">
        <v>6</v>
      </c>
      <c r="K412" s="656">
        <v>10040.879999999999</v>
      </c>
    </row>
    <row r="413" spans="1:11" ht="14.4" customHeight="1" x14ac:dyDescent="0.3">
      <c r="A413" s="651" t="s">
        <v>540</v>
      </c>
      <c r="B413" s="652" t="s">
        <v>541</v>
      </c>
      <c r="C413" s="653" t="s">
        <v>559</v>
      </c>
      <c r="D413" s="654" t="s">
        <v>2552</v>
      </c>
      <c r="E413" s="653" t="s">
        <v>4436</v>
      </c>
      <c r="F413" s="654" t="s">
        <v>4437</v>
      </c>
      <c r="G413" s="653" t="s">
        <v>3754</v>
      </c>
      <c r="H413" s="653" t="s">
        <v>3755</v>
      </c>
      <c r="I413" s="655">
        <v>1533.3</v>
      </c>
      <c r="J413" s="655">
        <v>15</v>
      </c>
      <c r="K413" s="656">
        <v>22999.53</v>
      </c>
    </row>
    <row r="414" spans="1:11" ht="14.4" customHeight="1" x14ac:dyDescent="0.3">
      <c r="A414" s="651" t="s">
        <v>540</v>
      </c>
      <c r="B414" s="652" t="s">
        <v>541</v>
      </c>
      <c r="C414" s="653" t="s">
        <v>559</v>
      </c>
      <c r="D414" s="654" t="s">
        <v>2552</v>
      </c>
      <c r="E414" s="653" t="s">
        <v>4436</v>
      </c>
      <c r="F414" s="654" t="s">
        <v>4437</v>
      </c>
      <c r="G414" s="653" t="s">
        <v>3756</v>
      </c>
      <c r="H414" s="653" t="s">
        <v>3757</v>
      </c>
      <c r="I414" s="655">
        <v>5.38</v>
      </c>
      <c r="J414" s="655">
        <v>100</v>
      </c>
      <c r="K414" s="656">
        <v>538.45000000000005</v>
      </c>
    </row>
    <row r="415" spans="1:11" ht="14.4" customHeight="1" x14ac:dyDescent="0.3">
      <c r="A415" s="651" t="s">
        <v>540</v>
      </c>
      <c r="B415" s="652" t="s">
        <v>541</v>
      </c>
      <c r="C415" s="653" t="s">
        <v>559</v>
      </c>
      <c r="D415" s="654" t="s">
        <v>2552</v>
      </c>
      <c r="E415" s="653" t="s">
        <v>4436</v>
      </c>
      <c r="F415" s="654" t="s">
        <v>4437</v>
      </c>
      <c r="G415" s="653" t="s">
        <v>3758</v>
      </c>
      <c r="H415" s="653" t="s">
        <v>3759</v>
      </c>
      <c r="I415" s="655">
        <v>3690.5</v>
      </c>
      <c r="J415" s="655">
        <v>9</v>
      </c>
      <c r="K415" s="656">
        <v>33214.5</v>
      </c>
    </row>
    <row r="416" spans="1:11" ht="14.4" customHeight="1" x14ac:dyDescent="0.3">
      <c r="A416" s="651" t="s">
        <v>540</v>
      </c>
      <c r="B416" s="652" t="s">
        <v>541</v>
      </c>
      <c r="C416" s="653" t="s">
        <v>559</v>
      </c>
      <c r="D416" s="654" t="s">
        <v>2552</v>
      </c>
      <c r="E416" s="653" t="s">
        <v>4436</v>
      </c>
      <c r="F416" s="654" t="s">
        <v>4437</v>
      </c>
      <c r="G416" s="653" t="s">
        <v>3760</v>
      </c>
      <c r="H416" s="653" t="s">
        <v>3761</v>
      </c>
      <c r="I416" s="655">
        <v>21845.34</v>
      </c>
      <c r="J416" s="655">
        <v>7</v>
      </c>
      <c r="K416" s="656">
        <v>152917.38</v>
      </c>
    </row>
    <row r="417" spans="1:11" ht="14.4" customHeight="1" x14ac:dyDescent="0.3">
      <c r="A417" s="651" t="s">
        <v>540</v>
      </c>
      <c r="B417" s="652" t="s">
        <v>541</v>
      </c>
      <c r="C417" s="653" t="s">
        <v>559</v>
      </c>
      <c r="D417" s="654" t="s">
        <v>2552</v>
      </c>
      <c r="E417" s="653" t="s">
        <v>4436</v>
      </c>
      <c r="F417" s="654" t="s">
        <v>4437</v>
      </c>
      <c r="G417" s="653" t="s">
        <v>3301</v>
      </c>
      <c r="H417" s="653" t="s">
        <v>3302</v>
      </c>
      <c r="I417" s="655">
        <v>3.42</v>
      </c>
      <c r="J417" s="655">
        <v>40</v>
      </c>
      <c r="K417" s="656">
        <v>136.80000000000001</v>
      </c>
    </row>
    <row r="418" spans="1:11" ht="14.4" customHeight="1" x14ac:dyDescent="0.3">
      <c r="A418" s="651" t="s">
        <v>540</v>
      </c>
      <c r="B418" s="652" t="s">
        <v>541</v>
      </c>
      <c r="C418" s="653" t="s">
        <v>559</v>
      </c>
      <c r="D418" s="654" t="s">
        <v>2552</v>
      </c>
      <c r="E418" s="653" t="s">
        <v>4436</v>
      </c>
      <c r="F418" s="654" t="s">
        <v>4437</v>
      </c>
      <c r="G418" s="653" t="s">
        <v>3566</v>
      </c>
      <c r="H418" s="653" t="s">
        <v>3567</v>
      </c>
      <c r="I418" s="655">
        <v>6.1</v>
      </c>
      <c r="J418" s="655">
        <v>40</v>
      </c>
      <c r="K418" s="656">
        <v>244</v>
      </c>
    </row>
    <row r="419" spans="1:11" ht="14.4" customHeight="1" x14ac:dyDescent="0.3">
      <c r="A419" s="651" t="s">
        <v>540</v>
      </c>
      <c r="B419" s="652" t="s">
        <v>541</v>
      </c>
      <c r="C419" s="653" t="s">
        <v>559</v>
      </c>
      <c r="D419" s="654" t="s">
        <v>2552</v>
      </c>
      <c r="E419" s="653" t="s">
        <v>4436</v>
      </c>
      <c r="F419" s="654" t="s">
        <v>4437</v>
      </c>
      <c r="G419" s="653" t="s">
        <v>3762</v>
      </c>
      <c r="H419" s="653" t="s">
        <v>3763</v>
      </c>
      <c r="I419" s="655">
        <v>1874.8263636363636</v>
      </c>
      <c r="J419" s="655">
        <v>62</v>
      </c>
      <c r="K419" s="656">
        <v>111364.73</v>
      </c>
    </row>
    <row r="420" spans="1:11" ht="14.4" customHeight="1" x14ac:dyDescent="0.3">
      <c r="A420" s="651" t="s">
        <v>540</v>
      </c>
      <c r="B420" s="652" t="s">
        <v>541</v>
      </c>
      <c r="C420" s="653" t="s">
        <v>559</v>
      </c>
      <c r="D420" s="654" t="s">
        <v>2552</v>
      </c>
      <c r="E420" s="653" t="s">
        <v>4436</v>
      </c>
      <c r="F420" s="654" t="s">
        <v>4437</v>
      </c>
      <c r="G420" s="653" t="s">
        <v>3764</v>
      </c>
      <c r="H420" s="653" t="s">
        <v>3765</v>
      </c>
      <c r="I420" s="655">
        <v>1673.4799999999998</v>
      </c>
      <c r="J420" s="655">
        <v>8</v>
      </c>
      <c r="K420" s="656">
        <v>12551.099999999999</v>
      </c>
    </row>
    <row r="421" spans="1:11" ht="14.4" customHeight="1" x14ac:dyDescent="0.3">
      <c r="A421" s="651" t="s">
        <v>540</v>
      </c>
      <c r="B421" s="652" t="s">
        <v>541</v>
      </c>
      <c r="C421" s="653" t="s">
        <v>559</v>
      </c>
      <c r="D421" s="654" t="s">
        <v>2552</v>
      </c>
      <c r="E421" s="653" t="s">
        <v>4436</v>
      </c>
      <c r="F421" s="654" t="s">
        <v>4437</v>
      </c>
      <c r="G421" s="653" t="s">
        <v>3766</v>
      </c>
      <c r="H421" s="653" t="s">
        <v>3767</v>
      </c>
      <c r="I421" s="655">
        <v>1300.21</v>
      </c>
      <c r="J421" s="655">
        <v>8</v>
      </c>
      <c r="K421" s="656">
        <v>10401.719999999999</v>
      </c>
    </row>
    <row r="422" spans="1:11" ht="14.4" customHeight="1" x14ac:dyDescent="0.3">
      <c r="A422" s="651" t="s">
        <v>540</v>
      </c>
      <c r="B422" s="652" t="s">
        <v>541</v>
      </c>
      <c r="C422" s="653" t="s">
        <v>559</v>
      </c>
      <c r="D422" s="654" t="s">
        <v>2552</v>
      </c>
      <c r="E422" s="653" t="s">
        <v>4436</v>
      </c>
      <c r="F422" s="654" t="s">
        <v>4437</v>
      </c>
      <c r="G422" s="653" t="s">
        <v>3768</v>
      </c>
      <c r="H422" s="653" t="s">
        <v>3769</v>
      </c>
      <c r="I422" s="655">
        <v>17332.04</v>
      </c>
      <c r="J422" s="655">
        <v>4</v>
      </c>
      <c r="K422" s="656">
        <v>69328.160000000003</v>
      </c>
    </row>
    <row r="423" spans="1:11" ht="14.4" customHeight="1" x14ac:dyDescent="0.3">
      <c r="A423" s="651" t="s">
        <v>540</v>
      </c>
      <c r="B423" s="652" t="s">
        <v>541</v>
      </c>
      <c r="C423" s="653" t="s">
        <v>559</v>
      </c>
      <c r="D423" s="654" t="s">
        <v>2552</v>
      </c>
      <c r="E423" s="653" t="s">
        <v>4436</v>
      </c>
      <c r="F423" s="654" t="s">
        <v>4437</v>
      </c>
      <c r="G423" s="653" t="s">
        <v>3770</v>
      </c>
      <c r="H423" s="653" t="s">
        <v>3771</v>
      </c>
      <c r="I423" s="655">
        <v>16684.689999999999</v>
      </c>
      <c r="J423" s="655">
        <v>4</v>
      </c>
      <c r="K423" s="656">
        <v>66738.759999999995</v>
      </c>
    </row>
    <row r="424" spans="1:11" ht="14.4" customHeight="1" x14ac:dyDescent="0.3">
      <c r="A424" s="651" t="s">
        <v>540</v>
      </c>
      <c r="B424" s="652" t="s">
        <v>541</v>
      </c>
      <c r="C424" s="653" t="s">
        <v>559</v>
      </c>
      <c r="D424" s="654" t="s">
        <v>2552</v>
      </c>
      <c r="E424" s="653" t="s">
        <v>4436</v>
      </c>
      <c r="F424" s="654" t="s">
        <v>4437</v>
      </c>
      <c r="G424" s="653" t="s">
        <v>3772</v>
      </c>
      <c r="H424" s="653" t="s">
        <v>3773</v>
      </c>
      <c r="I424" s="655">
        <v>3728.34</v>
      </c>
      <c r="J424" s="655">
        <v>7</v>
      </c>
      <c r="K424" s="656">
        <v>26098.36</v>
      </c>
    </row>
    <row r="425" spans="1:11" ht="14.4" customHeight="1" x14ac:dyDescent="0.3">
      <c r="A425" s="651" t="s">
        <v>540</v>
      </c>
      <c r="B425" s="652" t="s">
        <v>541</v>
      </c>
      <c r="C425" s="653" t="s">
        <v>559</v>
      </c>
      <c r="D425" s="654" t="s">
        <v>2552</v>
      </c>
      <c r="E425" s="653" t="s">
        <v>4436</v>
      </c>
      <c r="F425" s="654" t="s">
        <v>4437</v>
      </c>
      <c r="G425" s="653" t="s">
        <v>3774</v>
      </c>
      <c r="H425" s="653" t="s">
        <v>3775</v>
      </c>
      <c r="I425" s="655">
        <v>3518.2950000000001</v>
      </c>
      <c r="J425" s="655">
        <v>6</v>
      </c>
      <c r="K425" s="656">
        <v>21109.760000000002</v>
      </c>
    </row>
    <row r="426" spans="1:11" ht="14.4" customHeight="1" x14ac:dyDescent="0.3">
      <c r="A426" s="651" t="s">
        <v>540</v>
      </c>
      <c r="B426" s="652" t="s">
        <v>541</v>
      </c>
      <c r="C426" s="653" t="s">
        <v>559</v>
      </c>
      <c r="D426" s="654" t="s">
        <v>2552</v>
      </c>
      <c r="E426" s="653" t="s">
        <v>4436</v>
      </c>
      <c r="F426" s="654" t="s">
        <v>4437</v>
      </c>
      <c r="G426" s="653" t="s">
        <v>3776</v>
      </c>
      <c r="H426" s="653" t="s">
        <v>3777</v>
      </c>
      <c r="I426" s="655">
        <v>2663.27</v>
      </c>
      <c r="J426" s="655">
        <v>10</v>
      </c>
      <c r="K426" s="656">
        <v>26632.720000000001</v>
      </c>
    </row>
    <row r="427" spans="1:11" ht="14.4" customHeight="1" x14ac:dyDescent="0.3">
      <c r="A427" s="651" t="s">
        <v>540</v>
      </c>
      <c r="B427" s="652" t="s">
        <v>541</v>
      </c>
      <c r="C427" s="653" t="s">
        <v>559</v>
      </c>
      <c r="D427" s="654" t="s">
        <v>2552</v>
      </c>
      <c r="E427" s="653" t="s">
        <v>4436</v>
      </c>
      <c r="F427" s="654" t="s">
        <v>4437</v>
      </c>
      <c r="G427" s="653" t="s">
        <v>3778</v>
      </c>
      <c r="H427" s="653" t="s">
        <v>3779</v>
      </c>
      <c r="I427" s="655">
        <v>5.77</v>
      </c>
      <c r="J427" s="655">
        <v>100</v>
      </c>
      <c r="K427" s="656">
        <v>577.16999999999996</v>
      </c>
    </row>
    <row r="428" spans="1:11" ht="14.4" customHeight="1" x14ac:dyDescent="0.3">
      <c r="A428" s="651" t="s">
        <v>540</v>
      </c>
      <c r="B428" s="652" t="s">
        <v>541</v>
      </c>
      <c r="C428" s="653" t="s">
        <v>559</v>
      </c>
      <c r="D428" s="654" t="s">
        <v>2552</v>
      </c>
      <c r="E428" s="653" t="s">
        <v>4436</v>
      </c>
      <c r="F428" s="654" t="s">
        <v>4437</v>
      </c>
      <c r="G428" s="653" t="s">
        <v>3780</v>
      </c>
      <c r="H428" s="653" t="s">
        <v>3781</v>
      </c>
      <c r="I428" s="655">
        <v>25258.75</v>
      </c>
      <c r="J428" s="655">
        <v>1</v>
      </c>
      <c r="K428" s="656">
        <v>25258.75</v>
      </c>
    </row>
    <row r="429" spans="1:11" ht="14.4" customHeight="1" x14ac:dyDescent="0.3">
      <c r="A429" s="651" t="s">
        <v>540</v>
      </c>
      <c r="B429" s="652" t="s">
        <v>541</v>
      </c>
      <c r="C429" s="653" t="s">
        <v>559</v>
      </c>
      <c r="D429" s="654" t="s">
        <v>2552</v>
      </c>
      <c r="E429" s="653" t="s">
        <v>4436</v>
      </c>
      <c r="F429" s="654" t="s">
        <v>4437</v>
      </c>
      <c r="G429" s="653" t="s">
        <v>3782</v>
      </c>
      <c r="H429" s="653" t="s">
        <v>3783</v>
      </c>
      <c r="I429" s="655">
        <v>1431.43</v>
      </c>
      <c r="J429" s="655">
        <v>1</v>
      </c>
      <c r="K429" s="656">
        <v>1431.43</v>
      </c>
    </row>
    <row r="430" spans="1:11" ht="14.4" customHeight="1" x14ac:dyDescent="0.3">
      <c r="A430" s="651" t="s">
        <v>540</v>
      </c>
      <c r="B430" s="652" t="s">
        <v>541</v>
      </c>
      <c r="C430" s="653" t="s">
        <v>559</v>
      </c>
      <c r="D430" s="654" t="s">
        <v>2552</v>
      </c>
      <c r="E430" s="653" t="s">
        <v>4436</v>
      </c>
      <c r="F430" s="654" t="s">
        <v>4437</v>
      </c>
      <c r="G430" s="653" t="s">
        <v>3784</v>
      </c>
      <c r="H430" s="653" t="s">
        <v>3785</v>
      </c>
      <c r="I430" s="655">
        <v>887.76</v>
      </c>
      <c r="J430" s="655">
        <v>20</v>
      </c>
      <c r="K430" s="656">
        <v>17755.150000000001</v>
      </c>
    </row>
    <row r="431" spans="1:11" ht="14.4" customHeight="1" x14ac:dyDescent="0.3">
      <c r="A431" s="651" t="s">
        <v>540</v>
      </c>
      <c r="B431" s="652" t="s">
        <v>541</v>
      </c>
      <c r="C431" s="653" t="s">
        <v>559</v>
      </c>
      <c r="D431" s="654" t="s">
        <v>2552</v>
      </c>
      <c r="E431" s="653" t="s">
        <v>4436</v>
      </c>
      <c r="F431" s="654" t="s">
        <v>4437</v>
      </c>
      <c r="G431" s="653" t="s">
        <v>3786</v>
      </c>
      <c r="H431" s="653" t="s">
        <v>3787</v>
      </c>
      <c r="I431" s="655">
        <v>1422.96</v>
      </c>
      <c r="J431" s="655">
        <v>4</v>
      </c>
      <c r="K431" s="656">
        <v>5691.84</v>
      </c>
    </row>
    <row r="432" spans="1:11" ht="14.4" customHeight="1" x14ac:dyDescent="0.3">
      <c r="A432" s="651" t="s">
        <v>540</v>
      </c>
      <c r="B432" s="652" t="s">
        <v>541</v>
      </c>
      <c r="C432" s="653" t="s">
        <v>559</v>
      </c>
      <c r="D432" s="654" t="s">
        <v>2552</v>
      </c>
      <c r="E432" s="653" t="s">
        <v>4436</v>
      </c>
      <c r="F432" s="654" t="s">
        <v>4437</v>
      </c>
      <c r="G432" s="653" t="s">
        <v>3788</v>
      </c>
      <c r="H432" s="653" t="s">
        <v>3789</v>
      </c>
      <c r="I432" s="655">
        <v>32270.7</v>
      </c>
      <c r="J432" s="655">
        <v>2</v>
      </c>
      <c r="K432" s="656">
        <v>64541.4</v>
      </c>
    </row>
    <row r="433" spans="1:11" ht="14.4" customHeight="1" x14ac:dyDescent="0.3">
      <c r="A433" s="651" t="s">
        <v>540</v>
      </c>
      <c r="B433" s="652" t="s">
        <v>541</v>
      </c>
      <c r="C433" s="653" t="s">
        <v>559</v>
      </c>
      <c r="D433" s="654" t="s">
        <v>2552</v>
      </c>
      <c r="E433" s="653" t="s">
        <v>4436</v>
      </c>
      <c r="F433" s="654" t="s">
        <v>4437</v>
      </c>
      <c r="G433" s="653" t="s">
        <v>3790</v>
      </c>
      <c r="H433" s="653" t="s">
        <v>3791</v>
      </c>
      <c r="I433" s="655">
        <v>4864.2</v>
      </c>
      <c r="J433" s="655">
        <v>6</v>
      </c>
      <c r="K433" s="656">
        <v>29185.200000000001</v>
      </c>
    </row>
    <row r="434" spans="1:11" ht="14.4" customHeight="1" x14ac:dyDescent="0.3">
      <c r="A434" s="651" t="s">
        <v>540</v>
      </c>
      <c r="B434" s="652" t="s">
        <v>541</v>
      </c>
      <c r="C434" s="653" t="s">
        <v>559</v>
      </c>
      <c r="D434" s="654" t="s">
        <v>2552</v>
      </c>
      <c r="E434" s="653" t="s">
        <v>4436</v>
      </c>
      <c r="F434" s="654" t="s">
        <v>4437</v>
      </c>
      <c r="G434" s="653" t="s">
        <v>3792</v>
      </c>
      <c r="H434" s="653" t="s">
        <v>3793</v>
      </c>
      <c r="I434" s="655">
        <v>2510.2199999999998</v>
      </c>
      <c r="J434" s="655">
        <v>16</v>
      </c>
      <c r="K434" s="656">
        <v>40163.479999999996</v>
      </c>
    </row>
    <row r="435" spans="1:11" ht="14.4" customHeight="1" x14ac:dyDescent="0.3">
      <c r="A435" s="651" t="s">
        <v>540</v>
      </c>
      <c r="B435" s="652" t="s">
        <v>541</v>
      </c>
      <c r="C435" s="653" t="s">
        <v>559</v>
      </c>
      <c r="D435" s="654" t="s">
        <v>2552</v>
      </c>
      <c r="E435" s="653" t="s">
        <v>4436</v>
      </c>
      <c r="F435" s="654" t="s">
        <v>4437</v>
      </c>
      <c r="G435" s="653" t="s">
        <v>3794</v>
      </c>
      <c r="H435" s="653" t="s">
        <v>3795</v>
      </c>
      <c r="I435" s="655">
        <v>2600.44</v>
      </c>
      <c r="J435" s="655">
        <v>1</v>
      </c>
      <c r="K435" s="656">
        <v>2600.44</v>
      </c>
    </row>
    <row r="436" spans="1:11" ht="14.4" customHeight="1" x14ac:dyDescent="0.3">
      <c r="A436" s="651" t="s">
        <v>540</v>
      </c>
      <c r="B436" s="652" t="s">
        <v>541</v>
      </c>
      <c r="C436" s="653" t="s">
        <v>559</v>
      </c>
      <c r="D436" s="654" t="s">
        <v>2552</v>
      </c>
      <c r="E436" s="653" t="s">
        <v>4436</v>
      </c>
      <c r="F436" s="654" t="s">
        <v>4437</v>
      </c>
      <c r="G436" s="653" t="s">
        <v>3796</v>
      </c>
      <c r="H436" s="653" t="s">
        <v>3797</v>
      </c>
      <c r="I436" s="655">
        <v>2510.2199999999998</v>
      </c>
      <c r="J436" s="655">
        <v>2</v>
      </c>
      <c r="K436" s="656">
        <v>5020.4399999999996</v>
      </c>
    </row>
    <row r="437" spans="1:11" ht="14.4" customHeight="1" x14ac:dyDescent="0.3">
      <c r="A437" s="651" t="s">
        <v>540</v>
      </c>
      <c r="B437" s="652" t="s">
        <v>541</v>
      </c>
      <c r="C437" s="653" t="s">
        <v>559</v>
      </c>
      <c r="D437" s="654" t="s">
        <v>2552</v>
      </c>
      <c r="E437" s="653" t="s">
        <v>4436</v>
      </c>
      <c r="F437" s="654" t="s">
        <v>4437</v>
      </c>
      <c r="G437" s="653" t="s">
        <v>3798</v>
      </c>
      <c r="H437" s="653" t="s">
        <v>3799</v>
      </c>
      <c r="I437" s="655">
        <v>2510.2199999999998</v>
      </c>
      <c r="J437" s="655">
        <v>8</v>
      </c>
      <c r="K437" s="656">
        <v>20081.759999999998</v>
      </c>
    </row>
    <row r="438" spans="1:11" ht="14.4" customHeight="1" x14ac:dyDescent="0.3">
      <c r="A438" s="651" t="s">
        <v>540</v>
      </c>
      <c r="B438" s="652" t="s">
        <v>541</v>
      </c>
      <c r="C438" s="653" t="s">
        <v>559</v>
      </c>
      <c r="D438" s="654" t="s">
        <v>2552</v>
      </c>
      <c r="E438" s="653" t="s">
        <v>4436</v>
      </c>
      <c r="F438" s="654" t="s">
        <v>4437</v>
      </c>
      <c r="G438" s="653" t="s">
        <v>3800</v>
      </c>
      <c r="H438" s="653" t="s">
        <v>3801</v>
      </c>
      <c r="I438" s="655">
        <v>6655</v>
      </c>
      <c r="J438" s="655">
        <v>1</v>
      </c>
      <c r="K438" s="656">
        <v>6655</v>
      </c>
    </row>
    <row r="439" spans="1:11" ht="14.4" customHeight="1" x14ac:dyDescent="0.3">
      <c r="A439" s="651" t="s">
        <v>540</v>
      </c>
      <c r="B439" s="652" t="s">
        <v>541</v>
      </c>
      <c r="C439" s="653" t="s">
        <v>559</v>
      </c>
      <c r="D439" s="654" t="s">
        <v>2552</v>
      </c>
      <c r="E439" s="653" t="s">
        <v>4436</v>
      </c>
      <c r="F439" s="654" t="s">
        <v>4437</v>
      </c>
      <c r="G439" s="653" t="s">
        <v>3802</v>
      </c>
      <c r="H439" s="653" t="s">
        <v>3803</v>
      </c>
      <c r="I439" s="655">
        <v>1323.65</v>
      </c>
      <c r="J439" s="655">
        <v>4</v>
      </c>
      <c r="K439" s="656">
        <v>5294.6</v>
      </c>
    </row>
    <row r="440" spans="1:11" ht="14.4" customHeight="1" x14ac:dyDescent="0.3">
      <c r="A440" s="651" t="s">
        <v>540</v>
      </c>
      <c r="B440" s="652" t="s">
        <v>541</v>
      </c>
      <c r="C440" s="653" t="s">
        <v>559</v>
      </c>
      <c r="D440" s="654" t="s">
        <v>2552</v>
      </c>
      <c r="E440" s="653" t="s">
        <v>4436</v>
      </c>
      <c r="F440" s="654" t="s">
        <v>4437</v>
      </c>
      <c r="G440" s="653" t="s">
        <v>3804</v>
      </c>
      <c r="H440" s="653" t="s">
        <v>3805</v>
      </c>
      <c r="I440" s="655">
        <v>2510.2199999999998</v>
      </c>
      <c r="J440" s="655">
        <v>4</v>
      </c>
      <c r="K440" s="656">
        <v>10040.870000000001</v>
      </c>
    </row>
    <row r="441" spans="1:11" ht="14.4" customHeight="1" x14ac:dyDescent="0.3">
      <c r="A441" s="651" t="s">
        <v>540</v>
      </c>
      <c r="B441" s="652" t="s">
        <v>541</v>
      </c>
      <c r="C441" s="653" t="s">
        <v>559</v>
      </c>
      <c r="D441" s="654" t="s">
        <v>2552</v>
      </c>
      <c r="E441" s="653" t="s">
        <v>4436</v>
      </c>
      <c r="F441" s="654" t="s">
        <v>4437</v>
      </c>
      <c r="G441" s="653" t="s">
        <v>3806</v>
      </c>
      <c r="H441" s="653" t="s">
        <v>3807</v>
      </c>
      <c r="I441" s="655">
        <v>3728.33</v>
      </c>
      <c r="J441" s="655">
        <v>6</v>
      </c>
      <c r="K441" s="656">
        <v>22370.01</v>
      </c>
    </row>
    <row r="442" spans="1:11" ht="14.4" customHeight="1" x14ac:dyDescent="0.3">
      <c r="A442" s="651" t="s">
        <v>540</v>
      </c>
      <c r="B442" s="652" t="s">
        <v>541</v>
      </c>
      <c r="C442" s="653" t="s">
        <v>559</v>
      </c>
      <c r="D442" s="654" t="s">
        <v>2552</v>
      </c>
      <c r="E442" s="653" t="s">
        <v>4436</v>
      </c>
      <c r="F442" s="654" t="s">
        <v>4437</v>
      </c>
      <c r="G442" s="653" t="s">
        <v>3808</v>
      </c>
      <c r="H442" s="653" t="s">
        <v>3809</v>
      </c>
      <c r="I442" s="655">
        <v>2308.5500000000002</v>
      </c>
      <c r="J442" s="655">
        <v>4</v>
      </c>
      <c r="K442" s="656">
        <v>9234.19</v>
      </c>
    </row>
    <row r="443" spans="1:11" ht="14.4" customHeight="1" x14ac:dyDescent="0.3">
      <c r="A443" s="651" t="s">
        <v>540</v>
      </c>
      <c r="B443" s="652" t="s">
        <v>541</v>
      </c>
      <c r="C443" s="653" t="s">
        <v>559</v>
      </c>
      <c r="D443" s="654" t="s">
        <v>2552</v>
      </c>
      <c r="E443" s="653" t="s">
        <v>4452</v>
      </c>
      <c r="F443" s="654" t="s">
        <v>4453</v>
      </c>
      <c r="G443" s="653" t="s">
        <v>3810</v>
      </c>
      <c r="H443" s="653" t="s">
        <v>3811</v>
      </c>
      <c r="I443" s="655">
        <v>1624.1711111111103</v>
      </c>
      <c r="J443" s="655">
        <v>172</v>
      </c>
      <c r="K443" s="656">
        <v>280617.91000000003</v>
      </c>
    </row>
    <row r="444" spans="1:11" ht="14.4" customHeight="1" x14ac:dyDescent="0.3">
      <c r="A444" s="651" t="s">
        <v>540</v>
      </c>
      <c r="B444" s="652" t="s">
        <v>541</v>
      </c>
      <c r="C444" s="653" t="s">
        <v>559</v>
      </c>
      <c r="D444" s="654" t="s">
        <v>2552</v>
      </c>
      <c r="E444" s="653" t="s">
        <v>4452</v>
      </c>
      <c r="F444" s="654" t="s">
        <v>4453</v>
      </c>
      <c r="G444" s="653" t="s">
        <v>3812</v>
      </c>
      <c r="H444" s="653" t="s">
        <v>3813</v>
      </c>
      <c r="I444" s="655">
        <v>9598.5640000000003</v>
      </c>
      <c r="J444" s="655">
        <v>5</v>
      </c>
      <c r="K444" s="656">
        <v>47992.82</v>
      </c>
    </row>
    <row r="445" spans="1:11" ht="14.4" customHeight="1" x14ac:dyDescent="0.3">
      <c r="A445" s="651" t="s">
        <v>540</v>
      </c>
      <c r="B445" s="652" t="s">
        <v>541</v>
      </c>
      <c r="C445" s="653" t="s">
        <v>559</v>
      </c>
      <c r="D445" s="654" t="s">
        <v>2552</v>
      </c>
      <c r="E445" s="653" t="s">
        <v>4452</v>
      </c>
      <c r="F445" s="654" t="s">
        <v>4453</v>
      </c>
      <c r="G445" s="653" t="s">
        <v>3814</v>
      </c>
      <c r="H445" s="653" t="s">
        <v>3815</v>
      </c>
      <c r="I445" s="655">
        <v>9732.4581818181796</v>
      </c>
      <c r="J445" s="655">
        <v>24</v>
      </c>
      <c r="K445" s="656">
        <v>234152.81999999995</v>
      </c>
    </row>
    <row r="446" spans="1:11" ht="14.4" customHeight="1" x14ac:dyDescent="0.3">
      <c r="A446" s="651" t="s">
        <v>540</v>
      </c>
      <c r="B446" s="652" t="s">
        <v>541</v>
      </c>
      <c r="C446" s="653" t="s">
        <v>559</v>
      </c>
      <c r="D446" s="654" t="s">
        <v>2552</v>
      </c>
      <c r="E446" s="653" t="s">
        <v>4452</v>
      </c>
      <c r="F446" s="654" t="s">
        <v>4453</v>
      </c>
      <c r="G446" s="653" t="s">
        <v>3816</v>
      </c>
      <c r="H446" s="653" t="s">
        <v>3817</v>
      </c>
      <c r="I446" s="655">
        <v>2761.0804347826097</v>
      </c>
      <c r="J446" s="655">
        <v>97</v>
      </c>
      <c r="K446" s="656">
        <v>267824.87000000005</v>
      </c>
    </row>
    <row r="447" spans="1:11" ht="14.4" customHeight="1" x14ac:dyDescent="0.3">
      <c r="A447" s="651" t="s">
        <v>540</v>
      </c>
      <c r="B447" s="652" t="s">
        <v>541</v>
      </c>
      <c r="C447" s="653" t="s">
        <v>559</v>
      </c>
      <c r="D447" s="654" t="s">
        <v>2552</v>
      </c>
      <c r="E447" s="653" t="s">
        <v>4452</v>
      </c>
      <c r="F447" s="654" t="s">
        <v>4453</v>
      </c>
      <c r="G447" s="653" t="s">
        <v>3818</v>
      </c>
      <c r="H447" s="653" t="s">
        <v>3819</v>
      </c>
      <c r="I447" s="655">
        <v>4769.07</v>
      </c>
      <c r="J447" s="655">
        <v>9</v>
      </c>
      <c r="K447" s="656">
        <v>42921.66</v>
      </c>
    </row>
    <row r="448" spans="1:11" ht="14.4" customHeight="1" x14ac:dyDescent="0.3">
      <c r="A448" s="651" t="s">
        <v>540</v>
      </c>
      <c r="B448" s="652" t="s">
        <v>541</v>
      </c>
      <c r="C448" s="653" t="s">
        <v>559</v>
      </c>
      <c r="D448" s="654" t="s">
        <v>2552</v>
      </c>
      <c r="E448" s="653" t="s">
        <v>4452</v>
      </c>
      <c r="F448" s="654" t="s">
        <v>4453</v>
      </c>
      <c r="G448" s="653" t="s">
        <v>3820</v>
      </c>
      <c r="H448" s="653" t="s">
        <v>3821</v>
      </c>
      <c r="I448" s="655">
        <v>4769.0706250000003</v>
      </c>
      <c r="J448" s="655">
        <v>47</v>
      </c>
      <c r="K448" s="656">
        <v>224146.48</v>
      </c>
    </row>
    <row r="449" spans="1:11" ht="14.4" customHeight="1" x14ac:dyDescent="0.3">
      <c r="A449" s="651" t="s">
        <v>540</v>
      </c>
      <c r="B449" s="652" t="s">
        <v>541</v>
      </c>
      <c r="C449" s="653" t="s">
        <v>559</v>
      </c>
      <c r="D449" s="654" t="s">
        <v>2552</v>
      </c>
      <c r="E449" s="653" t="s">
        <v>4452</v>
      </c>
      <c r="F449" s="654" t="s">
        <v>4453</v>
      </c>
      <c r="G449" s="653" t="s">
        <v>3822</v>
      </c>
      <c r="H449" s="653" t="s">
        <v>3823</v>
      </c>
      <c r="I449" s="655">
        <v>4769.07</v>
      </c>
      <c r="J449" s="655">
        <v>13</v>
      </c>
      <c r="K449" s="656">
        <v>61997.950000000004</v>
      </c>
    </row>
    <row r="450" spans="1:11" ht="14.4" customHeight="1" x14ac:dyDescent="0.3">
      <c r="A450" s="651" t="s">
        <v>540</v>
      </c>
      <c r="B450" s="652" t="s">
        <v>541</v>
      </c>
      <c r="C450" s="653" t="s">
        <v>559</v>
      </c>
      <c r="D450" s="654" t="s">
        <v>2552</v>
      </c>
      <c r="E450" s="653" t="s">
        <v>4452</v>
      </c>
      <c r="F450" s="654" t="s">
        <v>4453</v>
      </c>
      <c r="G450" s="653" t="s">
        <v>3824</v>
      </c>
      <c r="H450" s="653" t="s">
        <v>3825</v>
      </c>
      <c r="I450" s="655">
        <v>3371.1200000000003</v>
      </c>
      <c r="J450" s="655">
        <v>4</v>
      </c>
      <c r="K450" s="656">
        <v>13484.48</v>
      </c>
    </row>
    <row r="451" spans="1:11" ht="14.4" customHeight="1" x14ac:dyDescent="0.3">
      <c r="A451" s="651" t="s">
        <v>540</v>
      </c>
      <c r="B451" s="652" t="s">
        <v>541</v>
      </c>
      <c r="C451" s="653" t="s">
        <v>559</v>
      </c>
      <c r="D451" s="654" t="s">
        <v>2552</v>
      </c>
      <c r="E451" s="653" t="s">
        <v>4452</v>
      </c>
      <c r="F451" s="654" t="s">
        <v>4453</v>
      </c>
      <c r="G451" s="653" t="s">
        <v>3826</v>
      </c>
      <c r="H451" s="653" t="s">
        <v>3827</v>
      </c>
      <c r="I451" s="655">
        <v>9292.14</v>
      </c>
      <c r="J451" s="655">
        <v>8</v>
      </c>
      <c r="K451" s="656">
        <v>74337.13</v>
      </c>
    </row>
    <row r="452" spans="1:11" ht="14.4" customHeight="1" x14ac:dyDescent="0.3">
      <c r="A452" s="651" t="s">
        <v>540</v>
      </c>
      <c r="B452" s="652" t="s">
        <v>541</v>
      </c>
      <c r="C452" s="653" t="s">
        <v>559</v>
      </c>
      <c r="D452" s="654" t="s">
        <v>2552</v>
      </c>
      <c r="E452" s="653" t="s">
        <v>4452</v>
      </c>
      <c r="F452" s="654" t="s">
        <v>4453</v>
      </c>
      <c r="G452" s="653" t="s">
        <v>3828</v>
      </c>
      <c r="H452" s="653" t="s">
        <v>3829</v>
      </c>
      <c r="I452" s="655">
        <v>205.19000000000003</v>
      </c>
      <c r="J452" s="655">
        <v>900</v>
      </c>
      <c r="K452" s="656">
        <v>184675.05</v>
      </c>
    </row>
    <row r="453" spans="1:11" ht="14.4" customHeight="1" x14ac:dyDescent="0.3">
      <c r="A453" s="651" t="s">
        <v>540</v>
      </c>
      <c r="B453" s="652" t="s">
        <v>541</v>
      </c>
      <c r="C453" s="653" t="s">
        <v>559</v>
      </c>
      <c r="D453" s="654" t="s">
        <v>2552</v>
      </c>
      <c r="E453" s="653" t="s">
        <v>4452</v>
      </c>
      <c r="F453" s="654" t="s">
        <v>4453</v>
      </c>
      <c r="G453" s="653" t="s">
        <v>3830</v>
      </c>
      <c r="H453" s="653" t="s">
        <v>3831</v>
      </c>
      <c r="I453" s="655">
        <v>2528.52</v>
      </c>
      <c r="J453" s="655">
        <v>2</v>
      </c>
      <c r="K453" s="656">
        <v>5057.04</v>
      </c>
    </row>
    <row r="454" spans="1:11" ht="14.4" customHeight="1" x14ac:dyDescent="0.3">
      <c r="A454" s="651" t="s">
        <v>540</v>
      </c>
      <c r="B454" s="652" t="s">
        <v>541</v>
      </c>
      <c r="C454" s="653" t="s">
        <v>559</v>
      </c>
      <c r="D454" s="654" t="s">
        <v>2552</v>
      </c>
      <c r="E454" s="653" t="s">
        <v>4452</v>
      </c>
      <c r="F454" s="654" t="s">
        <v>4453</v>
      </c>
      <c r="G454" s="653" t="s">
        <v>3832</v>
      </c>
      <c r="H454" s="653" t="s">
        <v>3833</v>
      </c>
      <c r="I454" s="655">
        <v>2899.4866666666662</v>
      </c>
      <c r="J454" s="655">
        <v>3</v>
      </c>
      <c r="K454" s="656">
        <v>8698.4599999999991</v>
      </c>
    </row>
    <row r="455" spans="1:11" ht="14.4" customHeight="1" x14ac:dyDescent="0.3">
      <c r="A455" s="651" t="s">
        <v>540</v>
      </c>
      <c r="B455" s="652" t="s">
        <v>541</v>
      </c>
      <c r="C455" s="653" t="s">
        <v>559</v>
      </c>
      <c r="D455" s="654" t="s">
        <v>2552</v>
      </c>
      <c r="E455" s="653" t="s">
        <v>4452</v>
      </c>
      <c r="F455" s="654" t="s">
        <v>4453</v>
      </c>
      <c r="G455" s="653" t="s">
        <v>3834</v>
      </c>
      <c r="H455" s="653" t="s">
        <v>3835</v>
      </c>
      <c r="I455" s="655">
        <v>9493.36</v>
      </c>
      <c r="J455" s="655">
        <v>5</v>
      </c>
      <c r="K455" s="656">
        <v>47291.47</v>
      </c>
    </row>
    <row r="456" spans="1:11" ht="14.4" customHeight="1" x14ac:dyDescent="0.3">
      <c r="A456" s="651" t="s">
        <v>540</v>
      </c>
      <c r="B456" s="652" t="s">
        <v>541</v>
      </c>
      <c r="C456" s="653" t="s">
        <v>559</v>
      </c>
      <c r="D456" s="654" t="s">
        <v>2552</v>
      </c>
      <c r="E456" s="653" t="s">
        <v>4452</v>
      </c>
      <c r="F456" s="654" t="s">
        <v>4453</v>
      </c>
      <c r="G456" s="653" t="s">
        <v>3836</v>
      </c>
      <c r="H456" s="653" t="s">
        <v>3837</v>
      </c>
      <c r="I456" s="655">
        <v>9668.7000000000007</v>
      </c>
      <c r="J456" s="655">
        <v>2</v>
      </c>
      <c r="K456" s="656">
        <v>19337.400000000001</v>
      </c>
    </row>
    <row r="457" spans="1:11" ht="14.4" customHeight="1" x14ac:dyDescent="0.3">
      <c r="A457" s="651" t="s">
        <v>540</v>
      </c>
      <c r="B457" s="652" t="s">
        <v>541</v>
      </c>
      <c r="C457" s="653" t="s">
        <v>559</v>
      </c>
      <c r="D457" s="654" t="s">
        <v>2552</v>
      </c>
      <c r="E457" s="653" t="s">
        <v>4452</v>
      </c>
      <c r="F457" s="654" t="s">
        <v>4453</v>
      </c>
      <c r="G457" s="653" t="s">
        <v>3838</v>
      </c>
      <c r="H457" s="653" t="s">
        <v>3839</v>
      </c>
      <c r="I457" s="655">
        <v>2761.08</v>
      </c>
      <c r="J457" s="655">
        <v>9</v>
      </c>
      <c r="K457" s="656">
        <v>24849.72</v>
      </c>
    </row>
    <row r="458" spans="1:11" ht="14.4" customHeight="1" x14ac:dyDescent="0.3">
      <c r="A458" s="651" t="s">
        <v>540</v>
      </c>
      <c r="B458" s="652" t="s">
        <v>541</v>
      </c>
      <c r="C458" s="653" t="s">
        <v>559</v>
      </c>
      <c r="D458" s="654" t="s">
        <v>2552</v>
      </c>
      <c r="E458" s="653" t="s">
        <v>4452</v>
      </c>
      <c r="F458" s="654" t="s">
        <v>4453</v>
      </c>
      <c r="G458" s="653" t="s">
        <v>3840</v>
      </c>
      <c r="H458" s="653" t="s">
        <v>3841</v>
      </c>
      <c r="I458" s="655">
        <v>3371.1183333333333</v>
      </c>
      <c r="J458" s="655">
        <v>11</v>
      </c>
      <c r="K458" s="656">
        <v>37082.31</v>
      </c>
    </row>
    <row r="459" spans="1:11" ht="14.4" customHeight="1" x14ac:dyDescent="0.3">
      <c r="A459" s="651" t="s">
        <v>540</v>
      </c>
      <c r="B459" s="652" t="s">
        <v>541</v>
      </c>
      <c r="C459" s="653" t="s">
        <v>559</v>
      </c>
      <c r="D459" s="654" t="s">
        <v>2552</v>
      </c>
      <c r="E459" s="653" t="s">
        <v>4452</v>
      </c>
      <c r="F459" s="654" t="s">
        <v>4453</v>
      </c>
      <c r="G459" s="653" t="s">
        <v>3842</v>
      </c>
      <c r="H459" s="653" t="s">
        <v>3843</v>
      </c>
      <c r="I459" s="655">
        <v>473.45624999999995</v>
      </c>
      <c r="J459" s="655">
        <v>14</v>
      </c>
      <c r="K459" s="656">
        <v>6628.3899999999994</v>
      </c>
    </row>
    <row r="460" spans="1:11" ht="14.4" customHeight="1" x14ac:dyDescent="0.3">
      <c r="A460" s="651" t="s">
        <v>540</v>
      </c>
      <c r="B460" s="652" t="s">
        <v>541</v>
      </c>
      <c r="C460" s="653" t="s">
        <v>559</v>
      </c>
      <c r="D460" s="654" t="s">
        <v>2552</v>
      </c>
      <c r="E460" s="653" t="s">
        <v>4452</v>
      </c>
      <c r="F460" s="654" t="s">
        <v>4453</v>
      </c>
      <c r="G460" s="653" t="s">
        <v>3844</v>
      </c>
      <c r="H460" s="653" t="s">
        <v>3845</v>
      </c>
      <c r="I460" s="655">
        <v>1042.0525</v>
      </c>
      <c r="J460" s="655">
        <v>40</v>
      </c>
      <c r="K460" s="656">
        <v>41681.979999999996</v>
      </c>
    </row>
    <row r="461" spans="1:11" ht="14.4" customHeight="1" x14ac:dyDescent="0.3">
      <c r="A461" s="651" t="s">
        <v>540</v>
      </c>
      <c r="B461" s="652" t="s">
        <v>541</v>
      </c>
      <c r="C461" s="653" t="s">
        <v>559</v>
      </c>
      <c r="D461" s="654" t="s">
        <v>2552</v>
      </c>
      <c r="E461" s="653" t="s">
        <v>4452</v>
      </c>
      <c r="F461" s="654" t="s">
        <v>4453</v>
      </c>
      <c r="G461" s="653" t="s">
        <v>3846</v>
      </c>
      <c r="H461" s="653" t="s">
        <v>3847</v>
      </c>
      <c r="I461" s="655">
        <v>4385.375</v>
      </c>
      <c r="J461" s="655">
        <v>2</v>
      </c>
      <c r="K461" s="656">
        <v>8770.75</v>
      </c>
    </row>
    <row r="462" spans="1:11" ht="14.4" customHeight="1" x14ac:dyDescent="0.3">
      <c r="A462" s="651" t="s">
        <v>540</v>
      </c>
      <c r="B462" s="652" t="s">
        <v>541</v>
      </c>
      <c r="C462" s="653" t="s">
        <v>559</v>
      </c>
      <c r="D462" s="654" t="s">
        <v>2552</v>
      </c>
      <c r="E462" s="653" t="s">
        <v>4452</v>
      </c>
      <c r="F462" s="654" t="s">
        <v>4453</v>
      </c>
      <c r="G462" s="653" t="s">
        <v>3848</v>
      </c>
      <c r="H462" s="653" t="s">
        <v>3849</v>
      </c>
      <c r="I462" s="655">
        <v>4125.626666666667</v>
      </c>
      <c r="J462" s="655">
        <v>6</v>
      </c>
      <c r="K462" s="656">
        <v>24753.760000000002</v>
      </c>
    </row>
    <row r="463" spans="1:11" ht="14.4" customHeight="1" x14ac:dyDescent="0.3">
      <c r="A463" s="651" t="s">
        <v>540</v>
      </c>
      <c r="B463" s="652" t="s">
        <v>541</v>
      </c>
      <c r="C463" s="653" t="s">
        <v>559</v>
      </c>
      <c r="D463" s="654" t="s">
        <v>2552</v>
      </c>
      <c r="E463" s="653" t="s">
        <v>4452</v>
      </c>
      <c r="F463" s="654" t="s">
        <v>4453</v>
      </c>
      <c r="G463" s="653" t="s">
        <v>3850</v>
      </c>
      <c r="H463" s="653" t="s">
        <v>3851</v>
      </c>
      <c r="I463" s="655">
        <v>5680.62</v>
      </c>
      <c r="J463" s="655">
        <v>5</v>
      </c>
      <c r="K463" s="656">
        <v>28403.1</v>
      </c>
    </row>
    <row r="464" spans="1:11" ht="14.4" customHeight="1" x14ac:dyDescent="0.3">
      <c r="A464" s="651" t="s">
        <v>540</v>
      </c>
      <c r="B464" s="652" t="s">
        <v>541</v>
      </c>
      <c r="C464" s="653" t="s">
        <v>559</v>
      </c>
      <c r="D464" s="654" t="s">
        <v>2552</v>
      </c>
      <c r="E464" s="653" t="s">
        <v>4452</v>
      </c>
      <c r="F464" s="654" t="s">
        <v>4453</v>
      </c>
      <c r="G464" s="653" t="s">
        <v>3852</v>
      </c>
      <c r="H464" s="653" t="s">
        <v>3853</v>
      </c>
      <c r="I464" s="655">
        <v>4769.07</v>
      </c>
      <c r="J464" s="655">
        <v>2</v>
      </c>
      <c r="K464" s="656">
        <v>9538.15</v>
      </c>
    </row>
    <row r="465" spans="1:11" ht="14.4" customHeight="1" x14ac:dyDescent="0.3">
      <c r="A465" s="651" t="s">
        <v>540</v>
      </c>
      <c r="B465" s="652" t="s">
        <v>541</v>
      </c>
      <c r="C465" s="653" t="s">
        <v>559</v>
      </c>
      <c r="D465" s="654" t="s">
        <v>2552</v>
      </c>
      <c r="E465" s="653" t="s">
        <v>4452</v>
      </c>
      <c r="F465" s="654" t="s">
        <v>4453</v>
      </c>
      <c r="G465" s="653" t="s">
        <v>3854</v>
      </c>
      <c r="H465" s="653" t="s">
        <v>3855</v>
      </c>
      <c r="I465" s="655">
        <v>2761.0816666666665</v>
      </c>
      <c r="J465" s="655">
        <v>12</v>
      </c>
      <c r="K465" s="656">
        <v>33132.979999999996</v>
      </c>
    </row>
    <row r="466" spans="1:11" ht="14.4" customHeight="1" x14ac:dyDescent="0.3">
      <c r="A466" s="651" t="s">
        <v>540</v>
      </c>
      <c r="B466" s="652" t="s">
        <v>541</v>
      </c>
      <c r="C466" s="653" t="s">
        <v>559</v>
      </c>
      <c r="D466" s="654" t="s">
        <v>2552</v>
      </c>
      <c r="E466" s="653" t="s">
        <v>4452</v>
      </c>
      <c r="F466" s="654" t="s">
        <v>4453</v>
      </c>
      <c r="G466" s="653" t="s">
        <v>3856</v>
      </c>
      <c r="H466" s="653" t="s">
        <v>3857</v>
      </c>
      <c r="I466" s="655">
        <v>3682.2</v>
      </c>
      <c r="J466" s="655">
        <v>2</v>
      </c>
      <c r="K466" s="656">
        <v>7364.4</v>
      </c>
    </row>
    <row r="467" spans="1:11" ht="14.4" customHeight="1" x14ac:dyDescent="0.3">
      <c r="A467" s="651" t="s">
        <v>540</v>
      </c>
      <c r="B467" s="652" t="s">
        <v>541</v>
      </c>
      <c r="C467" s="653" t="s">
        <v>559</v>
      </c>
      <c r="D467" s="654" t="s">
        <v>2552</v>
      </c>
      <c r="E467" s="653" t="s">
        <v>4452</v>
      </c>
      <c r="F467" s="654" t="s">
        <v>4453</v>
      </c>
      <c r="G467" s="653" t="s">
        <v>3858</v>
      </c>
      <c r="H467" s="653" t="s">
        <v>3859</v>
      </c>
      <c r="I467" s="655">
        <v>2660.7158333333336</v>
      </c>
      <c r="J467" s="655">
        <v>13</v>
      </c>
      <c r="K467" s="656">
        <v>34589.310000000005</v>
      </c>
    </row>
    <row r="468" spans="1:11" ht="14.4" customHeight="1" x14ac:dyDescent="0.3">
      <c r="A468" s="651" t="s">
        <v>540</v>
      </c>
      <c r="B468" s="652" t="s">
        <v>541</v>
      </c>
      <c r="C468" s="653" t="s">
        <v>559</v>
      </c>
      <c r="D468" s="654" t="s">
        <v>2552</v>
      </c>
      <c r="E468" s="653" t="s">
        <v>4452</v>
      </c>
      <c r="F468" s="654" t="s">
        <v>4453</v>
      </c>
      <c r="G468" s="653" t="s">
        <v>3860</v>
      </c>
      <c r="H468" s="653" t="s">
        <v>3861</v>
      </c>
      <c r="I468" s="655">
        <v>12084</v>
      </c>
      <c r="J468" s="655">
        <v>4</v>
      </c>
      <c r="K468" s="656">
        <v>48336.02</v>
      </c>
    </row>
    <row r="469" spans="1:11" ht="14.4" customHeight="1" x14ac:dyDescent="0.3">
      <c r="A469" s="651" t="s">
        <v>540</v>
      </c>
      <c r="B469" s="652" t="s">
        <v>541</v>
      </c>
      <c r="C469" s="653" t="s">
        <v>559</v>
      </c>
      <c r="D469" s="654" t="s">
        <v>2552</v>
      </c>
      <c r="E469" s="653" t="s">
        <v>4452</v>
      </c>
      <c r="F469" s="654" t="s">
        <v>4453</v>
      </c>
      <c r="G469" s="653" t="s">
        <v>3862</v>
      </c>
      <c r="H469" s="653" t="s">
        <v>3863</v>
      </c>
      <c r="I469" s="655">
        <v>3612.9522222222217</v>
      </c>
      <c r="J469" s="655">
        <v>15</v>
      </c>
      <c r="K469" s="656">
        <v>52743.289999999994</v>
      </c>
    </row>
    <row r="470" spans="1:11" ht="14.4" customHeight="1" x14ac:dyDescent="0.3">
      <c r="A470" s="651" t="s">
        <v>540</v>
      </c>
      <c r="B470" s="652" t="s">
        <v>541</v>
      </c>
      <c r="C470" s="653" t="s">
        <v>559</v>
      </c>
      <c r="D470" s="654" t="s">
        <v>2552</v>
      </c>
      <c r="E470" s="653" t="s">
        <v>4452</v>
      </c>
      <c r="F470" s="654" t="s">
        <v>4453</v>
      </c>
      <c r="G470" s="653" t="s">
        <v>3864</v>
      </c>
      <c r="H470" s="653" t="s">
        <v>3865</v>
      </c>
      <c r="I470" s="655">
        <v>4769.07</v>
      </c>
      <c r="J470" s="655">
        <v>6</v>
      </c>
      <c r="K470" s="656">
        <v>28614.440000000002</v>
      </c>
    </row>
    <row r="471" spans="1:11" ht="14.4" customHeight="1" x14ac:dyDescent="0.3">
      <c r="A471" s="651" t="s">
        <v>540</v>
      </c>
      <c r="B471" s="652" t="s">
        <v>541</v>
      </c>
      <c r="C471" s="653" t="s">
        <v>559</v>
      </c>
      <c r="D471" s="654" t="s">
        <v>2552</v>
      </c>
      <c r="E471" s="653" t="s">
        <v>4452</v>
      </c>
      <c r="F471" s="654" t="s">
        <v>4453</v>
      </c>
      <c r="G471" s="653" t="s">
        <v>3866</v>
      </c>
      <c r="H471" s="653" t="s">
        <v>3867</v>
      </c>
      <c r="I471" s="655">
        <v>3682.2</v>
      </c>
      <c r="J471" s="655">
        <v>2</v>
      </c>
      <c r="K471" s="656">
        <v>7364.4</v>
      </c>
    </row>
    <row r="472" spans="1:11" ht="14.4" customHeight="1" x14ac:dyDescent="0.3">
      <c r="A472" s="651" t="s">
        <v>540</v>
      </c>
      <c r="B472" s="652" t="s">
        <v>541</v>
      </c>
      <c r="C472" s="653" t="s">
        <v>559</v>
      </c>
      <c r="D472" s="654" t="s">
        <v>2552</v>
      </c>
      <c r="E472" s="653" t="s">
        <v>4452</v>
      </c>
      <c r="F472" s="654" t="s">
        <v>4453</v>
      </c>
      <c r="G472" s="653" t="s">
        <v>3868</v>
      </c>
      <c r="H472" s="653" t="s">
        <v>3869</v>
      </c>
      <c r="I472" s="655">
        <v>7952.64</v>
      </c>
      <c r="J472" s="655">
        <v>2</v>
      </c>
      <c r="K472" s="656">
        <v>15905.28</v>
      </c>
    </row>
    <row r="473" spans="1:11" ht="14.4" customHeight="1" x14ac:dyDescent="0.3">
      <c r="A473" s="651" t="s">
        <v>540</v>
      </c>
      <c r="B473" s="652" t="s">
        <v>541</v>
      </c>
      <c r="C473" s="653" t="s">
        <v>559</v>
      </c>
      <c r="D473" s="654" t="s">
        <v>2552</v>
      </c>
      <c r="E473" s="653" t="s">
        <v>4452</v>
      </c>
      <c r="F473" s="654" t="s">
        <v>4453</v>
      </c>
      <c r="G473" s="653" t="s">
        <v>3870</v>
      </c>
      <c r="H473" s="653" t="s">
        <v>3871</v>
      </c>
      <c r="I473" s="655">
        <v>4096.6133333333337</v>
      </c>
      <c r="J473" s="655">
        <v>5</v>
      </c>
      <c r="K473" s="656">
        <v>19032.080000000002</v>
      </c>
    </row>
    <row r="474" spans="1:11" ht="14.4" customHeight="1" x14ac:dyDescent="0.3">
      <c r="A474" s="651" t="s">
        <v>540</v>
      </c>
      <c r="B474" s="652" t="s">
        <v>541</v>
      </c>
      <c r="C474" s="653" t="s">
        <v>559</v>
      </c>
      <c r="D474" s="654" t="s">
        <v>2552</v>
      </c>
      <c r="E474" s="653" t="s">
        <v>4452</v>
      </c>
      <c r="F474" s="654" t="s">
        <v>4453</v>
      </c>
      <c r="G474" s="653" t="s">
        <v>3872</v>
      </c>
      <c r="H474" s="653" t="s">
        <v>3873</v>
      </c>
      <c r="I474" s="655">
        <v>5795.246666666666</v>
      </c>
      <c r="J474" s="655">
        <v>13</v>
      </c>
      <c r="K474" s="656">
        <v>71233.539999999994</v>
      </c>
    </row>
    <row r="475" spans="1:11" ht="14.4" customHeight="1" x14ac:dyDescent="0.3">
      <c r="A475" s="651" t="s">
        <v>540</v>
      </c>
      <c r="B475" s="652" t="s">
        <v>541</v>
      </c>
      <c r="C475" s="653" t="s">
        <v>559</v>
      </c>
      <c r="D475" s="654" t="s">
        <v>2552</v>
      </c>
      <c r="E475" s="653" t="s">
        <v>4452</v>
      </c>
      <c r="F475" s="654" t="s">
        <v>4453</v>
      </c>
      <c r="G475" s="653" t="s">
        <v>3874</v>
      </c>
      <c r="H475" s="653" t="s">
        <v>3875</v>
      </c>
      <c r="I475" s="655">
        <v>3928.34</v>
      </c>
      <c r="J475" s="655">
        <v>3</v>
      </c>
      <c r="K475" s="656">
        <v>11785.02</v>
      </c>
    </row>
    <row r="476" spans="1:11" ht="14.4" customHeight="1" x14ac:dyDescent="0.3">
      <c r="A476" s="651" t="s">
        <v>540</v>
      </c>
      <c r="B476" s="652" t="s">
        <v>541</v>
      </c>
      <c r="C476" s="653" t="s">
        <v>559</v>
      </c>
      <c r="D476" s="654" t="s">
        <v>2552</v>
      </c>
      <c r="E476" s="653" t="s">
        <v>4452</v>
      </c>
      <c r="F476" s="654" t="s">
        <v>4453</v>
      </c>
      <c r="G476" s="653" t="s">
        <v>3876</v>
      </c>
      <c r="H476" s="653" t="s">
        <v>3877</v>
      </c>
      <c r="I476" s="655">
        <v>2899.4749999999999</v>
      </c>
      <c r="J476" s="655">
        <v>2</v>
      </c>
      <c r="K476" s="656">
        <v>5798.95</v>
      </c>
    </row>
    <row r="477" spans="1:11" ht="14.4" customHeight="1" x14ac:dyDescent="0.3">
      <c r="A477" s="651" t="s">
        <v>540</v>
      </c>
      <c r="B477" s="652" t="s">
        <v>541</v>
      </c>
      <c r="C477" s="653" t="s">
        <v>559</v>
      </c>
      <c r="D477" s="654" t="s">
        <v>2552</v>
      </c>
      <c r="E477" s="653" t="s">
        <v>4452</v>
      </c>
      <c r="F477" s="654" t="s">
        <v>4453</v>
      </c>
      <c r="G477" s="653" t="s">
        <v>3878</v>
      </c>
      <c r="H477" s="653" t="s">
        <v>3879</v>
      </c>
      <c r="I477" s="655">
        <v>10019.370000000001</v>
      </c>
      <c r="J477" s="655">
        <v>1</v>
      </c>
      <c r="K477" s="656">
        <v>10019.370000000001</v>
      </c>
    </row>
    <row r="478" spans="1:11" ht="14.4" customHeight="1" x14ac:dyDescent="0.3">
      <c r="A478" s="651" t="s">
        <v>540</v>
      </c>
      <c r="B478" s="652" t="s">
        <v>541</v>
      </c>
      <c r="C478" s="653" t="s">
        <v>559</v>
      </c>
      <c r="D478" s="654" t="s">
        <v>2552</v>
      </c>
      <c r="E478" s="653" t="s">
        <v>4452</v>
      </c>
      <c r="F478" s="654" t="s">
        <v>4453</v>
      </c>
      <c r="G478" s="653" t="s">
        <v>3880</v>
      </c>
      <c r="H478" s="653" t="s">
        <v>3881</v>
      </c>
      <c r="I478" s="655">
        <v>4385.38</v>
      </c>
      <c r="J478" s="655">
        <v>4</v>
      </c>
      <c r="K478" s="656">
        <v>17541.510000000002</v>
      </c>
    </row>
    <row r="479" spans="1:11" ht="14.4" customHeight="1" x14ac:dyDescent="0.3">
      <c r="A479" s="651" t="s">
        <v>540</v>
      </c>
      <c r="B479" s="652" t="s">
        <v>541</v>
      </c>
      <c r="C479" s="653" t="s">
        <v>559</v>
      </c>
      <c r="D479" s="654" t="s">
        <v>2552</v>
      </c>
      <c r="E479" s="653" t="s">
        <v>4452</v>
      </c>
      <c r="F479" s="654" t="s">
        <v>4453</v>
      </c>
      <c r="G479" s="653" t="s">
        <v>3882</v>
      </c>
      <c r="H479" s="653" t="s">
        <v>3883</v>
      </c>
      <c r="I479" s="655">
        <v>3928.34</v>
      </c>
      <c r="J479" s="655">
        <v>2</v>
      </c>
      <c r="K479" s="656">
        <v>7856.69</v>
      </c>
    </row>
    <row r="480" spans="1:11" ht="14.4" customHeight="1" x14ac:dyDescent="0.3">
      <c r="A480" s="651" t="s">
        <v>540</v>
      </c>
      <c r="B480" s="652" t="s">
        <v>541</v>
      </c>
      <c r="C480" s="653" t="s">
        <v>559</v>
      </c>
      <c r="D480" s="654" t="s">
        <v>2552</v>
      </c>
      <c r="E480" s="653" t="s">
        <v>4452</v>
      </c>
      <c r="F480" s="654" t="s">
        <v>4453</v>
      </c>
      <c r="G480" s="653" t="s">
        <v>3884</v>
      </c>
      <c r="H480" s="653" t="s">
        <v>3885</v>
      </c>
      <c r="I480" s="655">
        <v>5332.125</v>
      </c>
      <c r="J480" s="655">
        <v>14</v>
      </c>
      <c r="K480" s="656">
        <v>74649.73</v>
      </c>
    </row>
    <row r="481" spans="1:11" ht="14.4" customHeight="1" x14ac:dyDescent="0.3">
      <c r="A481" s="651" t="s">
        <v>540</v>
      </c>
      <c r="B481" s="652" t="s">
        <v>541</v>
      </c>
      <c r="C481" s="653" t="s">
        <v>559</v>
      </c>
      <c r="D481" s="654" t="s">
        <v>2552</v>
      </c>
      <c r="E481" s="653" t="s">
        <v>4452</v>
      </c>
      <c r="F481" s="654" t="s">
        <v>4453</v>
      </c>
      <c r="G481" s="653" t="s">
        <v>3886</v>
      </c>
      <c r="H481" s="653" t="s">
        <v>3887</v>
      </c>
      <c r="I481" s="655">
        <v>2167.14</v>
      </c>
      <c r="J481" s="655">
        <v>3</v>
      </c>
      <c r="K481" s="656">
        <v>6501.42</v>
      </c>
    </row>
    <row r="482" spans="1:11" ht="14.4" customHeight="1" x14ac:dyDescent="0.3">
      <c r="A482" s="651" t="s">
        <v>540</v>
      </c>
      <c r="B482" s="652" t="s">
        <v>541</v>
      </c>
      <c r="C482" s="653" t="s">
        <v>559</v>
      </c>
      <c r="D482" s="654" t="s">
        <v>2552</v>
      </c>
      <c r="E482" s="653" t="s">
        <v>4452</v>
      </c>
      <c r="F482" s="654" t="s">
        <v>4453</v>
      </c>
      <c r="G482" s="653" t="s">
        <v>3888</v>
      </c>
      <c r="H482" s="653" t="s">
        <v>3889</v>
      </c>
      <c r="I482" s="655">
        <v>5890.3133333333326</v>
      </c>
      <c r="J482" s="655">
        <v>7</v>
      </c>
      <c r="K482" s="656">
        <v>36747.24</v>
      </c>
    </row>
    <row r="483" spans="1:11" ht="14.4" customHeight="1" x14ac:dyDescent="0.3">
      <c r="A483" s="651" t="s">
        <v>540</v>
      </c>
      <c r="B483" s="652" t="s">
        <v>541</v>
      </c>
      <c r="C483" s="653" t="s">
        <v>559</v>
      </c>
      <c r="D483" s="654" t="s">
        <v>2552</v>
      </c>
      <c r="E483" s="653" t="s">
        <v>4452</v>
      </c>
      <c r="F483" s="654" t="s">
        <v>4453</v>
      </c>
      <c r="G483" s="653" t="s">
        <v>3890</v>
      </c>
      <c r="H483" s="653" t="s">
        <v>3891</v>
      </c>
      <c r="I483" s="655">
        <v>2677.86</v>
      </c>
      <c r="J483" s="655">
        <v>2</v>
      </c>
      <c r="K483" s="656">
        <v>5355.72</v>
      </c>
    </row>
    <row r="484" spans="1:11" ht="14.4" customHeight="1" x14ac:dyDescent="0.3">
      <c r="A484" s="651" t="s">
        <v>540</v>
      </c>
      <c r="B484" s="652" t="s">
        <v>541</v>
      </c>
      <c r="C484" s="653" t="s">
        <v>559</v>
      </c>
      <c r="D484" s="654" t="s">
        <v>2552</v>
      </c>
      <c r="E484" s="653" t="s">
        <v>4452</v>
      </c>
      <c r="F484" s="654" t="s">
        <v>4453</v>
      </c>
      <c r="G484" s="653" t="s">
        <v>3892</v>
      </c>
      <c r="H484" s="653" t="s">
        <v>3893</v>
      </c>
      <c r="I484" s="655">
        <v>3929.58</v>
      </c>
      <c r="J484" s="655">
        <v>2</v>
      </c>
      <c r="K484" s="656">
        <v>7859.16</v>
      </c>
    </row>
    <row r="485" spans="1:11" ht="14.4" customHeight="1" x14ac:dyDescent="0.3">
      <c r="A485" s="651" t="s">
        <v>540</v>
      </c>
      <c r="B485" s="652" t="s">
        <v>541</v>
      </c>
      <c r="C485" s="653" t="s">
        <v>559</v>
      </c>
      <c r="D485" s="654" t="s">
        <v>2552</v>
      </c>
      <c r="E485" s="653" t="s">
        <v>4452</v>
      </c>
      <c r="F485" s="654" t="s">
        <v>4453</v>
      </c>
      <c r="G485" s="653" t="s">
        <v>3894</v>
      </c>
      <c r="H485" s="653" t="s">
        <v>3895</v>
      </c>
      <c r="I485" s="655">
        <v>17135</v>
      </c>
      <c r="J485" s="655">
        <v>6</v>
      </c>
      <c r="K485" s="656">
        <v>102810</v>
      </c>
    </row>
    <row r="486" spans="1:11" ht="14.4" customHeight="1" x14ac:dyDescent="0.3">
      <c r="A486" s="651" t="s">
        <v>540</v>
      </c>
      <c r="B486" s="652" t="s">
        <v>541</v>
      </c>
      <c r="C486" s="653" t="s">
        <v>559</v>
      </c>
      <c r="D486" s="654" t="s">
        <v>2552</v>
      </c>
      <c r="E486" s="653" t="s">
        <v>4452</v>
      </c>
      <c r="F486" s="654" t="s">
        <v>4453</v>
      </c>
      <c r="G486" s="653" t="s">
        <v>3896</v>
      </c>
      <c r="H486" s="653" t="s">
        <v>3897</v>
      </c>
      <c r="I486" s="655">
        <v>32437</v>
      </c>
      <c r="J486" s="655">
        <v>9</v>
      </c>
      <c r="K486" s="656">
        <v>291933</v>
      </c>
    </row>
    <row r="487" spans="1:11" ht="14.4" customHeight="1" x14ac:dyDescent="0.3">
      <c r="A487" s="651" t="s">
        <v>540</v>
      </c>
      <c r="B487" s="652" t="s">
        <v>541</v>
      </c>
      <c r="C487" s="653" t="s">
        <v>559</v>
      </c>
      <c r="D487" s="654" t="s">
        <v>2552</v>
      </c>
      <c r="E487" s="653" t="s">
        <v>4452</v>
      </c>
      <c r="F487" s="654" t="s">
        <v>4453</v>
      </c>
      <c r="G487" s="653" t="s">
        <v>3898</v>
      </c>
      <c r="H487" s="653" t="s">
        <v>3899</v>
      </c>
      <c r="I487" s="655">
        <v>4125.6275000000005</v>
      </c>
      <c r="J487" s="655">
        <v>4</v>
      </c>
      <c r="K487" s="656">
        <v>16502.510000000002</v>
      </c>
    </row>
    <row r="488" spans="1:11" ht="14.4" customHeight="1" x14ac:dyDescent="0.3">
      <c r="A488" s="651" t="s">
        <v>540</v>
      </c>
      <c r="B488" s="652" t="s">
        <v>541</v>
      </c>
      <c r="C488" s="653" t="s">
        <v>559</v>
      </c>
      <c r="D488" s="654" t="s">
        <v>2552</v>
      </c>
      <c r="E488" s="653" t="s">
        <v>4452</v>
      </c>
      <c r="F488" s="654" t="s">
        <v>4453</v>
      </c>
      <c r="G488" s="653" t="s">
        <v>3900</v>
      </c>
      <c r="H488" s="653" t="s">
        <v>3901</v>
      </c>
      <c r="I488" s="655">
        <v>9292.14</v>
      </c>
      <c r="J488" s="655">
        <v>8</v>
      </c>
      <c r="K488" s="656">
        <v>74337.100000000006</v>
      </c>
    </row>
    <row r="489" spans="1:11" ht="14.4" customHeight="1" x14ac:dyDescent="0.3">
      <c r="A489" s="651" t="s">
        <v>540</v>
      </c>
      <c r="B489" s="652" t="s">
        <v>541</v>
      </c>
      <c r="C489" s="653" t="s">
        <v>559</v>
      </c>
      <c r="D489" s="654" t="s">
        <v>2552</v>
      </c>
      <c r="E489" s="653" t="s">
        <v>4452</v>
      </c>
      <c r="F489" s="654" t="s">
        <v>4453</v>
      </c>
      <c r="G489" s="653" t="s">
        <v>3902</v>
      </c>
      <c r="H489" s="653" t="s">
        <v>3903</v>
      </c>
      <c r="I489" s="655">
        <v>5784.5999999999995</v>
      </c>
      <c r="J489" s="655">
        <v>17</v>
      </c>
      <c r="K489" s="656">
        <v>98337.51</v>
      </c>
    </row>
    <row r="490" spans="1:11" ht="14.4" customHeight="1" x14ac:dyDescent="0.3">
      <c r="A490" s="651" t="s">
        <v>540</v>
      </c>
      <c r="B490" s="652" t="s">
        <v>541</v>
      </c>
      <c r="C490" s="653" t="s">
        <v>559</v>
      </c>
      <c r="D490" s="654" t="s">
        <v>2552</v>
      </c>
      <c r="E490" s="653" t="s">
        <v>4452</v>
      </c>
      <c r="F490" s="654" t="s">
        <v>4453</v>
      </c>
      <c r="G490" s="653" t="s">
        <v>3904</v>
      </c>
      <c r="H490" s="653" t="s">
        <v>3905</v>
      </c>
      <c r="I490" s="655">
        <v>1996.0086956521739</v>
      </c>
      <c r="J490" s="655">
        <v>391</v>
      </c>
      <c r="K490" s="656">
        <v>780441.05999999994</v>
      </c>
    </row>
    <row r="491" spans="1:11" ht="14.4" customHeight="1" x14ac:dyDescent="0.3">
      <c r="A491" s="651" t="s">
        <v>540</v>
      </c>
      <c r="B491" s="652" t="s">
        <v>541</v>
      </c>
      <c r="C491" s="653" t="s">
        <v>559</v>
      </c>
      <c r="D491" s="654" t="s">
        <v>2552</v>
      </c>
      <c r="E491" s="653" t="s">
        <v>4452</v>
      </c>
      <c r="F491" s="654" t="s">
        <v>4453</v>
      </c>
      <c r="G491" s="653" t="s">
        <v>3906</v>
      </c>
      <c r="H491" s="653" t="s">
        <v>3907</v>
      </c>
      <c r="I491" s="655">
        <v>11615</v>
      </c>
      <c r="J491" s="655">
        <v>40</v>
      </c>
      <c r="K491" s="656">
        <v>464600</v>
      </c>
    </row>
    <row r="492" spans="1:11" ht="14.4" customHeight="1" x14ac:dyDescent="0.3">
      <c r="A492" s="651" t="s">
        <v>540</v>
      </c>
      <c r="B492" s="652" t="s">
        <v>541</v>
      </c>
      <c r="C492" s="653" t="s">
        <v>559</v>
      </c>
      <c r="D492" s="654" t="s">
        <v>2552</v>
      </c>
      <c r="E492" s="653" t="s">
        <v>4452</v>
      </c>
      <c r="F492" s="654" t="s">
        <v>4453</v>
      </c>
      <c r="G492" s="653" t="s">
        <v>3908</v>
      </c>
      <c r="H492" s="653" t="s">
        <v>3909</v>
      </c>
      <c r="I492" s="655">
        <v>17135</v>
      </c>
      <c r="J492" s="655">
        <v>2</v>
      </c>
      <c r="K492" s="656">
        <v>34270</v>
      </c>
    </row>
    <row r="493" spans="1:11" ht="14.4" customHeight="1" x14ac:dyDescent="0.3">
      <c r="A493" s="651" t="s">
        <v>540</v>
      </c>
      <c r="B493" s="652" t="s">
        <v>541</v>
      </c>
      <c r="C493" s="653" t="s">
        <v>559</v>
      </c>
      <c r="D493" s="654" t="s">
        <v>2552</v>
      </c>
      <c r="E493" s="653" t="s">
        <v>4452</v>
      </c>
      <c r="F493" s="654" t="s">
        <v>4453</v>
      </c>
      <c r="G493" s="653" t="s">
        <v>3910</v>
      </c>
      <c r="H493" s="653" t="s">
        <v>3911</v>
      </c>
      <c r="I493" s="655">
        <v>473.45666666666665</v>
      </c>
      <c r="J493" s="655">
        <v>8</v>
      </c>
      <c r="K493" s="656">
        <v>3787.65</v>
      </c>
    </row>
    <row r="494" spans="1:11" ht="14.4" customHeight="1" x14ac:dyDescent="0.3">
      <c r="A494" s="651" t="s">
        <v>540</v>
      </c>
      <c r="B494" s="652" t="s">
        <v>541</v>
      </c>
      <c r="C494" s="653" t="s">
        <v>559</v>
      </c>
      <c r="D494" s="654" t="s">
        <v>2552</v>
      </c>
      <c r="E494" s="653" t="s">
        <v>4452</v>
      </c>
      <c r="F494" s="654" t="s">
        <v>4453</v>
      </c>
      <c r="G494" s="653" t="s">
        <v>3912</v>
      </c>
      <c r="H494" s="653" t="s">
        <v>3913</v>
      </c>
      <c r="I494" s="655">
        <v>2899.48</v>
      </c>
      <c r="J494" s="655">
        <v>2</v>
      </c>
      <c r="K494" s="656">
        <v>5798.96</v>
      </c>
    </row>
    <row r="495" spans="1:11" ht="14.4" customHeight="1" x14ac:dyDescent="0.3">
      <c r="A495" s="651" t="s">
        <v>540</v>
      </c>
      <c r="B495" s="652" t="s">
        <v>541</v>
      </c>
      <c r="C495" s="653" t="s">
        <v>559</v>
      </c>
      <c r="D495" s="654" t="s">
        <v>2552</v>
      </c>
      <c r="E495" s="653" t="s">
        <v>4452</v>
      </c>
      <c r="F495" s="654" t="s">
        <v>4453</v>
      </c>
      <c r="G495" s="653" t="s">
        <v>3914</v>
      </c>
      <c r="H495" s="653" t="s">
        <v>3915</v>
      </c>
      <c r="I495" s="655">
        <v>7952.64</v>
      </c>
      <c r="J495" s="655">
        <v>3</v>
      </c>
      <c r="K495" s="656">
        <v>23857.920000000002</v>
      </c>
    </row>
    <row r="496" spans="1:11" ht="14.4" customHeight="1" x14ac:dyDescent="0.3">
      <c r="A496" s="651" t="s">
        <v>540</v>
      </c>
      <c r="B496" s="652" t="s">
        <v>541</v>
      </c>
      <c r="C496" s="653" t="s">
        <v>559</v>
      </c>
      <c r="D496" s="654" t="s">
        <v>2552</v>
      </c>
      <c r="E496" s="653" t="s">
        <v>4452</v>
      </c>
      <c r="F496" s="654" t="s">
        <v>4453</v>
      </c>
      <c r="G496" s="653" t="s">
        <v>3916</v>
      </c>
      <c r="H496" s="653" t="s">
        <v>3917</v>
      </c>
      <c r="I496" s="655">
        <v>3662.4479999999994</v>
      </c>
      <c r="J496" s="655">
        <v>6</v>
      </c>
      <c r="K496" s="656">
        <v>21974.69</v>
      </c>
    </row>
    <row r="497" spans="1:11" ht="14.4" customHeight="1" x14ac:dyDescent="0.3">
      <c r="A497" s="651" t="s">
        <v>540</v>
      </c>
      <c r="B497" s="652" t="s">
        <v>541</v>
      </c>
      <c r="C497" s="653" t="s">
        <v>559</v>
      </c>
      <c r="D497" s="654" t="s">
        <v>2552</v>
      </c>
      <c r="E497" s="653" t="s">
        <v>4452</v>
      </c>
      <c r="F497" s="654" t="s">
        <v>4453</v>
      </c>
      <c r="G497" s="653" t="s">
        <v>3918</v>
      </c>
      <c r="H497" s="653" t="s">
        <v>3919</v>
      </c>
      <c r="I497" s="655">
        <v>5784.7287931034489</v>
      </c>
      <c r="J497" s="655">
        <v>152</v>
      </c>
      <c r="K497" s="656">
        <v>879277.02</v>
      </c>
    </row>
    <row r="498" spans="1:11" ht="14.4" customHeight="1" x14ac:dyDescent="0.3">
      <c r="A498" s="651" t="s">
        <v>540</v>
      </c>
      <c r="B498" s="652" t="s">
        <v>541</v>
      </c>
      <c r="C498" s="653" t="s">
        <v>559</v>
      </c>
      <c r="D498" s="654" t="s">
        <v>2552</v>
      </c>
      <c r="E498" s="653" t="s">
        <v>4452</v>
      </c>
      <c r="F498" s="654" t="s">
        <v>4453</v>
      </c>
      <c r="G498" s="653" t="s">
        <v>3920</v>
      </c>
      <c r="H498" s="653" t="s">
        <v>3921</v>
      </c>
      <c r="I498" s="655">
        <v>5784.7224444444446</v>
      </c>
      <c r="J498" s="655">
        <v>121</v>
      </c>
      <c r="K498" s="656">
        <v>699954.01</v>
      </c>
    </row>
    <row r="499" spans="1:11" ht="14.4" customHeight="1" x14ac:dyDescent="0.3">
      <c r="A499" s="651" t="s">
        <v>540</v>
      </c>
      <c r="B499" s="652" t="s">
        <v>541</v>
      </c>
      <c r="C499" s="653" t="s">
        <v>559</v>
      </c>
      <c r="D499" s="654" t="s">
        <v>2552</v>
      </c>
      <c r="E499" s="653" t="s">
        <v>4452</v>
      </c>
      <c r="F499" s="654" t="s">
        <v>4453</v>
      </c>
      <c r="G499" s="653" t="s">
        <v>3922</v>
      </c>
      <c r="H499" s="653" t="s">
        <v>3923</v>
      </c>
      <c r="I499" s="655">
        <v>552</v>
      </c>
      <c r="J499" s="655">
        <v>41</v>
      </c>
      <c r="K499" s="656">
        <v>22632</v>
      </c>
    </row>
    <row r="500" spans="1:11" ht="14.4" customHeight="1" x14ac:dyDescent="0.3">
      <c r="A500" s="651" t="s">
        <v>540</v>
      </c>
      <c r="B500" s="652" t="s">
        <v>541</v>
      </c>
      <c r="C500" s="653" t="s">
        <v>559</v>
      </c>
      <c r="D500" s="654" t="s">
        <v>2552</v>
      </c>
      <c r="E500" s="653" t="s">
        <v>4452</v>
      </c>
      <c r="F500" s="654" t="s">
        <v>4453</v>
      </c>
      <c r="G500" s="653" t="s">
        <v>3924</v>
      </c>
      <c r="H500" s="653" t="s">
        <v>3925</v>
      </c>
      <c r="I500" s="655">
        <v>2495</v>
      </c>
      <c r="J500" s="655">
        <v>4</v>
      </c>
      <c r="K500" s="656">
        <v>9980</v>
      </c>
    </row>
    <row r="501" spans="1:11" ht="14.4" customHeight="1" x14ac:dyDescent="0.3">
      <c r="A501" s="651" t="s">
        <v>540</v>
      </c>
      <c r="B501" s="652" t="s">
        <v>541</v>
      </c>
      <c r="C501" s="653" t="s">
        <v>559</v>
      </c>
      <c r="D501" s="654" t="s">
        <v>2552</v>
      </c>
      <c r="E501" s="653" t="s">
        <v>4452</v>
      </c>
      <c r="F501" s="654" t="s">
        <v>4453</v>
      </c>
      <c r="G501" s="653" t="s">
        <v>3926</v>
      </c>
      <c r="H501" s="653" t="s">
        <v>3927</v>
      </c>
      <c r="I501" s="655">
        <v>15938.5</v>
      </c>
      <c r="J501" s="655">
        <v>3</v>
      </c>
      <c r="K501" s="656">
        <v>47815.5</v>
      </c>
    </row>
    <row r="502" spans="1:11" ht="14.4" customHeight="1" x14ac:dyDescent="0.3">
      <c r="A502" s="651" t="s">
        <v>540</v>
      </c>
      <c r="B502" s="652" t="s">
        <v>541</v>
      </c>
      <c r="C502" s="653" t="s">
        <v>559</v>
      </c>
      <c r="D502" s="654" t="s">
        <v>2552</v>
      </c>
      <c r="E502" s="653" t="s">
        <v>4452</v>
      </c>
      <c r="F502" s="654" t="s">
        <v>4453</v>
      </c>
      <c r="G502" s="653" t="s">
        <v>3928</v>
      </c>
      <c r="H502" s="653" t="s">
        <v>3929</v>
      </c>
      <c r="I502" s="655">
        <v>5784.75</v>
      </c>
      <c r="J502" s="655">
        <v>2</v>
      </c>
      <c r="K502" s="656">
        <v>11569.5</v>
      </c>
    </row>
    <row r="503" spans="1:11" ht="14.4" customHeight="1" x14ac:dyDescent="0.3">
      <c r="A503" s="651" t="s">
        <v>540</v>
      </c>
      <c r="B503" s="652" t="s">
        <v>541</v>
      </c>
      <c r="C503" s="653" t="s">
        <v>559</v>
      </c>
      <c r="D503" s="654" t="s">
        <v>2552</v>
      </c>
      <c r="E503" s="653" t="s">
        <v>4452</v>
      </c>
      <c r="F503" s="654" t="s">
        <v>4453</v>
      </c>
      <c r="G503" s="653" t="s">
        <v>3930</v>
      </c>
      <c r="H503" s="653" t="s">
        <v>3931</v>
      </c>
      <c r="I503" s="655">
        <v>21212</v>
      </c>
      <c r="J503" s="655">
        <v>13</v>
      </c>
      <c r="K503" s="656">
        <v>275756</v>
      </c>
    </row>
    <row r="504" spans="1:11" ht="14.4" customHeight="1" x14ac:dyDescent="0.3">
      <c r="A504" s="651" t="s">
        <v>540</v>
      </c>
      <c r="B504" s="652" t="s">
        <v>541</v>
      </c>
      <c r="C504" s="653" t="s">
        <v>559</v>
      </c>
      <c r="D504" s="654" t="s">
        <v>2552</v>
      </c>
      <c r="E504" s="653" t="s">
        <v>4452</v>
      </c>
      <c r="F504" s="654" t="s">
        <v>4453</v>
      </c>
      <c r="G504" s="653" t="s">
        <v>3932</v>
      </c>
      <c r="H504" s="653" t="s">
        <v>3933</v>
      </c>
      <c r="I504" s="655">
        <v>6308.335</v>
      </c>
      <c r="J504" s="655">
        <v>4</v>
      </c>
      <c r="K504" s="656">
        <v>25233.35</v>
      </c>
    </row>
    <row r="505" spans="1:11" ht="14.4" customHeight="1" x14ac:dyDescent="0.3">
      <c r="A505" s="651" t="s">
        <v>540</v>
      </c>
      <c r="B505" s="652" t="s">
        <v>541</v>
      </c>
      <c r="C505" s="653" t="s">
        <v>559</v>
      </c>
      <c r="D505" s="654" t="s">
        <v>2552</v>
      </c>
      <c r="E505" s="653" t="s">
        <v>4452</v>
      </c>
      <c r="F505" s="654" t="s">
        <v>4453</v>
      </c>
      <c r="G505" s="653" t="s">
        <v>3934</v>
      </c>
      <c r="H505" s="653" t="s">
        <v>3935</v>
      </c>
      <c r="I505" s="655">
        <v>12172.92</v>
      </c>
      <c r="J505" s="655">
        <v>4</v>
      </c>
      <c r="K505" s="656">
        <v>48691.7</v>
      </c>
    </row>
    <row r="506" spans="1:11" ht="14.4" customHeight="1" x14ac:dyDescent="0.3">
      <c r="A506" s="651" t="s">
        <v>540</v>
      </c>
      <c r="B506" s="652" t="s">
        <v>541</v>
      </c>
      <c r="C506" s="653" t="s">
        <v>559</v>
      </c>
      <c r="D506" s="654" t="s">
        <v>2552</v>
      </c>
      <c r="E506" s="653" t="s">
        <v>4452</v>
      </c>
      <c r="F506" s="654" t="s">
        <v>4453</v>
      </c>
      <c r="G506" s="653" t="s">
        <v>3936</v>
      </c>
      <c r="H506" s="653" t="s">
        <v>3937</v>
      </c>
      <c r="I506" s="655">
        <v>552</v>
      </c>
      <c r="J506" s="655">
        <v>1</v>
      </c>
      <c r="K506" s="656">
        <v>552</v>
      </c>
    </row>
    <row r="507" spans="1:11" ht="14.4" customHeight="1" x14ac:dyDescent="0.3">
      <c r="A507" s="651" t="s">
        <v>540</v>
      </c>
      <c r="B507" s="652" t="s">
        <v>541</v>
      </c>
      <c r="C507" s="653" t="s">
        <v>559</v>
      </c>
      <c r="D507" s="654" t="s">
        <v>2552</v>
      </c>
      <c r="E507" s="653" t="s">
        <v>4452</v>
      </c>
      <c r="F507" s="654" t="s">
        <v>4453</v>
      </c>
      <c r="G507" s="653" t="s">
        <v>3938</v>
      </c>
      <c r="H507" s="653" t="s">
        <v>3939</v>
      </c>
      <c r="I507" s="655">
        <v>473.45249999999999</v>
      </c>
      <c r="J507" s="655">
        <v>11</v>
      </c>
      <c r="K507" s="656">
        <v>5208.01</v>
      </c>
    </row>
    <row r="508" spans="1:11" ht="14.4" customHeight="1" x14ac:dyDescent="0.3">
      <c r="A508" s="651" t="s">
        <v>540</v>
      </c>
      <c r="B508" s="652" t="s">
        <v>541</v>
      </c>
      <c r="C508" s="653" t="s">
        <v>559</v>
      </c>
      <c r="D508" s="654" t="s">
        <v>2552</v>
      </c>
      <c r="E508" s="653" t="s">
        <v>4452</v>
      </c>
      <c r="F508" s="654" t="s">
        <v>4453</v>
      </c>
      <c r="G508" s="653" t="s">
        <v>3940</v>
      </c>
      <c r="H508" s="653" t="s">
        <v>3941</v>
      </c>
      <c r="I508" s="655">
        <v>12904.55</v>
      </c>
      <c r="J508" s="655">
        <v>1</v>
      </c>
      <c r="K508" s="656">
        <v>12904.55</v>
      </c>
    </row>
    <row r="509" spans="1:11" ht="14.4" customHeight="1" x14ac:dyDescent="0.3">
      <c r="A509" s="651" t="s">
        <v>540</v>
      </c>
      <c r="B509" s="652" t="s">
        <v>541</v>
      </c>
      <c r="C509" s="653" t="s">
        <v>559</v>
      </c>
      <c r="D509" s="654" t="s">
        <v>2552</v>
      </c>
      <c r="E509" s="653" t="s">
        <v>4452</v>
      </c>
      <c r="F509" s="654" t="s">
        <v>4453</v>
      </c>
      <c r="G509" s="653" t="s">
        <v>3942</v>
      </c>
      <c r="H509" s="653" t="s">
        <v>3943</v>
      </c>
      <c r="I509" s="655">
        <v>39675</v>
      </c>
      <c r="J509" s="655">
        <v>2</v>
      </c>
      <c r="K509" s="656">
        <v>79350</v>
      </c>
    </row>
    <row r="510" spans="1:11" ht="14.4" customHeight="1" x14ac:dyDescent="0.3">
      <c r="A510" s="651" t="s">
        <v>540</v>
      </c>
      <c r="B510" s="652" t="s">
        <v>541</v>
      </c>
      <c r="C510" s="653" t="s">
        <v>559</v>
      </c>
      <c r="D510" s="654" t="s">
        <v>2552</v>
      </c>
      <c r="E510" s="653" t="s">
        <v>4452</v>
      </c>
      <c r="F510" s="654" t="s">
        <v>4453</v>
      </c>
      <c r="G510" s="653" t="s">
        <v>3944</v>
      </c>
      <c r="H510" s="653" t="s">
        <v>3945</v>
      </c>
      <c r="I510" s="655">
        <v>552.005</v>
      </c>
      <c r="J510" s="655">
        <v>2</v>
      </c>
      <c r="K510" s="656">
        <v>1104.01</v>
      </c>
    </row>
    <row r="511" spans="1:11" ht="14.4" customHeight="1" x14ac:dyDescent="0.3">
      <c r="A511" s="651" t="s">
        <v>540</v>
      </c>
      <c r="B511" s="652" t="s">
        <v>541</v>
      </c>
      <c r="C511" s="653" t="s">
        <v>559</v>
      </c>
      <c r="D511" s="654" t="s">
        <v>2552</v>
      </c>
      <c r="E511" s="653" t="s">
        <v>4452</v>
      </c>
      <c r="F511" s="654" t="s">
        <v>4453</v>
      </c>
      <c r="G511" s="653" t="s">
        <v>3946</v>
      </c>
      <c r="H511" s="653" t="s">
        <v>3947</v>
      </c>
      <c r="I511" s="655">
        <v>552</v>
      </c>
      <c r="J511" s="655">
        <v>11</v>
      </c>
      <c r="K511" s="656">
        <v>6072.01</v>
      </c>
    </row>
    <row r="512" spans="1:11" ht="14.4" customHeight="1" x14ac:dyDescent="0.3">
      <c r="A512" s="651" t="s">
        <v>540</v>
      </c>
      <c r="B512" s="652" t="s">
        <v>541</v>
      </c>
      <c r="C512" s="653" t="s">
        <v>559</v>
      </c>
      <c r="D512" s="654" t="s">
        <v>2552</v>
      </c>
      <c r="E512" s="653" t="s">
        <v>4452</v>
      </c>
      <c r="F512" s="654" t="s">
        <v>4453</v>
      </c>
      <c r="G512" s="653" t="s">
        <v>3948</v>
      </c>
      <c r="H512" s="653" t="s">
        <v>3949</v>
      </c>
      <c r="I512" s="655">
        <v>5784.636363636364</v>
      </c>
      <c r="J512" s="655">
        <v>71</v>
      </c>
      <c r="K512" s="656">
        <v>410707.52</v>
      </c>
    </row>
    <row r="513" spans="1:11" ht="14.4" customHeight="1" x14ac:dyDescent="0.3">
      <c r="A513" s="651" t="s">
        <v>540</v>
      </c>
      <c r="B513" s="652" t="s">
        <v>541</v>
      </c>
      <c r="C513" s="653" t="s">
        <v>559</v>
      </c>
      <c r="D513" s="654" t="s">
        <v>2552</v>
      </c>
      <c r="E513" s="653" t="s">
        <v>4452</v>
      </c>
      <c r="F513" s="654" t="s">
        <v>4453</v>
      </c>
      <c r="G513" s="653" t="s">
        <v>3950</v>
      </c>
      <c r="H513" s="653" t="s">
        <v>3951</v>
      </c>
      <c r="I513" s="655">
        <v>552</v>
      </c>
      <c r="J513" s="655">
        <v>9</v>
      </c>
      <c r="K513" s="656">
        <v>4968</v>
      </c>
    </row>
    <row r="514" spans="1:11" ht="14.4" customHeight="1" x14ac:dyDescent="0.3">
      <c r="A514" s="651" t="s">
        <v>540</v>
      </c>
      <c r="B514" s="652" t="s">
        <v>541</v>
      </c>
      <c r="C514" s="653" t="s">
        <v>559</v>
      </c>
      <c r="D514" s="654" t="s">
        <v>2552</v>
      </c>
      <c r="E514" s="653" t="s">
        <v>4452</v>
      </c>
      <c r="F514" s="654" t="s">
        <v>4453</v>
      </c>
      <c r="G514" s="653" t="s">
        <v>3952</v>
      </c>
      <c r="H514" s="653" t="s">
        <v>3953</v>
      </c>
      <c r="I514" s="655">
        <v>48426.75</v>
      </c>
      <c r="J514" s="655">
        <v>4</v>
      </c>
      <c r="K514" s="656">
        <v>193707</v>
      </c>
    </row>
    <row r="515" spans="1:11" ht="14.4" customHeight="1" x14ac:dyDescent="0.3">
      <c r="A515" s="651" t="s">
        <v>540</v>
      </c>
      <c r="B515" s="652" t="s">
        <v>541</v>
      </c>
      <c r="C515" s="653" t="s">
        <v>559</v>
      </c>
      <c r="D515" s="654" t="s">
        <v>2552</v>
      </c>
      <c r="E515" s="653" t="s">
        <v>4452</v>
      </c>
      <c r="F515" s="654" t="s">
        <v>4453</v>
      </c>
      <c r="G515" s="653" t="s">
        <v>3954</v>
      </c>
      <c r="H515" s="653" t="s">
        <v>3955</v>
      </c>
      <c r="I515" s="655">
        <v>21212</v>
      </c>
      <c r="J515" s="655">
        <v>1</v>
      </c>
      <c r="K515" s="656">
        <v>21212</v>
      </c>
    </row>
    <row r="516" spans="1:11" ht="14.4" customHeight="1" x14ac:dyDescent="0.3">
      <c r="A516" s="651" t="s">
        <v>540</v>
      </c>
      <c r="B516" s="652" t="s">
        <v>541</v>
      </c>
      <c r="C516" s="653" t="s">
        <v>559</v>
      </c>
      <c r="D516" s="654" t="s">
        <v>2552</v>
      </c>
      <c r="E516" s="653" t="s">
        <v>4452</v>
      </c>
      <c r="F516" s="654" t="s">
        <v>4453</v>
      </c>
      <c r="G516" s="653" t="s">
        <v>3956</v>
      </c>
      <c r="H516" s="653" t="s">
        <v>3957</v>
      </c>
      <c r="I516" s="655">
        <v>17135</v>
      </c>
      <c r="J516" s="655">
        <v>41</v>
      </c>
      <c r="K516" s="656">
        <v>702535</v>
      </c>
    </row>
    <row r="517" spans="1:11" ht="14.4" customHeight="1" x14ac:dyDescent="0.3">
      <c r="A517" s="651" t="s">
        <v>540</v>
      </c>
      <c r="B517" s="652" t="s">
        <v>541</v>
      </c>
      <c r="C517" s="653" t="s">
        <v>559</v>
      </c>
      <c r="D517" s="654" t="s">
        <v>2552</v>
      </c>
      <c r="E517" s="653" t="s">
        <v>4452</v>
      </c>
      <c r="F517" s="654" t="s">
        <v>4453</v>
      </c>
      <c r="G517" s="653" t="s">
        <v>3958</v>
      </c>
      <c r="H517" s="653" t="s">
        <v>3959</v>
      </c>
      <c r="I517" s="655">
        <v>2564.9989999999998</v>
      </c>
      <c r="J517" s="655">
        <v>37</v>
      </c>
      <c r="K517" s="656">
        <v>94904.98</v>
      </c>
    </row>
    <row r="518" spans="1:11" ht="14.4" customHeight="1" x14ac:dyDescent="0.3">
      <c r="A518" s="651" t="s">
        <v>540</v>
      </c>
      <c r="B518" s="652" t="s">
        <v>541</v>
      </c>
      <c r="C518" s="653" t="s">
        <v>559</v>
      </c>
      <c r="D518" s="654" t="s">
        <v>2552</v>
      </c>
      <c r="E518" s="653" t="s">
        <v>4452</v>
      </c>
      <c r="F518" s="654" t="s">
        <v>4453</v>
      </c>
      <c r="G518" s="653" t="s">
        <v>3960</v>
      </c>
      <c r="H518" s="653" t="s">
        <v>3961</v>
      </c>
      <c r="I518" s="655">
        <v>21212</v>
      </c>
      <c r="J518" s="655">
        <v>25</v>
      </c>
      <c r="K518" s="656">
        <v>530300</v>
      </c>
    </row>
    <row r="519" spans="1:11" ht="14.4" customHeight="1" x14ac:dyDescent="0.3">
      <c r="A519" s="651" t="s">
        <v>540</v>
      </c>
      <c r="B519" s="652" t="s">
        <v>541</v>
      </c>
      <c r="C519" s="653" t="s">
        <v>559</v>
      </c>
      <c r="D519" s="654" t="s">
        <v>2552</v>
      </c>
      <c r="E519" s="653" t="s">
        <v>4452</v>
      </c>
      <c r="F519" s="654" t="s">
        <v>4453</v>
      </c>
      <c r="G519" s="653" t="s">
        <v>3962</v>
      </c>
      <c r="H519" s="653" t="s">
        <v>3963</v>
      </c>
      <c r="I519" s="655">
        <v>2063.2222222222222</v>
      </c>
      <c r="J519" s="655">
        <v>17</v>
      </c>
      <c r="K519" s="656">
        <v>36586</v>
      </c>
    </row>
    <row r="520" spans="1:11" ht="14.4" customHeight="1" x14ac:dyDescent="0.3">
      <c r="A520" s="651" t="s">
        <v>540</v>
      </c>
      <c r="B520" s="652" t="s">
        <v>541</v>
      </c>
      <c r="C520" s="653" t="s">
        <v>559</v>
      </c>
      <c r="D520" s="654" t="s">
        <v>2552</v>
      </c>
      <c r="E520" s="653" t="s">
        <v>4452</v>
      </c>
      <c r="F520" s="654" t="s">
        <v>4453</v>
      </c>
      <c r="G520" s="653" t="s">
        <v>3964</v>
      </c>
      <c r="H520" s="653" t="s">
        <v>3965</v>
      </c>
      <c r="I520" s="655">
        <v>17135</v>
      </c>
      <c r="J520" s="655">
        <v>31</v>
      </c>
      <c r="K520" s="656">
        <v>531185</v>
      </c>
    </row>
    <row r="521" spans="1:11" ht="14.4" customHeight="1" x14ac:dyDescent="0.3">
      <c r="A521" s="651" t="s">
        <v>540</v>
      </c>
      <c r="B521" s="652" t="s">
        <v>541</v>
      </c>
      <c r="C521" s="653" t="s">
        <v>559</v>
      </c>
      <c r="D521" s="654" t="s">
        <v>2552</v>
      </c>
      <c r="E521" s="653" t="s">
        <v>4452</v>
      </c>
      <c r="F521" s="654" t="s">
        <v>4453</v>
      </c>
      <c r="G521" s="653" t="s">
        <v>3966</v>
      </c>
      <c r="H521" s="653" t="s">
        <v>3967</v>
      </c>
      <c r="I521" s="655">
        <v>5784.833333333333</v>
      </c>
      <c r="J521" s="655">
        <v>10</v>
      </c>
      <c r="K521" s="656">
        <v>57848</v>
      </c>
    </row>
    <row r="522" spans="1:11" ht="14.4" customHeight="1" x14ac:dyDescent="0.3">
      <c r="A522" s="651" t="s">
        <v>540</v>
      </c>
      <c r="B522" s="652" t="s">
        <v>541</v>
      </c>
      <c r="C522" s="653" t="s">
        <v>559</v>
      </c>
      <c r="D522" s="654" t="s">
        <v>2552</v>
      </c>
      <c r="E522" s="653" t="s">
        <v>4452</v>
      </c>
      <c r="F522" s="654" t="s">
        <v>4453</v>
      </c>
      <c r="G522" s="653" t="s">
        <v>3968</v>
      </c>
      <c r="H522" s="653" t="s">
        <v>3969</v>
      </c>
      <c r="I522" s="655">
        <v>1290.3412000000003</v>
      </c>
      <c r="J522" s="655">
        <v>95</v>
      </c>
      <c r="K522" s="656">
        <v>120445.06</v>
      </c>
    </row>
    <row r="523" spans="1:11" ht="14.4" customHeight="1" x14ac:dyDescent="0.3">
      <c r="A523" s="651" t="s">
        <v>540</v>
      </c>
      <c r="B523" s="652" t="s">
        <v>541</v>
      </c>
      <c r="C523" s="653" t="s">
        <v>559</v>
      </c>
      <c r="D523" s="654" t="s">
        <v>2552</v>
      </c>
      <c r="E523" s="653" t="s">
        <v>4452</v>
      </c>
      <c r="F523" s="654" t="s">
        <v>4453</v>
      </c>
      <c r="G523" s="653" t="s">
        <v>3970</v>
      </c>
      <c r="H523" s="653" t="s">
        <v>3971</v>
      </c>
      <c r="I523" s="655">
        <v>17135</v>
      </c>
      <c r="J523" s="655">
        <v>11</v>
      </c>
      <c r="K523" s="656">
        <v>188485</v>
      </c>
    </row>
    <row r="524" spans="1:11" ht="14.4" customHeight="1" x14ac:dyDescent="0.3">
      <c r="A524" s="651" t="s">
        <v>540</v>
      </c>
      <c r="B524" s="652" t="s">
        <v>541</v>
      </c>
      <c r="C524" s="653" t="s">
        <v>559</v>
      </c>
      <c r="D524" s="654" t="s">
        <v>2552</v>
      </c>
      <c r="E524" s="653" t="s">
        <v>4452</v>
      </c>
      <c r="F524" s="654" t="s">
        <v>4453</v>
      </c>
      <c r="G524" s="653" t="s">
        <v>3972</v>
      </c>
      <c r="H524" s="653" t="s">
        <v>3973</v>
      </c>
      <c r="I524" s="655">
        <v>16900</v>
      </c>
      <c r="J524" s="655">
        <v>1</v>
      </c>
      <c r="K524" s="656">
        <v>16900</v>
      </c>
    </row>
    <row r="525" spans="1:11" ht="14.4" customHeight="1" x14ac:dyDescent="0.3">
      <c r="A525" s="651" t="s">
        <v>540</v>
      </c>
      <c r="B525" s="652" t="s">
        <v>541</v>
      </c>
      <c r="C525" s="653" t="s">
        <v>559</v>
      </c>
      <c r="D525" s="654" t="s">
        <v>2552</v>
      </c>
      <c r="E525" s="653" t="s">
        <v>4452</v>
      </c>
      <c r="F525" s="654" t="s">
        <v>4453</v>
      </c>
      <c r="G525" s="653" t="s">
        <v>3974</v>
      </c>
      <c r="H525" s="653" t="s">
        <v>3975</v>
      </c>
      <c r="I525" s="655">
        <v>5680.6149999999998</v>
      </c>
      <c r="J525" s="655">
        <v>4</v>
      </c>
      <c r="K525" s="656">
        <v>22722.46</v>
      </c>
    </row>
    <row r="526" spans="1:11" ht="14.4" customHeight="1" x14ac:dyDescent="0.3">
      <c r="A526" s="651" t="s">
        <v>540</v>
      </c>
      <c r="B526" s="652" t="s">
        <v>541</v>
      </c>
      <c r="C526" s="653" t="s">
        <v>559</v>
      </c>
      <c r="D526" s="654" t="s">
        <v>2552</v>
      </c>
      <c r="E526" s="653" t="s">
        <v>4452</v>
      </c>
      <c r="F526" s="654" t="s">
        <v>4453</v>
      </c>
      <c r="G526" s="653" t="s">
        <v>3976</v>
      </c>
      <c r="H526" s="653" t="s">
        <v>3977</v>
      </c>
      <c r="I526" s="655">
        <v>2785.8800000000006</v>
      </c>
      <c r="J526" s="655">
        <v>38</v>
      </c>
      <c r="K526" s="656">
        <v>105863.25</v>
      </c>
    </row>
    <row r="527" spans="1:11" ht="14.4" customHeight="1" x14ac:dyDescent="0.3">
      <c r="A527" s="651" t="s">
        <v>540</v>
      </c>
      <c r="B527" s="652" t="s">
        <v>541</v>
      </c>
      <c r="C527" s="653" t="s">
        <v>559</v>
      </c>
      <c r="D527" s="654" t="s">
        <v>2552</v>
      </c>
      <c r="E527" s="653" t="s">
        <v>4452</v>
      </c>
      <c r="F527" s="654" t="s">
        <v>4453</v>
      </c>
      <c r="G527" s="653" t="s">
        <v>3978</v>
      </c>
      <c r="H527" s="653" t="s">
        <v>3979</v>
      </c>
      <c r="I527" s="655">
        <v>124.43875000000003</v>
      </c>
      <c r="J527" s="655">
        <v>12</v>
      </c>
      <c r="K527" s="656">
        <v>1493.2400000000002</v>
      </c>
    </row>
    <row r="528" spans="1:11" ht="14.4" customHeight="1" x14ac:dyDescent="0.3">
      <c r="A528" s="651" t="s">
        <v>540</v>
      </c>
      <c r="B528" s="652" t="s">
        <v>541</v>
      </c>
      <c r="C528" s="653" t="s">
        <v>559</v>
      </c>
      <c r="D528" s="654" t="s">
        <v>2552</v>
      </c>
      <c r="E528" s="653" t="s">
        <v>4452</v>
      </c>
      <c r="F528" s="654" t="s">
        <v>4453</v>
      </c>
      <c r="G528" s="653" t="s">
        <v>3980</v>
      </c>
      <c r="H528" s="653" t="s">
        <v>3981</v>
      </c>
      <c r="I528" s="655">
        <v>2880.7833333333333</v>
      </c>
      <c r="J528" s="655">
        <v>26</v>
      </c>
      <c r="K528" s="656">
        <v>74900.42</v>
      </c>
    </row>
    <row r="529" spans="1:11" ht="14.4" customHeight="1" x14ac:dyDescent="0.3">
      <c r="A529" s="651" t="s">
        <v>540</v>
      </c>
      <c r="B529" s="652" t="s">
        <v>541</v>
      </c>
      <c r="C529" s="653" t="s">
        <v>559</v>
      </c>
      <c r="D529" s="654" t="s">
        <v>2552</v>
      </c>
      <c r="E529" s="653" t="s">
        <v>4452</v>
      </c>
      <c r="F529" s="654" t="s">
        <v>4453</v>
      </c>
      <c r="G529" s="653" t="s">
        <v>3982</v>
      </c>
      <c r="H529" s="653" t="s">
        <v>3983</v>
      </c>
      <c r="I529" s="655">
        <v>39675</v>
      </c>
      <c r="J529" s="655">
        <v>2</v>
      </c>
      <c r="K529" s="656">
        <v>79350</v>
      </c>
    </row>
    <row r="530" spans="1:11" ht="14.4" customHeight="1" x14ac:dyDescent="0.3">
      <c r="A530" s="651" t="s">
        <v>540</v>
      </c>
      <c r="B530" s="652" t="s">
        <v>541</v>
      </c>
      <c r="C530" s="653" t="s">
        <v>559</v>
      </c>
      <c r="D530" s="654" t="s">
        <v>2552</v>
      </c>
      <c r="E530" s="653" t="s">
        <v>4452</v>
      </c>
      <c r="F530" s="654" t="s">
        <v>4453</v>
      </c>
      <c r="G530" s="653" t="s">
        <v>3984</v>
      </c>
      <c r="H530" s="653" t="s">
        <v>3985</v>
      </c>
      <c r="I530" s="655">
        <v>3682.2</v>
      </c>
      <c r="J530" s="655">
        <v>1</v>
      </c>
      <c r="K530" s="656">
        <v>3682.2</v>
      </c>
    </row>
    <row r="531" spans="1:11" ht="14.4" customHeight="1" x14ac:dyDescent="0.3">
      <c r="A531" s="651" t="s">
        <v>540</v>
      </c>
      <c r="B531" s="652" t="s">
        <v>541</v>
      </c>
      <c r="C531" s="653" t="s">
        <v>559</v>
      </c>
      <c r="D531" s="654" t="s">
        <v>2552</v>
      </c>
      <c r="E531" s="653" t="s">
        <v>4452</v>
      </c>
      <c r="F531" s="654" t="s">
        <v>4453</v>
      </c>
      <c r="G531" s="653" t="s">
        <v>3986</v>
      </c>
      <c r="H531" s="653" t="s">
        <v>3987</v>
      </c>
      <c r="I531" s="655">
        <v>3682.2</v>
      </c>
      <c r="J531" s="655">
        <v>2</v>
      </c>
      <c r="K531" s="656">
        <v>7364.4</v>
      </c>
    </row>
    <row r="532" spans="1:11" ht="14.4" customHeight="1" x14ac:dyDescent="0.3">
      <c r="A532" s="651" t="s">
        <v>540</v>
      </c>
      <c r="B532" s="652" t="s">
        <v>541</v>
      </c>
      <c r="C532" s="653" t="s">
        <v>559</v>
      </c>
      <c r="D532" s="654" t="s">
        <v>2552</v>
      </c>
      <c r="E532" s="653" t="s">
        <v>4452</v>
      </c>
      <c r="F532" s="654" t="s">
        <v>4453</v>
      </c>
      <c r="G532" s="653" t="s">
        <v>3988</v>
      </c>
      <c r="H532" s="653" t="s">
        <v>3989</v>
      </c>
      <c r="I532" s="655">
        <v>15511.2</v>
      </c>
      <c r="J532" s="655">
        <v>4</v>
      </c>
      <c r="K532" s="656">
        <v>62044.800000000003</v>
      </c>
    </row>
    <row r="533" spans="1:11" ht="14.4" customHeight="1" x14ac:dyDescent="0.3">
      <c r="A533" s="651" t="s">
        <v>540</v>
      </c>
      <c r="B533" s="652" t="s">
        <v>541</v>
      </c>
      <c r="C533" s="653" t="s">
        <v>559</v>
      </c>
      <c r="D533" s="654" t="s">
        <v>2552</v>
      </c>
      <c r="E533" s="653" t="s">
        <v>4452</v>
      </c>
      <c r="F533" s="654" t="s">
        <v>4453</v>
      </c>
      <c r="G533" s="653" t="s">
        <v>3990</v>
      </c>
      <c r="H533" s="653" t="s">
        <v>3991</v>
      </c>
      <c r="I533" s="655">
        <v>10110</v>
      </c>
      <c r="J533" s="655">
        <v>3</v>
      </c>
      <c r="K533" s="656">
        <v>30330</v>
      </c>
    </row>
    <row r="534" spans="1:11" ht="14.4" customHeight="1" x14ac:dyDescent="0.3">
      <c r="A534" s="651" t="s">
        <v>540</v>
      </c>
      <c r="B534" s="652" t="s">
        <v>541</v>
      </c>
      <c r="C534" s="653" t="s">
        <v>559</v>
      </c>
      <c r="D534" s="654" t="s">
        <v>2552</v>
      </c>
      <c r="E534" s="653" t="s">
        <v>4452</v>
      </c>
      <c r="F534" s="654" t="s">
        <v>4453</v>
      </c>
      <c r="G534" s="653" t="s">
        <v>3992</v>
      </c>
      <c r="H534" s="653" t="s">
        <v>3993</v>
      </c>
      <c r="I534" s="655">
        <v>1717.8</v>
      </c>
      <c r="J534" s="655">
        <v>7</v>
      </c>
      <c r="K534" s="656">
        <v>11636</v>
      </c>
    </row>
    <row r="535" spans="1:11" ht="14.4" customHeight="1" x14ac:dyDescent="0.3">
      <c r="A535" s="651" t="s">
        <v>540</v>
      </c>
      <c r="B535" s="652" t="s">
        <v>541</v>
      </c>
      <c r="C535" s="653" t="s">
        <v>559</v>
      </c>
      <c r="D535" s="654" t="s">
        <v>2552</v>
      </c>
      <c r="E535" s="653" t="s">
        <v>4452</v>
      </c>
      <c r="F535" s="654" t="s">
        <v>4453</v>
      </c>
      <c r="G535" s="653" t="s">
        <v>3994</v>
      </c>
      <c r="H535" s="653" t="s">
        <v>3995</v>
      </c>
      <c r="I535" s="655">
        <v>3370.5950000000003</v>
      </c>
      <c r="J535" s="655">
        <v>4</v>
      </c>
      <c r="K535" s="656">
        <v>13482.380000000001</v>
      </c>
    </row>
    <row r="536" spans="1:11" ht="14.4" customHeight="1" x14ac:dyDescent="0.3">
      <c r="A536" s="651" t="s">
        <v>540</v>
      </c>
      <c r="B536" s="652" t="s">
        <v>541</v>
      </c>
      <c r="C536" s="653" t="s">
        <v>559</v>
      </c>
      <c r="D536" s="654" t="s">
        <v>2552</v>
      </c>
      <c r="E536" s="653" t="s">
        <v>4452</v>
      </c>
      <c r="F536" s="654" t="s">
        <v>4453</v>
      </c>
      <c r="G536" s="653" t="s">
        <v>3996</v>
      </c>
      <c r="H536" s="653" t="s">
        <v>3997</v>
      </c>
      <c r="I536" s="655">
        <v>7847.6</v>
      </c>
      <c r="J536" s="655">
        <v>2</v>
      </c>
      <c r="K536" s="656">
        <v>15695.2</v>
      </c>
    </row>
    <row r="537" spans="1:11" ht="14.4" customHeight="1" x14ac:dyDescent="0.3">
      <c r="A537" s="651" t="s">
        <v>540</v>
      </c>
      <c r="B537" s="652" t="s">
        <v>541</v>
      </c>
      <c r="C537" s="653" t="s">
        <v>559</v>
      </c>
      <c r="D537" s="654" t="s">
        <v>2552</v>
      </c>
      <c r="E537" s="653" t="s">
        <v>4452</v>
      </c>
      <c r="F537" s="654" t="s">
        <v>4453</v>
      </c>
      <c r="G537" s="653" t="s">
        <v>3998</v>
      </c>
      <c r="H537" s="653" t="s">
        <v>3999</v>
      </c>
      <c r="I537" s="655">
        <v>4769.0706250000003</v>
      </c>
      <c r="J537" s="655">
        <v>44</v>
      </c>
      <c r="K537" s="656">
        <v>209839.25</v>
      </c>
    </row>
    <row r="538" spans="1:11" ht="14.4" customHeight="1" x14ac:dyDescent="0.3">
      <c r="A538" s="651" t="s">
        <v>540</v>
      </c>
      <c r="B538" s="652" t="s">
        <v>541</v>
      </c>
      <c r="C538" s="653" t="s">
        <v>559</v>
      </c>
      <c r="D538" s="654" t="s">
        <v>2552</v>
      </c>
      <c r="E538" s="653" t="s">
        <v>4452</v>
      </c>
      <c r="F538" s="654" t="s">
        <v>4453</v>
      </c>
      <c r="G538" s="653" t="s">
        <v>4000</v>
      </c>
      <c r="H538" s="653" t="s">
        <v>4001</v>
      </c>
      <c r="I538" s="655">
        <v>3371.1199999999994</v>
      </c>
      <c r="J538" s="655">
        <v>12</v>
      </c>
      <c r="K538" s="656">
        <v>40453.439999999995</v>
      </c>
    </row>
    <row r="539" spans="1:11" ht="14.4" customHeight="1" x14ac:dyDescent="0.3">
      <c r="A539" s="651" t="s">
        <v>540</v>
      </c>
      <c r="B539" s="652" t="s">
        <v>541</v>
      </c>
      <c r="C539" s="653" t="s">
        <v>559</v>
      </c>
      <c r="D539" s="654" t="s">
        <v>2552</v>
      </c>
      <c r="E539" s="653" t="s">
        <v>4452</v>
      </c>
      <c r="F539" s="654" t="s">
        <v>4453</v>
      </c>
      <c r="G539" s="653" t="s">
        <v>4002</v>
      </c>
      <c r="H539" s="653" t="s">
        <v>4003</v>
      </c>
      <c r="I539" s="655">
        <v>3371.1225000000004</v>
      </c>
      <c r="J539" s="655">
        <v>8</v>
      </c>
      <c r="K539" s="656">
        <v>26968.97</v>
      </c>
    </row>
    <row r="540" spans="1:11" ht="14.4" customHeight="1" x14ac:dyDescent="0.3">
      <c r="A540" s="651" t="s">
        <v>540</v>
      </c>
      <c r="B540" s="652" t="s">
        <v>541</v>
      </c>
      <c r="C540" s="653" t="s">
        <v>559</v>
      </c>
      <c r="D540" s="654" t="s">
        <v>2552</v>
      </c>
      <c r="E540" s="653" t="s">
        <v>4452</v>
      </c>
      <c r="F540" s="654" t="s">
        <v>4453</v>
      </c>
      <c r="G540" s="653" t="s">
        <v>4004</v>
      </c>
      <c r="H540" s="653" t="s">
        <v>4005</v>
      </c>
      <c r="I540" s="655">
        <v>2208</v>
      </c>
      <c r="J540" s="655">
        <v>5</v>
      </c>
      <c r="K540" s="656">
        <v>11040</v>
      </c>
    </row>
    <row r="541" spans="1:11" ht="14.4" customHeight="1" x14ac:dyDescent="0.3">
      <c r="A541" s="651" t="s">
        <v>540</v>
      </c>
      <c r="B541" s="652" t="s">
        <v>541</v>
      </c>
      <c r="C541" s="653" t="s">
        <v>559</v>
      </c>
      <c r="D541" s="654" t="s">
        <v>2552</v>
      </c>
      <c r="E541" s="653" t="s">
        <v>4452</v>
      </c>
      <c r="F541" s="654" t="s">
        <v>4453</v>
      </c>
      <c r="G541" s="653" t="s">
        <v>4006</v>
      </c>
      <c r="H541" s="653" t="s">
        <v>4007</v>
      </c>
      <c r="I541" s="655">
        <v>2208</v>
      </c>
      <c r="J541" s="655">
        <v>2</v>
      </c>
      <c r="K541" s="656">
        <v>4416</v>
      </c>
    </row>
    <row r="542" spans="1:11" ht="14.4" customHeight="1" x14ac:dyDescent="0.3">
      <c r="A542" s="651" t="s">
        <v>540</v>
      </c>
      <c r="B542" s="652" t="s">
        <v>541</v>
      </c>
      <c r="C542" s="653" t="s">
        <v>559</v>
      </c>
      <c r="D542" s="654" t="s">
        <v>2552</v>
      </c>
      <c r="E542" s="653" t="s">
        <v>4452</v>
      </c>
      <c r="F542" s="654" t="s">
        <v>4453</v>
      </c>
      <c r="G542" s="653" t="s">
        <v>4008</v>
      </c>
      <c r="H542" s="653" t="s">
        <v>4009</v>
      </c>
      <c r="I542" s="655">
        <v>64566.75</v>
      </c>
      <c r="J542" s="655">
        <v>3</v>
      </c>
      <c r="K542" s="656">
        <v>193700.25</v>
      </c>
    </row>
    <row r="543" spans="1:11" ht="14.4" customHeight="1" x14ac:dyDescent="0.3">
      <c r="A543" s="651" t="s">
        <v>540</v>
      </c>
      <c r="B543" s="652" t="s">
        <v>541</v>
      </c>
      <c r="C543" s="653" t="s">
        <v>559</v>
      </c>
      <c r="D543" s="654" t="s">
        <v>2552</v>
      </c>
      <c r="E543" s="653" t="s">
        <v>4452</v>
      </c>
      <c r="F543" s="654" t="s">
        <v>4453</v>
      </c>
      <c r="G543" s="653" t="s">
        <v>4010</v>
      </c>
      <c r="H543" s="653" t="s">
        <v>4011</v>
      </c>
      <c r="I543" s="655">
        <v>64566.75</v>
      </c>
      <c r="J543" s="655">
        <v>1</v>
      </c>
      <c r="K543" s="656">
        <v>64566.75</v>
      </c>
    </row>
    <row r="544" spans="1:11" ht="14.4" customHeight="1" x14ac:dyDescent="0.3">
      <c r="A544" s="651" t="s">
        <v>540</v>
      </c>
      <c r="B544" s="652" t="s">
        <v>541</v>
      </c>
      <c r="C544" s="653" t="s">
        <v>559</v>
      </c>
      <c r="D544" s="654" t="s">
        <v>2552</v>
      </c>
      <c r="E544" s="653" t="s">
        <v>4452</v>
      </c>
      <c r="F544" s="654" t="s">
        <v>4453</v>
      </c>
      <c r="G544" s="653" t="s">
        <v>4012</v>
      </c>
      <c r="H544" s="653" t="s">
        <v>4013</v>
      </c>
      <c r="I544" s="655">
        <v>552</v>
      </c>
      <c r="J544" s="655">
        <v>3</v>
      </c>
      <c r="K544" s="656">
        <v>1656</v>
      </c>
    </row>
    <row r="545" spans="1:11" ht="14.4" customHeight="1" x14ac:dyDescent="0.3">
      <c r="A545" s="651" t="s">
        <v>540</v>
      </c>
      <c r="B545" s="652" t="s">
        <v>541</v>
      </c>
      <c r="C545" s="653" t="s">
        <v>559</v>
      </c>
      <c r="D545" s="654" t="s">
        <v>2552</v>
      </c>
      <c r="E545" s="653" t="s">
        <v>4452</v>
      </c>
      <c r="F545" s="654" t="s">
        <v>4453</v>
      </c>
      <c r="G545" s="653" t="s">
        <v>4014</v>
      </c>
      <c r="H545" s="653" t="s">
        <v>4015</v>
      </c>
      <c r="I545" s="655">
        <v>552</v>
      </c>
      <c r="J545" s="655">
        <v>5</v>
      </c>
      <c r="K545" s="656">
        <v>2760</v>
      </c>
    </row>
    <row r="546" spans="1:11" ht="14.4" customHeight="1" x14ac:dyDescent="0.3">
      <c r="A546" s="651" t="s">
        <v>540</v>
      </c>
      <c r="B546" s="652" t="s">
        <v>541</v>
      </c>
      <c r="C546" s="653" t="s">
        <v>559</v>
      </c>
      <c r="D546" s="654" t="s">
        <v>2552</v>
      </c>
      <c r="E546" s="653" t="s">
        <v>4452</v>
      </c>
      <c r="F546" s="654" t="s">
        <v>4453</v>
      </c>
      <c r="G546" s="653" t="s">
        <v>4016</v>
      </c>
      <c r="H546" s="653" t="s">
        <v>4017</v>
      </c>
      <c r="I546" s="655">
        <v>12904.55</v>
      </c>
      <c r="J546" s="655">
        <v>2</v>
      </c>
      <c r="K546" s="656">
        <v>25809.1</v>
      </c>
    </row>
    <row r="547" spans="1:11" ht="14.4" customHeight="1" x14ac:dyDescent="0.3">
      <c r="A547" s="651" t="s">
        <v>540</v>
      </c>
      <c r="B547" s="652" t="s">
        <v>541</v>
      </c>
      <c r="C547" s="653" t="s">
        <v>559</v>
      </c>
      <c r="D547" s="654" t="s">
        <v>2552</v>
      </c>
      <c r="E547" s="653" t="s">
        <v>4452</v>
      </c>
      <c r="F547" s="654" t="s">
        <v>4453</v>
      </c>
      <c r="G547" s="653" t="s">
        <v>4018</v>
      </c>
      <c r="H547" s="653" t="s">
        <v>4019</v>
      </c>
      <c r="I547" s="655">
        <v>2620</v>
      </c>
      <c r="J547" s="655">
        <v>1</v>
      </c>
      <c r="K547" s="656">
        <v>2620</v>
      </c>
    </row>
    <row r="548" spans="1:11" ht="14.4" customHeight="1" x14ac:dyDescent="0.3">
      <c r="A548" s="651" t="s">
        <v>540</v>
      </c>
      <c r="B548" s="652" t="s">
        <v>541</v>
      </c>
      <c r="C548" s="653" t="s">
        <v>559</v>
      </c>
      <c r="D548" s="654" t="s">
        <v>2552</v>
      </c>
      <c r="E548" s="653" t="s">
        <v>4452</v>
      </c>
      <c r="F548" s="654" t="s">
        <v>4453</v>
      </c>
      <c r="G548" s="653" t="s">
        <v>4020</v>
      </c>
      <c r="H548" s="653" t="s">
        <v>4021</v>
      </c>
      <c r="I548" s="655">
        <v>14233</v>
      </c>
      <c r="J548" s="655">
        <v>1</v>
      </c>
      <c r="K548" s="656">
        <v>14233</v>
      </c>
    </row>
    <row r="549" spans="1:11" ht="14.4" customHeight="1" x14ac:dyDescent="0.3">
      <c r="A549" s="651" t="s">
        <v>540</v>
      </c>
      <c r="B549" s="652" t="s">
        <v>541</v>
      </c>
      <c r="C549" s="653" t="s">
        <v>559</v>
      </c>
      <c r="D549" s="654" t="s">
        <v>2552</v>
      </c>
      <c r="E549" s="653" t="s">
        <v>4452</v>
      </c>
      <c r="F549" s="654" t="s">
        <v>4453</v>
      </c>
      <c r="G549" s="653" t="s">
        <v>4022</v>
      </c>
      <c r="H549" s="653" t="s">
        <v>4023</v>
      </c>
      <c r="I549" s="655">
        <v>2430.48</v>
      </c>
      <c r="J549" s="655">
        <v>3</v>
      </c>
      <c r="K549" s="656">
        <v>7291.44</v>
      </c>
    </row>
    <row r="550" spans="1:11" ht="14.4" customHeight="1" x14ac:dyDescent="0.3">
      <c r="A550" s="651" t="s">
        <v>540</v>
      </c>
      <c r="B550" s="652" t="s">
        <v>541</v>
      </c>
      <c r="C550" s="653" t="s">
        <v>559</v>
      </c>
      <c r="D550" s="654" t="s">
        <v>2552</v>
      </c>
      <c r="E550" s="653" t="s">
        <v>4452</v>
      </c>
      <c r="F550" s="654" t="s">
        <v>4453</v>
      </c>
      <c r="G550" s="653" t="s">
        <v>4024</v>
      </c>
      <c r="H550" s="653" t="s">
        <v>4025</v>
      </c>
      <c r="I550" s="655">
        <v>12904.55</v>
      </c>
      <c r="J550" s="655">
        <v>2</v>
      </c>
      <c r="K550" s="656">
        <v>25809.1</v>
      </c>
    </row>
    <row r="551" spans="1:11" ht="14.4" customHeight="1" x14ac:dyDescent="0.3">
      <c r="A551" s="651" t="s">
        <v>540</v>
      </c>
      <c r="B551" s="652" t="s">
        <v>541</v>
      </c>
      <c r="C551" s="653" t="s">
        <v>559</v>
      </c>
      <c r="D551" s="654" t="s">
        <v>2552</v>
      </c>
      <c r="E551" s="653" t="s">
        <v>4452</v>
      </c>
      <c r="F551" s="654" t="s">
        <v>4453</v>
      </c>
      <c r="G551" s="653" t="s">
        <v>4026</v>
      </c>
      <c r="H551" s="653" t="s">
        <v>4027</v>
      </c>
      <c r="I551" s="655">
        <v>4769.07</v>
      </c>
      <c r="J551" s="655">
        <v>4</v>
      </c>
      <c r="K551" s="656">
        <v>19076.3</v>
      </c>
    </row>
    <row r="552" spans="1:11" ht="14.4" customHeight="1" x14ac:dyDescent="0.3">
      <c r="A552" s="651" t="s">
        <v>540</v>
      </c>
      <c r="B552" s="652" t="s">
        <v>541</v>
      </c>
      <c r="C552" s="653" t="s">
        <v>559</v>
      </c>
      <c r="D552" s="654" t="s">
        <v>2552</v>
      </c>
      <c r="E552" s="653" t="s">
        <v>4452</v>
      </c>
      <c r="F552" s="654" t="s">
        <v>4453</v>
      </c>
      <c r="G552" s="653" t="s">
        <v>4028</v>
      </c>
      <c r="H552" s="653" t="s">
        <v>4029</v>
      </c>
      <c r="I552" s="655">
        <v>4769.07</v>
      </c>
      <c r="J552" s="655">
        <v>8</v>
      </c>
      <c r="K552" s="656">
        <v>38152.589999999997</v>
      </c>
    </row>
    <row r="553" spans="1:11" ht="14.4" customHeight="1" x14ac:dyDescent="0.3">
      <c r="A553" s="651" t="s">
        <v>540</v>
      </c>
      <c r="B553" s="652" t="s">
        <v>541</v>
      </c>
      <c r="C553" s="653" t="s">
        <v>559</v>
      </c>
      <c r="D553" s="654" t="s">
        <v>2552</v>
      </c>
      <c r="E553" s="653" t="s">
        <v>4452</v>
      </c>
      <c r="F553" s="654" t="s">
        <v>4453</v>
      </c>
      <c r="G553" s="653" t="s">
        <v>4030</v>
      </c>
      <c r="H553" s="653" t="s">
        <v>4031</v>
      </c>
      <c r="I553" s="655">
        <v>726</v>
      </c>
      <c r="J553" s="655">
        <v>3</v>
      </c>
      <c r="K553" s="656">
        <v>2178</v>
      </c>
    </row>
    <row r="554" spans="1:11" ht="14.4" customHeight="1" x14ac:dyDescent="0.3">
      <c r="A554" s="651" t="s">
        <v>540</v>
      </c>
      <c r="B554" s="652" t="s">
        <v>541</v>
      </c>
      <c r="C554" s="653" t="s">
        <v>559</v>
      </c>
      <c r="D554" s="654" t="s">
        <v>2552</v>
      </c>
      <c r="E554" s="653" t="s">
        <v>4452</v>
      </c>
      <c r="F554" s="654" t="s">
        <v>4453</v>
      </c>
      <c r="G554" s="653" t="s">
        <v>4032</v>
      </c>
      <c r="H554" s="653" t="s">
        <v>4033</v>
      </c>
      <c r="I554" s="655">
        <v>3371.12</v>
      </c>
      <c r="J554" s="655">
        <v>2</v>
      </c>
      <c r="K554" s="656">
        <v>6742.24</v>
      </c>
    </row>
    <row r="555" spans="1:11" ht="14.4" customHeight="1" x14ac:dyDescent="0.3">
      <c r="A555" s="651" t="s">
        <v>540</v>
      </c>
      <c r="B555" s="652" t="s">
        <v>541</v>
      </c>
      <c r="C555" s="653" t="s">
        <v>559</v>
      </c>
      <c r="D555" s="654" t="s">
        <v>2552</v>
      </c>
      <c r="E555" s="653" t="s">
        <v>4452</v>
      </c>
      <c r="F555" s="654" t="s">
        <v>4453</v>
      </c>
      <c r="G555" s="653" t="s">
        <v>4034</v>
      </c>
      <c r="H555" s="653" t="s">
        <v>4035</v>
      </c>
      <c r="I555" s="655">
        <v>9668.6995454545413</v>
      </c>
      <c r="J555" s="655">
        <v>25</v>
      </c>
      <c r="K555" s="656">
        <v>240665.46999999994</v>
      </c>
    </row>
    <row r="556" spans="1:11" ht="14.4" customHeight="1" x14ac:dyDescent="0.3">
      <c r="A556" s="651" t="s">
        <v>540</v>
      </c>
      <c r="B556" s="652" t="s">
        <v>541</v>
      </c>
      <c r="C556" s="653" t="s">
        <v>559</v>
      </c>
      <c r="D556" s="654" t="s">
        <v>2552</v>
      </c>
      <c r="E556" s="653" t="s">
        <v>4452</v>
      </c>
      <c r="F556" s="654" t="s">
        <v>4453</v>
      </c>
      <c r="G556" s="653" t="s">
        <v>4036</v>
      </c>
      <c r="H556" s="653" t="s">
        <v>4037</v>
      </c>
      <c r="I556" s="655">
        <v>3928.34</v>
      </c>
      <c r="J556" s="655">
        <v>3</v>
      </c>
      <c r="K556" s="656">
        <v>11785.02</v>
      </c>
    </row>
    <row r="557" spans="1:11" ht="14.4" customHeight="1" x14ac:dyDescent="0.3">
      <c r="A557" s="651" t="s">
        <v>540</v>
      </c>
      <c r="B557" s="652" t="s">
        <v>541</v>
      </c>
      <c r="C557" s="653" t="s">
        <v>559</v>
      </c>
      <c r="D557" s="654" t="s">
        <v>2552</v>
      </c>
      <c r="E557" s="653" t="s">
        <v>4452</v>
      </c>
      <c r="F557" s="654" t="s">
        <v>4453</v>
      </c>
      <c r="G557" s="653" t="s">
        <v>4038</v>
      </c>
      <c r="H557" s="653" t="s">
        <v>4039</v>
      </c>
      <c r="I557" s="655">
        <v>10019.379999999999</v>
      </c>
      <c r="J557" s="655">
        <v>2</v>
      </c>
      <c r="K557" s="656">
        <v>20038.759999999998</v>
      </c>
    </row>
    <row r="558" spans="1:11" ht="14.4" customHeight="1" x14ac:dyDescent="0.3">
      <c r="A558" s="651" t="s">
        <v>540</v>
      </c>
      <c r="B558" s="652" t="s">
        <v>541</v>
      </c>
      <c r="C558" s="653" t="s">
        <v>559</v>
      </c>
      <c r="D558" s="654" t="s">
        <v>2552</v>
      </c>
      <c r="E558" s="653" t="s">
        <v>4452</v>
      </c>
      <c r="F558" s="654" t="s">
        <v>4453</v>
      </c>
      <c r="G558" s="653" t="s">
        <v>4040</v>
      </c>
      <c r="H558" s="653" t="s">
        <v>4041</v>
      </c>
      <c r="I558" s="655">
        <v>3928.34</v>
      </c>
      <c r="J558" s="655">
        <v>4</v>
      </c>
      <c r="K558" s="656">
        <v>15713.36</v>
      </c>
    </row>
    <row r="559" spans="1:11" ht="14.4" customHeight="1" x14ac:dyDescent="0.3">
      <c r="A559" s="651" t="s">
        <v>540</v>
      </c>
      <c r="B559" s="652" t="s">
        <v>541</v>
      </c>
      <c r="C559" s="653" t="s">
        <v>559</v>
      </c>
      <c r="D559" s="654" t="s">
        <v>2552</v>
      </c>
      <c r="E559" s="653" t="s">
        <v>4452</v>
      </c>
      <c r="F559" s="654" t="s">
        <v>4453</v>
      </c>
      <c r="G559" s="653" t="s">
        <v>4042</v>
      </c>
      <c r="H559" s="653" t="s">
        <v>4043</v>
      </c>
      <c r="I559" s="655">
        <v>3928.3412499999999</v>
      </c>
      <c r="J559" s="655">
        <v>12</v>
      </c>
      <c r="K559" s="656">
        <v>47140.100000000006</v>
      </c>
    </row>
    <row r="560" spans="1:11" ht="14.4" customHeight="1" x14ac:dyDescent="0.3">
      <c r="A560" s="651" t="s">
        <v>540</v>
      </c>
      <c r="B560" s="652" t="s">
        <v>541</v>
      </c>
      <c r="C560" s="653" t="s">
        <v>559</v>
      </c>
      <c r="D560" s="654" t="s">
        <v>2552</v>
      </c>
      <c r="E560" s="653" t="s">
        <v>4452</v>
      </c>
      <c r="F560" s="654" t="s">
        <v>4453</v>
      </c>
      <c r="G560" s="653" t="s">
        <v>4044</v>
      </c>
      <c r="H560" s="653" t="s">
        <v>4045</v>
      </c>
      <c r="I560" s="655">
        <v>4385.38</v>
      </c>
      <c r="J560" s="655">
        <v>1</v>
      </c>
      <c r="K560" s="656">
        <v>4385.38</v>
      </c>
    </row>
    <row r="561" spans="1:11" ht="14.4" customHeight="1" x14ac:dyDescent="0.3">
      <c r="A561" s="651" t="s">
        <v>540</v>
      </c>
      <c r="B561" s="652" t="s">
        <v>541</v>
      </c>
      <c r="C561" s="653" t="s">
        <v>559</v>
      </c>
      <c r="D561" s="654" t="s">
        <v>2552</v>
      </c>
      <c r="E561" s="653" t="s">
        <v>4452</v>
      </c>
      <c r="F561" s="654" t="s">
        <v>4453</v>
      </c>
      <c r="G561" s="653" t="s">
        <v>4046</v>
      </c>
      <c r="H561" s="653" t="s">
        <v>4047</v>
      </c>
      <c r="I561" s="655">
        <v>473.45749999999998</v>
      </c>
      <c r="J561" s="655">
        <v>5</v>
      </c>
      <c r="K561" s="656">
        <v>2367.2799999999997</v>
      </c>
    </row>
    <row r="562" spans="1:11" ht="14.4" customHeight="1" x14ac:dyDescent="0.3">
      <c r="A562" s="651" t="s">
        <v>540</v>
      </c>
      <c r="B562" s="652" t="s">
        <v>541</v>
      </c>
      <c r="C562" s="653" t="s">
        <v>559</v>
      </c>
      <c r="D562" s="654" t="s">
        <v>2552</v>
      </c>
      <c r="E562" s="653" t="s">
        <v>4452</v>
      </c>
      <c r="F562" s="654" t="s">
        <v>4453</v>
      </c>
      <c r="G562" s="653" t="s">
        <v>4048</v>
      </c>
      <c r="H562" s="653" t="s">
        <v>4049</v>
      </c>
      <c r="I562" s="655">
        <v>473.45333333333332</v>
      </c>
      <c r="J562" s="655">
        <v>5</v>
      </c>
      <c r="K562" s="656">
        <v>2367.27</v>
      </c>
    </row>
    <row r="563" spans="1:11" ht="14.4" customHeight="1" x14ac:dyDescent="0.3">
      <c r="A563" s="651" t="s">
        <v>540</v>
      </c>
      <c r="B563" s="652" t="s">
        <v>541</v>
      </c>
      <c r="C563" s="653" t="s">
        <v>559</v>
      </c>
      <c r="D563" s="654" t="s">
        <v>2552</v>
      </c>
      <c r="E563" s="653" t="s">
        <v>4452</v>
      </c>
      <c r="F563" s="654" t="s">
        <v>4453</v>
      </c>
      <c r="G563" s="653" t="s">
        <v>4050</v>
      </c>
      <c r="H563" s="653" t="s">
        <v>4051</v>
      </c>
      <c r="I563" s="655">
        <v>4744.47</v>
      </c>
      <c r="J563" s="655">
        <v>1</v>
      </c>
      <c r="K563" s="656">
        <v>4744.47</v>
      </c>
    </row>
    <row r="564" spans="1:11" ht="14.4" customHeight="1" x14ac:dyDescent="0.3">
      <c r="A564" s="651" t="s">
        <v>540</v>
      </c>
      <c r="B564" s="652" t="s">
        <v>541</v>
      </c>
      <c r="C564" s="653" t="s">
        <v>559</v>
      </c>
      <c r="D564" s="654" t="s">
        <v>2552</v>
      </c>
      <c r="E564" s="653" t="s">
        <v>4452</v>
      </c>
      <c r="F564" s="654" t="s">
        <v>4453</v>
      </c>
      <c r="G564" s="653" t="s">
        <v>4052</v>
      </c>
      <c r="H564" s="653" t="s">
        <v>4053</v>
      </c>
      <c r="I564" s="655">
        <v>473.45</v>
      </c>
      <c r="J564" s="655">
        <v>4</v>
      </c>
      <c r="K564" s="656">
        <v>1893.82</v>
      </c>
    </row>
    <row r="565" spans="1:11" ht="14.4" customHeight="1" x14ac:dyDescent="0.3">
      <c r="A565" s="651" t="s">
        <v>540</v>
      </c>
      <c r="B565" s="652" t="s">
        <v>541</v>
      </c>
      <c r="C565" s="653" t="s">
        <v>559</v>
      </c>
      <c r="D565" s="654" t="s">
        <v>2552</v>
      </c>
      <c r="E565" s="653" t="s">
        <v>4452</v>
      </c>
      <c r="F565" s="654" t="s">
        <v>4453</v>
      </c>
      <c r="G565" s="653" t="s">
        <v>4054</v>
      </c>
      <c r="H565" s="653" t="s">
        <v>4055</v>
      </c>
      <c r="I565" s="655">
        <v>2985</v>
      </c>
      <c r="J565" s="655">
        <v>1</v>
      </c>
      <c r="K565" s="656">
        <v>2985</v>
      </c>
    </row>
    <row r="566" spans="1:11" ht="14.4" customHeight="1" x14ac:dyDescent="0.3">
      <c r="A566" s="651" t="s">
        <v>540</v>
      </c>
      <c r="B566" s="652" t="s">
        <v>541</v>
      </c>
      <c r="C566" s="653" t="s">
        <v>559</v>
      </c>
      <c r="D566" s="654" t="s">
        <v>2552</v>
      </c>
      <c r="E566" s="653" t="s">
        <v>4452</v>
      </c>
      <c r="F566" s="654" t="s">
        <v>4453</v>
      </c>
      <c r="G566" s="653" t="s">
        <v>4056</v>
      </c>
      <c r="H566" s="653" t="s">
        <v>4057</v>
      </c>
      <c r="I566" s="655">
        <v>17135</v>
      </c>
      <c r="J566" s="655">
        <v>8</v>
      </c>
      <c r="K566" s="656">
        <v>137080</v>
      </c>
    </row>
    <row r="567" spans="1:11" ht="14.4" customHeight="1" x14ac:dyDescent="0.3">
      <c r="A567" s="651" t="s">
        <v>540</v>
      </c>
      <c r="B567" s="652" t="s">
        <v>541</v>
      </c>
      <c r="C567" s="653" t="s">
        <v>559</v>
      </c>
      <c r="D567" s="654" t="s">
        <v>2552</v>
      </c>
      <c r="E567" s="653" t="s">
        <v>4452</v>
      </c>
      <c r="F567" s="654" t="s">
        <v>4453</v>
      </c>
      <c r="G567" s="653" t="s">
        <v>4058</v>
      </c>
      <c r="H567" s="653" t="s">
        <v>4059</v>
      </c>
      <c r="I567" s="655">
        <v>5784.625</v>
      </c>
      <c r="J567" s="655">
        <v>8</v>
      </c>
      <c r="K567" s="656">
        <v>46277</v>
      </c>
    </row>
    <row r="568" spans="1:11" ht="14.4" customHeight="1" x14ac:dyDescent="0.3">
      <c r="A568" s="651" t="s">
        <v>540</v>
      </c>
      <c r="B568" s="652" t="s">
        <v>541</v>
      </c>
      <c r="C568" s="653" t="s">
        <v>559</v>
      </c>
      <c r="D568" s="654" t="s">
        <v>2552</v>
      </c>
      <c r="E568" s="653" t="s">
        <v>4452</v>
      </c>
      <c r="F568" s="654" t="s">
        <v>4453</v>
      </c>
      <c r="G568" s="653" t="s">
        <v>4060</v>
      </c>
      <c r="H568" s="653" t="s">
        <v>4061</v>
      </c>
      <c r="I568" s="655">
        <v>17135</v>
      </c>
      <c r="J568" s="655">
        <v>5</v>
      </c>
      <c r="K568" s="656">
        <v>85675</v>
      </c>
    </row>
    <row r="569" spans="1:11" ht="14.4" customHeight="1" x14ac:dyDescent="0.3">
      <c r="A569" s="651" t="s">
        <v>540</v>
      </c>
      <c r="B569" s="652" t="s">
        <v>541</v>
      </c>
      <c r="C569" s="653" t="s">
        <v>559</v>
      </c>
      <c r="D569" s="654" t="s">
        <v>2552</v>
      </c>
      <c r="E569" s="653" t="s">
        <v>4452</v>
      </c>
      <c r="F569" s="654" t="s">
        <v>4453</v>
      </c>
      <c r="G569" s="653" t="s">
        <v>4062</v>
      </c>
      <c r="H569" s="653" t="s">
        <v>4063</v>
      </c>
      <c r="I569" s="655">
        <v>17135</v>
      </c>
      <c r="J569" s="655">
        <v>2</v>
      </c>
      <c r="K569" s="656">
        <v>34270</v>
      </c>
    </row>
    <row r="570" spans="1:11" ht="14.4" customHeight="1" x14ac:dyDescent="0.3">
      <c r="A570" s="651" t="s">
        <v>540</v>
      </c>
      <c r="B570" s="652" t="s">
        <v>541</v>
      </c>
      <c r="C570" s="653" t="s">
        <v>559</v>
      </c>
      <c r="D570" s="654" t="s">
        <v>2552</v>
      </c>
      <c r="E570" s="653" t="s">
        <v>4452</v>
      </c>
      <c r="F570" s="654" t="s">
        <v>4453</v>
      </c>
      <c r="G570" s="653" t="s">
        <v>4064</v>
      </c>
      <c r="H570" s="653" t="s">
        <v>4065</v>
      </c>
      <c r="I570" s="655">
        <v>5784.5</v>
      </c>
      <c r="J570" s="655">
        <v>1</v>
      </c>
      <c r="K570" s="656">
        <v>5784.5</v>
      </c>
    </row>
    <row r="571" spans="1:11" ht="14.4" customHeight="1" x14ac:dyDescent="0.3">
      <c r="A571" s="651" t="s">
        <v>540</v>
      </c>
      <c r="B571" s="652" t="s">
        <v>541</v>
      </c>
      <c r="C571" s="653" t="s">
        <v>559</v>
      </c>
      <c r="D571" s="654" t="s">
        <v>2552</v>
      </c>
      <c r="E571" s="653" t="s">
        <v>4452</v>
      </c>
      <c r="F571" s="654" t="s">
        <v>4453</v>
      </c>
      <c r="G571" s="653" t="s">
        <v>4066</v>
      </c>
      <c r="H571" s="653" t="s">
        <v>4067</v>
      </c>
      <c r="I571" s="655">
        <v>4769.07</v>
      </c>
      <c r="J571" s="655">
        <v>2</v>
      </c>
      <c r="K571" s="656">
        <v>9538.15</v>
      </c>
    </row>
    <row r="572" spans="1:11" ht="14.4" customHeight="1" x14ac:dyDescent="0.3">
      <c r="A572" s="651" t="s">
        <v>540</v>
      </c>
      <c r="B572" s="652" t="s">
        <v>541</v>
      </c>
      <c r="C572" s="653" t="s">
        <v>559</v>
      </c>
      <c r="D572" s="654" t="s">
        <v>2552</v>
      </c>
      <c r="E572" s="653" t="s">
        <v>4452</v>
      </c>
      <c r="F572" s="654" t="s">
        <v>4453</v>
      </c>
      <c r="G572" s="653" t="s">
        <v>4068</v>
      </c>
      <c r="H572" s="653" t="s">
        <v>4069</v>
      </c>
      <c r="I572" s="655">
        <v>39675</v>
      </c>
      <c r="J572" s="655">
        <v>1</v>
      </c>
      <c r="K572" s="656">
        <v>39675</v>
      </c>
    </row>
    <row r="573" spans="1:11" ht="14.4" customHeight="1" x14ac:dyDescent="0.3">
      <c r="A573" s="651" t="s">
        <v>540</v>
      </c>
      <c r="B573" s="652" t="s">
        <v>541</v>
      </c>
      <c r="C573" s="653" t="s">
        <v>559</v>
      </c>
      <c r="D573" s="654" t="s">
        <v>2552</v>
      </c>
      <c r="E573" s="653" t="s">
        <v>4452</v>
      </c>
      <c r="F573" s="654" t="s">
        <v>4453</v>
      </c>
      <c r="G573" s="653" t="s">
        <v>4070</v>
      </c>
      <c r="H573" s="653" t="s">
        <v>4071</v>
      </c>
      <c r="I573" s="655">
        <v>39675</v>
      </c>
      <c r="J573" s="655">
        <v>1</v>
      </c>
      <c r="K573" s="656">
        <v>39675</v>
      </c>
    </row>
    <row r="574" spans="1:11" ht="14.4" customHeight="1" x14ac:dyDescent="0.3">
      <c r="A574" s="651" t="s">
        <v>540</v>
      </c>
      <c r="B574" s="652" t="s">
        <v>541</v>
      </c>
      <c r="C574" s="653" t="s">
        <v>559</v>
      </c>
      <c r="D574" s="654" t="s">
        <v>2552</v>
      </c>
      <c r="E574" s="653" t="s">
        <v>4452</v>
      </c>
      <c r="F574" s="654" t="s">
        <v>4453</v>
      </c>
      <c r="G574" s="653" t="s">
        <v>4072</v>
      </c>
      <c r="H574" s="653" t="s">
        <v>4073</v>
      </c>
      <c r="I574" s="655">
        <v>68977</v>
      </c>
      <c r="J574" s="655">
        <v>1</v>
      </c>
      <c r="K574" s="656">
        <v>68977</v>
      </c>
    </row>
    <row r="575" spans="1:11" ht="14.4" customHeight="1" x14ac:dyDescent="0.3">
      <c r="A575" s="651" t="s">
        <v>540</v>
      </c>
      <c r="B575" s="652" t="s">
        <v>541</v>
      </c>
      <c r="C575" s="653" t="s">
        <v>559</v>
      </c>
      <c r="D575" s="654" t="s">
        <v>2552</v>
      </c>
      <c r="E575" s="653" t="s">
        <v>4452</v>
      </c>
      <c r="F575" s="654" t="s">
        <v>4453</v>
      </c>
      <c r="G575" s="653" t="s">
        <v>4074</v>
      </c>
      <c r="H575" s="653" t="s">
        <v>4075</v>
      </c>
      <c r="I575" s="655">
        <v>17135</v>
      </c>
      <c r="J575" s="655">
        <v>1</v>
      </c>
      <c r="K575" s="656">
        <v>17135</v>
      </c>
    </row>
    <row r="576" spans="1:11" ht="14.4" customHeight="1" x14ac:dyDescent="0.3">
      <c r="A576" s="651" t="s">
        <v>540</v>
      </c>
      <c r="B576" s="652" t="s">
        <v>541</v>
      </c>
      <c r="C576" s="653" t="s">
        <v>559</v>
      </c>
      <c r="D576" s="654" t="s">
        <v>2552</v>
      </c>
      <c r="E576" s="653" t="s">
        <v>4452</v>
      </c>
      <c r="F576" s="654" t="s">
        <v>4453</v>
      </c>
      <c r="G576" s="653" t="s">
        <v>4076</v>
      </c>
      <c r="H576" s="653" t="s">
        <v>4077</v>
      </c>
      <c r="I576" s="655">
        <v>5700</v>
      </c>
      <c r="J576" s="655">
        <v>1</v>
      </c>
      <c r="K576" s="656">
        <v>5700</v>
      </c>
    </row>
    <row r="577" spans="1:11" ht="14.4" customHeight="1" x14ac:dyDescent="0.3">
      <c r="A577" s="651" t="s">
        <v>540</v>
      </c>
      <c r="B577" s="652" t="s">
        <v>541</v>
      </c>
      <c r="C577" s="653" t="s">
        <v>559</v>
      </c>
      <c r="D577" s="654" t="s">
        <v>2552</v>
      </c>
      <c r="E577" s="653" t="s">
        <v>4452</v>
      </c>
      <c r="F577" s="654" t="s">
        <v>4453</v>
      </c>
      <c r="G577" s="653" t="s">
        <v>4078</v>
      </c>
      <c r="H577" s="653" t="s">
        <v>4079</v>
      </c>
      <c r="I577" s="655">
        <v>1760.15</v>
      </c>
      <c r="J577" s="655">
        <v>4</v>
      </c>
      <c r="K577" s="656">
        <v>7040.62</v>
      </c>
    </row>
    <row r="578" spans="1:11" ht="14.4" customHeight="1" x14ac:dyDescent="0.3">
      <c r="A578" s="651" t="s">
        <v>540</v>
      </c>
      <c r="B578" s="652" t="s">
        <v>541</v>
      </c>
      <c r="C578" s="653" t="s">
        <v>559</v>
      </c>
      <c r="D578" s="654" t="s">
        <v>2552</v>
      </c>
      <c r="E578" s="653" t="s">
        <v>4452</v>
      </c>
      <c r="F578" s="654" t="s">
        <v>4453</v>
      </c>
      <c r="G578" s="653" t="s">
        <v>4080</v>
      </c>
      <c r="H578" s="653" t="s">
        <v>4081</v>
      </c>
      <c r="I578" s="655">
        <v>15618</v>
      </c>
      <c r="J578" s="655">
        <v>1</v>
      </c>
      <c r="K578" s="656">
        <v>15618</v>
      </c>
    </row>
    <row r="579" spans="1:11" ht="14.4" customHeight="1" x14ac:dyDescent="0.3">
      <c r="A579" s="651" t="s">
        <v>540</v>
      </c>
      <c r="B579" s="652" t="s">
        <v>541</v>
      </c>
      <c r="C579" s="653" t="s">
        <v>559</v>
      </c>
      <c r="D579" s="654" t="s">
        <v>2552</v>
      </c>
      <c r="E579" s="653" t="s">
        <v>4452</v>
      </c>
      <c r="F579" s="654" t="s">
        <v>4453</v>
      </c>
      <c r="G579" s="653" t="s">
        <v>4082</v>
      </c>
      <c r="H579" s="653" t="s">
        <v>4083</v>
      </c>
      <c r="I579" s="655">
        <v>5680.62</v>
      </c>
      <c r="J579" s="655">
        <v>2</v>
      </c>
      <c r="K579" s="656">
        <v>11361.24</v>
      </c>
    </row>
    <row r="580" spans="1:11" ht="14.4" customHeight="1" x14ac:dyDescent="0.3">
      <c r="A580" s="651" t="s">
        <v>540</v>
      </c>
      <c r="B580" s="652" t="s">
        <v>541</v>
      </c>
      <c r="C580" s="653" t="s">
        <v>559</v>
      </c>
      <c r="D580" s="654" t="s">
        <v>2552</v>
      </c>
      <c r="E580" s="653" t="s">
        <v>4452</v>
      </c>
      <c r="F580" s="654" t="s">
        <v>4453</v>
      </c>
      <c r="G580" s="653" t="s">
        <v>4084</v>
      </c>
      <c r="H580" s="653" t="s">
        <v>4085</v>
      </c>
      <c r="I580" s="655">
        <v>16900</v>
      </c>
      <c r="J580" s="655">
        <v>1</v>
      </c>
      <c r="K580" s="656">
        <v>16900</v>
      </c>
    </row>
    <row r="581" spans="1:11" ht="14.4" customHeight="1" x14ac:dyDescent="0.3">
      <c r="A581" s="651" t="s">
        <v>540</v>
      </c>
      <c r="B581" s="652" t="s">
        <v>541</v>
      </c>
      <c r="C581" s="653" t="s">
        <v>559</v>
      </c>
      <c r="D581" s="654" t="s">
        <v>2552</v>
      </c>
      <c r="E581" s="653" t="s">
        <v>4452</v>
      </c>
      <c r="F581" s="654" t="s">
        <v>4453</v>
      </c>
      <c r="G581" s="653" t="s">
        <v>4086</v>
      </c>
      <c r="H581" s="653" t="s">
        <v>4087</v>
      </c>
      <c r="I581" s="655">
        <v>64567</v>
      </c>
      <c r="J581" s="655">
        <v>2</v>
      </c>
      <c r="K581" s="656">
        <v>129134</v>
      </c>
    </row>
    <row r="582" spans="1:11" ht="14.4" customHeight="1" x14ac:dyDescent="0.3">
      <c r="A582" s="651" t="s">
        <v>540</v>
      </c>
      <c r="B582" s="652" t="s">
        <v>541</v>
      </c>
      <c r="C582" s="653" t="s">
        <v>559</v>
      </c>
      <c r="D582" s="654" t="s">
        <v>2552</v>
      </c>
      <c r="E582" s="653" t="s">
        <v>4452</v>
      </c>
      <c r="F582" s="654" t="s">
        <v>4453</v>
      </c>
      <c r="G582" s="653" t="s">
        <v>4088</v>
      </c>
      <c r="H582" s="653" t="s">
        <v>4089</v>
      </c>
      <c r="I582" s="655">
        <v>4769.07</v>
      </c>
      <c r="J582" s="655">
        <v>3</v>
      </c>
      <c r="K582" s="656">
        <v>14307.22</v>
      </c>
    </row>
    <row r="583" spans="1:11" ht="14.4" customHeight="1" x14ac:dyDescent="0.3">
      <c r="A583" s="651" t="s">
        <v>540</v>
      </c>
      <c r="B583" s="652" t="s">
        <v>541</v>
      </c>
      <c r="C583" s="653" t="s">
        <v>559</v>
      </c>
      <c r="D583" s="654" t="s">
        <v>2552</v>
      </c>
      <c r="E583" s="653" t="s">
        <v>4452</v>
      </c>
      <c r="F583" s="654" t="s">
        <v>4453</v>
      </c>
      <c r="G583" s="653" t="s">
        <v>4090</v>
      </c>
      <c r="H583" s="653" t="s">
        <v>4091</v>
      </c>
      <c r="I583" s="655">
        <v>32437</v>
      </c>
      <c r="J583" s="655">
        <v>2</v>
      </c>
      <c r="K583" s="656">
        <v>64874</v>
      </c>
    </row>
    <row r="584" spans="1:11" ht="14.4" customHeight="1" x14ac:dyDescent="0.3">
      <c r="A584" s="651" t="s">
        <v>540</v>
      </c>
      <c r="B584" s="652" t="s">
        <v>541</v>
      </c>
      <c r="C584" s="653" t="s">
        <v>559</v>
      </c>
      <c r="D584" s="654" t="s">
        <v>2552</v>
      </c>
      <c r="E584" s="653" t="s">
        <v>4452</v>
      </c>
      <c r="F584" s="654" t="s">
        <v>4453</v>
      </c>
      <c r="G584" s="653" t="s">
        <v>4092</v>
      </c>
      <c r="H584" s="653" t="s">
        <v>4093</v>
      </c>
      <c r="I584" s="655">
        <v>6520.8</v>
      </c>
      <c r="J584" s="655">
        <v>2</v>
      </c>
      <c r="K584" s="656">
        <v>13041.6</v>
      </c>
    </row>
    <row r="585" spans="1:11" ht="14.4" customHeight="1" x14ac:dyDescent="0.3">
      <c r="A585" s="651" t="s">
        <v>540</v>
      </c>
      <c r="B585" s="652" t="s">
        <v>541</v>
      </c>
      <c r="C585" s="653" t="s">
        <v>559</v>
      </c>
      <c r="D585" s="654" t="s">
        <v>2552</v>
      </c>
      <c r="E585" s="653" t="s">
        <v>4452</v>
      </c>
      <c r="F585" s="654" t="s">
        <v>4453</v>
      </c>
      <c r="G585" s="653" t="s">
        <v>4094</v>
      </c>
      <c r="H585" s="653" t="s">
        <v>4095</v>
      </c>
      <c r="I585" s="655">
        <v>5332.13</v>
      </c>
      <c r="J585" s="655">
        <v>2</v>
      </c>
      <c r="K585" s="656">
        <v>10664.25</v>
      </c>
    </row>
    <row r="586" spans="1:11" ht="14.4" customHeight="1" x14ac:dyDescent="0.3">
      <c r="A586" s="651" t="s">
        <v>540</v>
      </c>
      <c r="B586" s="652" t="s">
        <v>541</v>
      </c>
      <c r="C586" s="653" t="s">
        <v>559</v>
      </c>
      <c r="D586" s="654" t="s">
        <v>2552</v>
      </c>
      <c r="E586" s="653" t="s">
        <v>4452</v>
      </c>
      <c r="F586" s="654" t="s">
        <v>4453</v>
      </c>
      <c r="G586" s="653" t="s">
        <v>4096</v>
      </c>
      <c r="H586" s="653" t="s">
        <v>4097</v>
      </c>
      <c r="I586" s="655">
        <v>785.46</v>
      </c>
      <c r="J586" s="655">
        <v>4</v>
      </c>
      <c r="K586" s="656">
        <v>3141.84</v>
      </c>
    </row>
    <row r="587" spans="1:11" ht="14.4" customHeight="1" x14ac:dyDescent="0.3">
      <c r="A587" s="651" t="s">
        <v>540</v>
      </c>
      <c r="B587" s="652" t="s">
        <v>541</v>
      </c>
      <c r="C587" s="653" t="s">
        <v>559</v>
      </c>
      <c r="D587" s="654" t="s">
        <v>2552</v>
      </c>
      <c r="E587" s="653" t="s">
        <v>4452</v>
      </c>
      <c r="F587" s="654" t="s">
        <v>4453</v>
      </c>
      <c r="G587" s="653" t="s">
        <v>4098</v>
      </c>
      <c r="H587" s="653" t="s">
        <v>4099</v>
      </c>
      <c r="I587" s="655">
        <v>15286.26</v>
      </c>
      <c r="J587" s="655">
        <v>1</v>
      </c>
      <c r="K587" s="656">
        <v>15286.26</v>
      </c>
    </row>
    <row r="588" spans="1:11" ht="14.4" customHeight="1" x14ac:dyDescent="0.3">
      <c r="A588" s="651" t="s">
        <v>540</v>
      </c>
      <c r="B588" s="652" t="s">
        <v>541</v>
      </c>
      <c r="C588" s="653" t="s">
        <v>559</v>
      </c>
      <c r="D588" s="654" t="s">
        <v>2552</v>
      </c>
      <c r="E588" s="653" t="s">
        <v>4452</v>
      </c>
      <c r="F588" s="654" t="s">
        <v>4453</v>
      </c>
      <c r="G588" s="653" t="s">
        <v>4100</v>
      </c>
      <c r="H588" s="653" t="s">
        <v>4101</v>
      </c>
      <c r="I588" s="655">
        <v>925.45</v>
      </c>
      <c r="J588" s="655">
        <v>33</v>
      </c>
      <c r="K588" s="656">
        <v>30539.870000000003</v>
      </c>
    </row>
    <row r="589" spans="1:11" ht="14.4" customHeight="1" x14ac:dyDescent="0.3">
      <c r="A589" s="651" t="s">
        <v>540</v>
      </c>
      <c r="B589" s="652" t="s">
        <v>541</v>
      </c>
      <c r="C589" s="653" t="s">
        <v>559</v>
      </c>
      <c r="D589" s="654" t="s">
        <v>2552</v>
      </c>
      <c r="E589" s="653" t="s">
        <v>4452</v>
      </c>
      <c r="F589" s="654" t="s">
        <v>4453</v>
      </c>
      <c r="G589" s="653" t="s">
        <v>4102</v>
      </c>
      <c r="H589" s="653" t="s">
        <v>4103</v>
      </c>
      <c r="I589" s="655">
        <v>3682.2</v>
      </c>
      <c r="J589" s="655">
        <v>4</v>
      </c>
      <c r="K589" s="656">
        <v>14728.79</v>
      </c>
    </row>
    <row r="590" spans="1:11" ht="14.4" customHeight="1" x14ac:dyDescent="0.3">
      <c r="A590" s="651" t="s">
        <v>540</v>
      </c>
      <c r="B590" s="652" t="s">
        <v>541</v>
      </c>
      <c r="C590" s="653" t="s">
        <v>559</v>
      </c>
      <c r="D590" s="654" t="s">
        <v>2552</v>
      </c>
      <c r="E590" s="653" t="s">
        <v>4452</v>
      </c>
      <c r="F590" s="654" t="s">
        <v>4453</v>
      </c>
      <c r="G590" s="653" t="s">
        <v>4104</v>
      </c>
      <c r="H590" s="653" t="s">
        <v>4105</v>
      </c>
      <c r="I590" s="655">
        <v>27977.200000000001</v>
      </c>
      <c r="J590" s="655">
        <v>1</v>
      </c>
      <c r="K590" s="656">
        <v>27977.200000000001</v>
      </c>
    </row>
    <row r="591" spans="1:11" ht="14.4" customHeight="1" x14ac:dyDescent="0.3">
      <c r="A591" s="651" t="s">
        <v>540</v>
      </c>
      <c r="B591" s="652" t="s">
        <v>541</v>
      </c>
      <c r="C591" s="653" t="s">
        <v>559</v>
      </c>
      <c r="D591" s="654" t="s">
        <v>2552</v>
      </c>
      <c r="E591" s="653" t="s">
        <v>4452</v>
      </c>
      <c r="F591" s="654" t="s">
        <v>4453</v>
      </c>
      <c r="G591" s="653" t="s">
        <v>4106</v>
      </c>
      <c r="H591" s="653" t="s">
        <v>4107</v>
      </c>
      <c r="I591" s="655">
        <v>18650.7</v>
      </c>
      <c r="J591" s="655">
        <v>1</v>
      </c>
      <c r="K591" s="656">
        <v>18650.7</v>
      </c>
    </row>
    <row r="592" spans="1:11" ht="14.4" customHeight="1" x14ac:dyDescent="0.3">
      <c r="A592" s="651" t="s">
        <v>540</v>
      </c>
      <c r="B592" s="652" t="s">
        <v>541</v>
      </c>
      <c r="C592" s="653" t="s">
        <v>559</v>
      </c>
      <c r="D592" s="654" t="s">
        <v>2552</v>
      </c>
      <c r="E592" s="653" t="s">
        <v>4452</v>
      </c>
      <c r="F592" s="654" t="s">
        <v>4453</v>
      </c>
      <c r="G592" s="653" t="s">
        <v>4108</v>
      </c>
      <c r="H592" s="653" t="s">
        <v>4109</v>
      </c>
      <c r="I592" s="655">
        <v>18650.7</v>
      </c>
      <c r="J592" s="655">
        <v>1</v>
      </c>
      <c r="K592" s="656">
        <v>18650.7</v>
      </c>
    </row>
    <row r="593" spans="1:11" ht="14.4" customHeight="1" x14ac:dyDescent="0.3">
      <c r="A593" s="651" t="s">
        <v>540</v>
      </c>
      <c r="B593" s="652" t="s">
        <v>541</v>
      </c>
      <c r="C593" s="653" t="s">
        <v>559</v>
      </c>
      <c r="D593" s="654" t="s">
        <v>2552</v>
      </c>
      <c r="E593" s="653" t="s">
        <v>4452</v>
      </c>
      <c r="F593" s="654" t="s">
        <v>4453</v>
      </c>
      <c r="G593" s="653" t="s">
        <v>4110</v>
      </c>
      <c r="H593" s="653" t="s">
        <v>4111</v>
      </c>
      <c r="I593" s="655">
        <v>27977.200000000001</v>
      </c>
      <c r="J593" s="655">
        <v>1</v>
      </c>
      <c r="K593" s="656">
        <v>27977.200000000001</v>
      </c>
    </row>
    <row r="594" spans="1:11" ht="14.4" customHeight="1" x14ac:dyDescent="0.3">
      <c r="A594" s="651" t="s">
        <v>540</v>
      </c>
      <c r="B594" s="652" t="s">
        <v>541</v>
      </c>
      <c r="C594" s="653" t="s">
        <v>559</v>
      </c>
      <c r="D594" s="654" t="s">
        <v>2552</v>
      </c>
      <c r="E594" s="653" t="s">
        <v>4452</v>
      </c>
      <c r="F594" s="654" t="s">
        <v>4453</v>
      </c>
      <c r="G594" s="653" t="s">
        <v>4112</v>
      </c>
      <c r="H594" s="653" t="s">
        <v>4113</v>
      </c>
      <c r="I594" s="655">
        <v>487.66</v>
      </c>
      <c r="J594" s="655">
        <v>9</v>
      </c>
      <c r="K594" s="656">
        <v>4403.17</v>
      </c>
    </row>
    <row r="595" spans="1:11" ht="14.4" customHeight="1" x14ac:dyDescent="0.3">
      <c r="A595" s="651" t="s">
        <v>540</v>
      </c>
      <c r="B595" s="652" t="s">
        <v>541</v>
      </c>
      <c r="C595" s="653" t="s">
        <v>559</v>
      </c>
      <c r="D595" s="654" t="s">
        <v>2552</v>
      </c>
      <c r="E595" s="653" t="s">
        <v>4452</v>
      </c>
      <c r="F595" s="654" t="s">
        <v>4453</v>
      </c>
      <c r="G595" s="653" t="s">
        <v>4114</v>
      </c>
      <c r="H595" s="653" t="s">
        <v>4115</v>
      </c>
      <c r="I595" s="655">
        <v>5648.18</v>
      </c>
      <c r="J595" s="655">
        <v>1</v>
      </c>
      <c r="K595" s="656">
        <v>5648.18</v>
      </c>
    </row>
    <row r="596" spans="1:11" ht="14.4" customHeight="1" x14ac:dyDescent="0.3">
      <c r="A596" s="651" t="s">
        <v>540</v>
      </c>
      <c r="B596" s="652" t="s">
        <v>541</v>
      </c>
      <c r="C596" s="653" t="s">
        <v>559</v>
      </c>
      <c r="D596" s="654" t="s">
        <v>2552</v>
      </c>
      <c r="E596" s="653" t="s">
        <v>4452</v>
      </c>
      <c r="F596" s="654" t="s">
        <v>4453</v>
      </c>
      <c r="G596" s="653" t="s">
        <v>4116</v>
      </c>
      <c r="H596" s="653" t="s">
        <v>4117</v>
      </c>
      <c r="I596" s="655">
        <v>3519</v>
      </c>
      <c r="J596" s="655">
        <v>22</v>
      </c>
      <c r="K596" s="656">
        <v>77418</v>
      </c>
    </row>
    <row r="597" spans="1:11" ht="14.4" customHeight="1" x14ac:dyDescent="0.3">
      <c r="A597" s="651" t="s">
        <v>540</v>
      </c>
      <c r="B597" s="652" t="s">
        <v>541</v>
      </c>
      <c r="C597" s="653" t="s">
        <v>559</v>
      </c>
      <c r="D597" s="654" t="s">
        <v>2552</v>
      </c>
      <c r="E597" s="653" t="s">
        <v>4452</v>
      </c>
      <c r="F597" s="654" t="s">
        <v>4453</v>
      </c>
      <c r="G597" s="653" t="s">
        <v>4118</v>
      </c>
      <c r="H597" s="653" t="s">
        <v>4119</v>
      </c>
      <c r="I597" s="655">
        <v>2607.4669999999996</v>
      </c>
      <c r="J597" s="655">
        <v>42</v>
      </c>
      <c r="K597" s="656">
        <v>110408</v>
      </c>
    </row>
    <row r="598" spans="1:11" ht="14.4" customHeight="1" x14ac:dyDescent="0.3">
      <c r="A598" s="651" t="s">
        <v>540</v>
      </c>
      <c r="B598" s="652" t="s">
        <v>541</v>
      </c>
      <c r="C598" s="653" t="s">
        <v>559</v>
      </c>
      <c r="D598" s="654" t="s">
        <v>2552</v>
      </c>
      <c r="E598" s="653" t="s">
        <v>4452</v>
      </c>
      <c r="F598" s="654" t="s">
        <v>4453</v>
      </c>
      <c r="G598" s="653" t="s">
        <v>4120</v>
      </c>
      <c r="H598" s="653" t="s">
        <v>4121</v>
      </c>
      <c r="I598" s="655">
        <v>1759.5</v>
      </c>
      <c r="J598" s="655">
        <v>10</v>
      </c>
      <c r="K598" s="656">
        <v>17595</v>
      </c>
    </row>
    <row r="599" spans="1:11" ht="14.4" customHeight="1" x14ac:dyDescent="0.3">
      <c r="A599" s="651" t="s">
        <v>540</v>
      </c>
      <c r="B599" s="652" t="s">
        <v>541</v>
      </c>
      <c r="C599" s="653" t="s">
        <v>559</v>
      </c>
      <c r="D599" s="654" t="s">
        <v>2552</v>
      </c>
      <c r="E599" s="653" t="s">
        <v>4452</v>
      </c>
      <c r="F599" s="654" t="s">
        <v>4453</v>
      </c>
      <c r="G599" s="653" t="s">
        <v>4122</v>
      </c>
      <c r="H599" s="653" t="s">
        <v>4123</v>
      </c>
      <c r="I599" s="655">
        <v>3299.0625</v>
      </c>
      <c r="J599" s="655">
        <v>18</v>
      </c>
      <c r="K599" s="656">
        <v>59823</v>
      </c>
    </row>
    <row r="600" spans="1:11" ht="14.4" customHeight="1" x14ac:dyDescent="0.3">
      <c r="A600" s="651" t="s">
        <v>540</v>
      </c>
      <c r="B600" s="652" t="s">
        <v>541</v>
      </c>
      <c r="C600" s="653" t="s">
        <v>559</v>
      </c>
      <c r="D600" s="654" t="s">
        <v>2552</v>
      </c>
      <c r="E600" s="653" t="s">
        <v>4452</v>
      </c>
      <c r="F600" s="654" t="s">
        <v>4453</v>
      </c>
      <c r="G600" s="653" t="s">
        <v>4124</v>
      </c>
      <c r="H600" s="653" t="s">
        <v>4125</v>
      </c>
      <c r="I600" s="655">
        <v>839.04499999999996</v>
      </c>
      <c r="J600" s="655">
        <v>12</v>
      </c>
      <c r="K600" s="656">
        <v>7150.0599999999995</v>
      </c>
    </row>
    <row r="601" spans="1:11" ht="14.4" customHeight="1" x14ac:dyDescent="0.3">
      <c r="A601" s="651" t="s">
        <v>540</v>
      </c>
      <c r="B601" s="652" t="s">
        <v>541</v>
      </c>
      <c r="C601" s="653" t="s">
        <v>559</v>
      </c>
      <c r="D601" s="654" t="s">
        <v>2552</v>
      </c>
      <c r="E601" s="653" t="s">
        <v>4452</v>
      </c>
      <c r="F601" s="654" t="s">
        <v>4453</v>
      </c>
      <c r="G601" s="653" t="s">
        <v>4126</v>
      </c>
      <c r="H601" s="653" t="s">
        <v>4127</v>
      </c>
      <c r="I601" s="655">
        <v>2894.2200000000003</v>
      </c>
      <c r="J601" s="655">
        <v>2</v>
      </c>
      <c r="K601" s="656">
        <v>5788.4400000000005</v>
      </c>
    </row>
    <row r="602" spans="1:11" ht="14.4" customHeight="1" x14ac:dyDescent="0.3">
      <c r="A602" s="651" t="s">
        <v>540</v>
      </c>
      <c r="B602" s="652" t="s">
        <v>541</v>
      </c>
      <c r="C602" s="653" t="s">
        <v>559</v>
      </c>
      <c r="D602" s="654" t="s">
        <v>2552</v>
      </c>
      <c r="E602" s="653" t="s">
        <v>4452</v>
      </c>
      <c r="F602" s="654" t="s">
        <v>4453</v>
      </c>
      <c r="G602" s="653" t="s">
        <v>4128</v>
      </c>
      <c r="H602" s="653" t="s">
        <v>4129</v>
      </c>
      <c r="I602" s="655">
        <v>7952.65</v>
      </c>
      <c r="J602" s="655">
        <v>1</v>
      </c>
      <c r="K602" s="656">
        <v>7952.65</v>
      </c>
    </row>
    <row r="603" spans="1:11" ht="14.4" customHeight="1" x14ac:dyDescent="0.3">
      <c r="A603" s="651" t="s">
        <v>540</v>
      </c>
      <c r="B603" s="652" t="s">
        <v>541</v>
      </c>
      <c r="C603" s="653" t="s">
        <v>559</v>
      </c>
      <c r="D603" s="654" t="s">
        <v>2552</v>
      </c>
      <c r="E603" s="653" t="s">
        <v>4452</v>
      </c>
      <c r="F603" s="654" t="s">
        <v>4453</v>
      </c>
      <c r="G603" s="653" t="s">
        <v>4130</v>
      </c>
      <c r="H603" s="653" t="s">
        <v>4131</v>
      </c>
      <c r="I603" s="655">
        <v>16900</v>
      </c>
      <c r="J603" s="655">
        <v>1</v>
      </c>
      <c r="K603" s="656">
        <v>16900</v>
      </c>
    </row>
    <row r="604" spans="1:11" ht="14.4" customHeight="1" x14ac:dyDescent="0.3">
      <c r="A604" s="651" t="s">
        <v>540</v>
      </c>
      <c r="B604" s="652" t="s">
        <v>541</v>
      </c>
      <c r="C604" s="653" t="s">
        <v>559</v>
      </c>
      <c r="D604" s="654" t="s">
        <v>2552</v>
      </c>
      <c r="E604" s="653" t="s">
        <v>4452</v>
      </c>
      <c r="F604" s="654" t="s">
        <v>4453</v>
      </c>
      <c r="G604" s="653" t="s">
        <v>4132</v>
      </c>
      <c r="H604" s="653" t="s">
        <v>4133</v>
      </c>
      <c r="I604" s="655">
        <v>552</v>
      </c>
      <c r="J604" s="655">
        <v>2</v>
      </c>
      <c r="K604" s="656">
        <v>1104</v>
      </c>
    </row>
    <row r="605" spans="1:11" ht="14.4" customHeight="1" x14ac:dyDescent="0.3">
      <c r="A605" s="651" t="s">
        <v>540</v>
      </c>
      <c r="B605" s="652" t="s">
        <v>541</v>
      </c>
      <c r="C605" s="653" t="s">
        <v>559</v>
      </c>
      <c r="D605" s="654" t="s">
        <v>2552</v>
      </c>
      <c r="E605" s="653" t="s">
        <v>4452</v>
      </c>
      <c r="F605" s="654" t="s">
        <v>4453</v>
      </c>
      <c r="G605" s="653" t="s">
        <v>4134</v>
      </c>
      <c r="H605" s="653" t="s">
        <v>4135</v>
      </c>
      <c r="I605" s="655">
        <v>5784.5</v>
      </c>
      <c r="J605" s="655">
        <v>2</v>
      </c>
      <c r="K605" s="656">
        <v>11569</v>
      </c>
    </row>
    <row r="606" spans="1:11" ht="14.4" customHeight="1" x14ac:dyDescent="0.3">
      <c r="A606" s="651" t="s">
        <v>540</v>
      </c>
      <c r="B606" s="652" t="s">
        <v>541</v>
      </c>
      <c r="C606" s="653" t="s">
        <v>559</v>
      </c>
      <c r="D606" s="654" t="s">
        <v>2552</v>
      </c>
      <c r="E606" s="653" t="s">
        <v>4452</v>
      </c>
      <c r="F606" s="654" t="s">
        <v>4453</v>
      </c>
      <c r="G606" s="653" t="s">
        <v>4136</v>
      </c>
      <c r="H606" s="653" t="s">
        <v>4137</v>
      </c>
      <c r="I606" s="655">
        <v>5784.5</v>
      </c>
      <c r="J606" s="655">
        <v>4</v>
      </c>
      <c r="K606" s="656">
        <v>23138</v>
      </c>
    </row>
    <row r="607" spans="1:11" ht="14.4" customHeight="1" x14ac:dyDescent="0.3">
      <c r="A607" s="651" t="s">
        <v>540</v>
      </c>
      <c r="B607" s="652" t="s">
        <v>541</v>
      </c>
      <c r="C607" s="653" t="s">
        <v>559</v>
      </c>
      <c r="D607" s="654" t="s">
        <v>2552</v>
      </c>
      <c r="E607" s="653" t="s">
        <v>4452</v>
      </c>
      <c r="F607" s="654" t="s">
        <v>4453</v>
      </c>
      <c r="G607" s="653" t="s">
        <v>4138</v>
      </c>
      <c r="H607" s="653" t="s">
        <v>4139</v>
      </c>
      <c r="I607" s="655">
        <v>2639.25</v>
      </c>
      <c r="J607" s="655">
        <v>4</v>
      </c>
      <c r="K607" s="656">
        <v>10557</v>
      </c>
    </row>
    <row r="608" spans="1:11" ht="14.4" customHeight="1" x14ac:dyDescent="0.3">
      <c r="A608" s="651" t="s">
        <v>540</v>
      </c>
      <c r="B608" s="652" t="s">
        <v>541</v>
      </c>
      <c r="C608" s="653" t="s">
        <v>559</v>
      </c>
      <c r="D608" s="654" t="s">
        <v>2552</v>
      </c>
      <c r="E608" s="653" t="s">
        <v>4452</v>
      </c>
      <c r="F608" s="654" t="s">
        <v>4453</v>
      </c>
      <c r="G608" s="653" t="s">
        <v>4140</v>
      </c>
      <c r="H608" s="653" t="s">
        <v>4141</v>
      </c>
      <c r="I608" s="655">
        <v>32437</v>
      </c>
      <c r="J608" s="655">
        <v>1</v>
      </c>
      <c r="K608" s="656">
        <v>32437</v>
      </c>
    </row>
    <row r="609" spans="1:11" ht="14.4" customHeight="1" x14ac:dyDescent="0.3">
      <c r="A609" s="651" t="s">
        <v>540</v>
      </c>
      <c r="B609" s="652" t="s">
        <v>541</v>
      </c>
      <c r="C609" s="653" t="s">
        <v>559</v>
      </c>
      <c r="D609" s="654" t="s">
        <v>2552</v>
      </c>
      <c r="E609" s="653" t="s">
        <v>4452</v>
      </c>
      <c r="F609" s="654" t="s">
        <v>4453</v>
      </c>
      <c r="G609" s="653" t="s">
        <v>4142</v>
      </c>
      <c r="H609" s="653" t="s">
        <v>4143</v>
      </c>
      <c r="I609" s="655">
        <v>10222.39</v>
      </c>
      <c r="J609" s="655">
        <v>2</v>
      </c>
      <c r="K609" s="656">
        <v>20444.78</v>
      </c>
    </row>
    <row r="610" spans="1:11" ht="14.4" customHeight="1" x14ac:dyDescent="0.3">
      <c r="A610" s="651" t="s">
        <v>540</v>
      </c>
      <c r="B610" s="652" t="s">
        <v>541</v>
      </c>
      <c r="C610" s="653" t="s">
        <v>559</v>
      </c>
      <c r="D610" s="654" t="s">
        <v>2552</v>
      </c>
      <c r="E610" s="653" t="s">
        <v>4452</v>
      </c>
      <c r="F610" s="654" t="s">
        <v>4453</v>
      </c>
      <c r="G610" s="653" t="s">
        <v>4144</v>
      </c>
      <c r="H610" s="653" t="s">
        <v>4145</v>
      </c>
      <c r="I610" s="655">
        <v>4385.38</v>
      </c>
      <c r="J610" s="655">
        <v>2</v>
      </c>
      <c r="K610" s="656">
        <v>8770.76</v>
      </c>
    </row>
    <row r="611" spans="1:11" ht="14.4" customHeight="1" x14ac:dyDescent="0.3">
      <c r="A611" s="651" t="s">
        <v>540</v>
      </c>
      <c r="B611" s="652" t="s">
        <v>541</v>
      </c>
      <c r="C611" s="653" t="s">
        <v>559</v>
      </c>
      <c r="D611" s="654" t="s">
        <v>2552</v>
      </c>
      <c r="E611" s="653" t="s">
        <v>4452</v>
      </c>
      <c r="F611" s="654" t="s">
        <v>4453</v>
      </c>
      <c r="G611" s="653" t="s">
        <v>4146</v>
      </c>
      <c r="H611" s="653" t="s">
        <v>4147</v>
      </c>
      <c r="I611" s="655">
        <v>3928.34</v>
      </c>
      <c r="J611" s="655">
        <v>6</v>
      </c>
      <c r="K611" s="656">
        <v>23570.05</v>
      </c>
    </row>
    <row r="612" spans="1:11" ht="14.4" customHeight="1" x14ac:dyDescent="0.3">
      <c r="A612" s="651" t="s">
        <v>540</v>
      </c>
      <c r="B612" s="652" t="s">
        <v>541</v>
      </c>
      <c r="C612" s="653" t="s">
        <v>559</v>
      </c>
      <c r="D612" s="654" t="s">
        <v>2552</v>
      </c>
      <c r="E612" s="653" t="s">
        <v>4452</v>
      </c>
      <c r="F612" s="654" t="s">
        <v>4453</v>
      </c>
      <c r="G612" s="653" t="s">
        <v>4148</v>
      </c>
      <c r="H612" s="653" t="s">
        <v>4149</v>
      </c>
      <c r="I612" s="655">
        <v>17250</v>
      </c>
      <c r="J612" s="655">
        <v>2</v>
      </c>
      <c r="K612" s="656">
        <v>34500</v>
      </c>
    </row>
    <row r="613" spans="1:11" ht="14.4" customHeight="1" x14ac:dyDescent="0.3">
      <c r="A613" s="651" t="s">
        <v>540</v>
      </c>
      <c r="B613" s="652" t="s">
        <v>541</v>
      </c>
      <c r="C613" s="653" t="s">
        <v>559</v>
      </c>
      <c r="D613" s="654" t="s">
        <v>2552</v>
      </c>
      <c r="E613" s="653" t="s">
        <v>4452</v>
      </c>
      <c r="F613" s="654" t="s">
        <v>4453</v>
      </c>
      <c r="G613" s="653" t="s">
        <v>4150</v>
      </c>
      <c r="H613" s="653" t="s">
        <v>4151</v>
      </c>
      <c r="I613" s="655">
        <v>1437.5</v>
      </c>
      <c r="J613" s="655">
        <v>2</v>
      </c>
      <c r="K613" s="656">
        <v>2875</v>
      </c>
    </row>
    <row r="614" spans="1:11" ht="14.4" customHeight="1" x14ac:dyDescent="0.3">
      <c r="A614" s="651" t="s">
        <v>540</v>
      </c>
      <c r="B614" s="652" t="s">
        <v>541</v>
      </c>
      <c r="C614" s="653" t="s">
        <v>559</v>
      </c>
      <c r="D614" s="654" t="s">
        <v>2552</v>
      </c>
      <c r="E614" s="653" t="s">
        <v>4452</v>
      </c>
      <c r="F614" s="654" t="s">
        <v>4453</v>
      </c>
      <c r="G614" s="653" t="s">
        <v>4152</v>
      </c>
      <c r="H614" s="653" t="s">
        <v>4153</v>
      </c>
      <c r="I614" s="655">
        <v>16900</v>
      </c>
      <c r="J614" s="655">
        <v>1</v>
      </c>
      <c r="K614" s="656">
        <v>16900</v>
      </c>
    </row>
    <row r="615" spans="1:11" ht="14.4" customHeight="1" x14ac:dyDescent="0.3">
      <c r="A615" s="651" t="s">
        <v>540</v>
      </c>
      <c r="B615" s="652" t="s">
        <v>541</v>
      </c>
      <c r="C615" s="653" t="s">
        <v>559</v>
      </c>
      <c r="D615" s="654" t="s">
        <v>2552</v>
      </c>
      <c r="E615" s="653" t="s">
        <v>4452</v>
      </c>
      <c r="F615" s="654" t="s">
        <v>4453</v>
      </c>
      <c r="G615" s="653" t="s">
        <v>4154</v>
      </c>
      <c r="H615" s="653" t="s">
        <v>4155</v>
      </c>
      <c r="I615" s="655">
        <v>5680.6166666666659</v>
      </c>
      <c r="J615" s="655">
        <v>3</v>
      </c>
      <c r="K615" s="656">
        <v>17041.849999999999</v>
      </c>
    </row>
    <row r="616" spans="1:11" ht="14.4" customHeight="1" x14ac:dyDescent="0.3">
      <c r="A616" s="651" t="s">
        <v>540</v>
      </c>
      <c r="B616" s="652" t="s">
        <v>541</v>
      </c>
      <c r="C616" s="653" t="s">
        <v>559</v>
      </c>
      <c r="D616" s="654" t="s">
        <v>2552</v>
      </c>
      <c r="E616" s="653" t="s">
        <v>4452</v>
      </c>
      <c r="F616" s="654" t="s">
        <v>4453</v>
      </c>
      <c r="G616" s="653" t="s">
        <v>4156</v>
      </c>
      <c r="H616" s="653" t="s">
        <v>4157</v>
      </c>
      <c r="I616" s="655">
        <v>2761.08</v>
      </c>
      <c r="J616" s="655">
        <v>2</v>
      </c>
      <c r="K616" s="656">
        <v>5522.16</v>
      </c>
    </row>
    <row r="617" spans="1:11" ht="14.4" customHeight="1" x14ac:dyDescent="0.3">
      <c r="A617" s="651" t="s">
        <v>540</v>
      </c>
      <c r="B617" s="652" t="s">
        <v>541</v>
      </c>
      <c r="C617" s="653" t="s">
        <v>559</v>
      </c>
      <c r="D617" s="654" t="s">
        <v>2552</v>
      </c>
      <c r="E617" s="653" t="s">
        <v>4452</v>
      </c>
      <c r="F617" s="654" t="s">
        <v>4453</v>
      </c>
      <c r="G617" s="653" t="s">
        <v>4158</v>
      </c>
      <c r="H617" s="653" t="s">
        <v>4159</v>
      </c>
      <c r="I617" s="655">
        <v>12172.92</v>
      </c>
      <c r="J617" s="655">
        <v>2</v>
      </c>
      <c r="K617" s="656">
        <v>24345.85</v>
      </c>
    </row>
    <row r="618" spans="1:11" ht="14.4" customHeight="1" x14ac:dyDescent="0.3">
      <c r="A618" s="651" t="s">
        <v>540</v>
      </c>
      <c r="B618" s="652" t="s">
        <v>541</v>
      </c>
      <c r="C618" s="653" t="s">
        <v>559</v>
      </c>
      <c r="D618" s="654" t="s">
        <v>2552</v>
      </c>
      <c r="E618" s="653" t="s">
        <v>4452</v>
      </c>
      <c r="F618" s="654" t="s">
        <v>4453</v>
      </c>
      <c r="G618" s="653" t="s">
        <v>4160</v>
      </c>
      <c r="H618" s="653" t="s">
        <v>4161</v>
      </c>
      <c r="I618" s="655">
        <v>12172.93</v>
      </c>
      <c r="J618" s="655">
        <v>6</v>
      </c>
      <c r="K618" s="656">
        <v>73037.55</v>
      </c>
    </row>
    <row r="619" spans="1:11" ht="14.4" customHeight="1" x14ac:dyDescent="0.3">
      <c r="A619" s="651" t="s">
        <v>540</v>
      </c>
      <c r="B619" s="652" t="s">
        <v>541</v>
      </c>
      <c r="C619" s="653" t="s">
        <v>559</v>
      </c>
      <c r="D619" s="654" t="s">
        <v>2552</v>
      </c>
      <c r="E619" s="653" t="s">
        <v>4452</v>
      </c>
      <c r="F619" s="654" t="s">
        <v>4453</v>
      </c>
      <c r="G619" s="653" t="s">
        <v>4162</v>
      </c>
      <c r="H619" s="653" t="s">
        <v>4163</v>
      </c>
      <c r="I619" s="655">
        <v>7952.64</v>
      </c>
      <c r="J619" s="655">
        <v>1</v>
      </c>
      <c r="K619" s="656">
        <v>7952.64</v>
      </c>
    </row>
    <row r="620" spans="1:11" ht="14.4" customHeight="1" x14ac:dyDescent="0.3">
      <c r="A620" s="651" t="s">
        <v>540</v>
      </c>
      <c r="B620" s="652" t="s">
        <v>541</v>
      </c>
      <c r="C620" s="653" t="s">
        <v>559</v>
      </c>
      <c r="D620" s="654" t="s">
        <v>2552</v>
      </c>
      <c r="E620" s="653" t="s">
        <v>4452</v>
      </c>
      <c r="F620" s="654" t="s">
        <v>4453</v>
      </c>
      <c r="G620" s="653" t="s">
        <v>4164</v>
      </c>
      <c r="H620" s="653" t="s">
        <v>4165</v>
      </c>
      <c r="I620" s="655">
        <v>5332.125</v>
      </c>
      <c r="J620" s="655">
        <v>8</v>
      </c>
      <c r="K620" s="656">
        <v>42656.979999999996</v>
      </c>
    </row>
    <row r="621" spans="1:11" ht="14.4" customHeight="1" x14ac:dyDescent="0.3">
      <c r="A621" s="651" t="s">
        <v>540</v>
      </c>
      <c r="B621" s="652" t="s">
        <v>541</v>
      </c>
      <c r="C621" s="653" t="s">
        <v>559</v>
      </c>
      <c r="D621" s="654" t="s">
        <v>2552</v>
      </c>
      <c r="E621" s="653" t="s">
        <v>4452</v>
      </c>
      <c r="F621" s="654" t="s">
        <v>4453</v>
      </c>
      <c r="G621" s="653" t="s">
        <v>4166</v>
      </c>
      <c r="H621" s="653" t="s">
        <v>4167</v>
      </c>
      <c r="I621" s="655">
        <v>5332.12</v>
      </c>
      <c r="J621" s="655">
        <v>4</v>
      </c>
      <c r="K621" s="656">
        <v>21328.49</v>
      </c>
    </row>
    <row r="622" spans="1:11" ht="14.4" customHeight="1" x14ac:dyDescent="0.3">
      <c r="A622" s="651" t="s">
        <v>540</v>
      </c>
      <c r="B622" s="652" t="s">
        <v>541</v>
      </c>
      <c r="C622" s="653" t="s">
        <v>559</v>
      </c>
      <c r="D622" s="654" t="s">
        <v>2552</v>
      </c>
      <c r="E622" s="653" t="s">
        <v>4452</v>
      </c>
      <c r="F622" s="654" t="s">
        <v>4453</v>
      </c>
      <c r="G622" s="653" t="s">
        <v>4168</v>
      </c>
      <c r="H622" s="653" t="s">
        <v>4169</v>
      </c>
      <c r="I622" s="655">
        <v>544.49</v>
      </c>
      <c r="J622" s="655">
        <v>5</v>
      </c>
      <c r="K622" s="656">
        <v>2722.45</v>
      </c>
    </row>
    <row r="623" spans="1:11" ht="14.4" customHeight="1" x14ac:dyDescent="0.3">
      <c r="A623" s="651" t="s">
        <v>540</v>
      </c>
      <c r="B623" s="652" t="s">
        <v>541</v>
      </c>
      <c r="C623" s="653" t="s">
        <v>559</v>
      </c>
      <c r="D623" s="654" t="s">
        <v>2552</v>
      </c>
      <c r="E623" s="653" t="s">
        <v>4452</v>
      </c>
      <c r="F623" s="654" t="s">
        <v>4453</v>
      </c>
      <c r="G623" s="653" t="s">
        <v>4170</v>
      </c>
      <c r="H623" s="653" t="s">
        <v>4171</v>
      </c>
      <c r="I623" s="655">
        <v>5784.5</v>
      </c>
      <c r="J623" s="655">
        <v>2</v>
      </c>
      <c r="K623" s="656">
        <v>11569</v>
      </c>
    </row>
    <row r="624" spans="1:11" ht="14.4" customHeight="1" x14ac:dyDescent="0.3">
      <c r="A624" s="651" t="s">
        <v>540</v>
      </c>
      <c r="B624" s="652" t="s">
        <v>541</v>
      </c>
      <c r="C624" s="653" t="s">
        <v>559</v>
      </c>
      <c r="D624" s="654" t="s">
        <v>2552</v>
      </c>
      <c r="E624" s="653" t="s">
        <v>4452</v>
      </c>
      <c r="F624" s="654" t="s">
        <v>4453</v>
      </c>
      <c r="G624" s="653" t="s">
        <v>4172</v>
      </c>
      <c r="H624" s="653" t="s">
        <v>4173</v>
      </c>
      <c r="I624" s="655">
        <v>3928.34</v>
      </c>
      <c r="J624" s="655">
        <v>1</v>
      </c>
      <c r="K624" s="656">
        <v>3928.34</v>
      </c>
    </row>
    <row r="625" spans="1:11" ht="14.4" customHeight="1" x14ac:dyDescent="0.3">
      <c r="A625" s="651" t="s">
        <v>540</v>
      </c>
      <c r="B625" s="652" t="s">
        <v>541</v>
      </c>
      <c r="C625" s="653" t="s">
        <v>559</v>
      </c>
      <c r="D625" s="654" t="s">
        <v>2552</v>
      </c>
      <c r="E625" s="653" t="s">
        <v>4452</v>
      </c>
      <c r="F625" s="654" t="s">
        <v>4453</v>
      </c>
      <c r="G625" s="653" t="s">
        <v>4174</v>
      </c>
      <c r="H625" s="653" t="s">
        <v>4175</v>
      </c>
      <c r="I625" s="655">
        <v>4840</v>
      </c>
      <c r="J625" s="655">
        <v>1</v>
      </c>
      <c r="K625" s="656">
        <v>4840</v>
      </c>
    </row>
    <row r="626" spans="1:11" ht="14.4" customHeight="1" x14ac:dyDescent="0.3">
      <c r="A626" s="651" t="s">
        <v>540</v>
      </c>
      <c r="B626" s="652" t="s">
        <v>541</v>
      </c>
      <c r="C626" s="653" t="s">
        <v>559</v>
      </c>
      <c r="D626" s="654" t="s">
        <v>2552</v>
      </c>
      <c r="E626" s="653" t="s">
        <v>4452</v>
      </c>
      <c r="F626" s="654" t="s">
        <v>4453</v>
      </c>
      <c r="G626" s="653" t="s">
        <v>4176</v>
      </c>
      <c r="H626" s="653" t="s">
        <v>4177</v>
      </c>
      <c r="I626" s="655">
        <v>1759.5</v>
      </c>
      <c r="J626" s="655">
        <v>4</v>
      </c>
      <c r="K626" s="656">
        <v>7038</v>
      </c>
    </row>
    <row r="627" spans="1:11" ht="14.4" customHeight="1" x14ac:dyDescent="0.3">
      <c r="A627" s="651" t="s">
        <v>540</v>
      </c>
      <c r="B627" s="652" t="s">
        <v>541</v>
      </c>
      <c r="C627" s="653" t="s">
        <v>559</v>
      </c>
      <c r="D627" s="654" t="s">
        <v>2552</v>
      </c>
      <c r="E627" s="653" t="s">
        <v>4452</v>
      </c>
      <c r="F627" s="654" t="s">
        <v>4453</v>
      </c>
      <c r="G627" s="653" t="s">
        <v>4178</v>
      </c>
      <c r="H627" s="653" t="s">
        <v>4179</v>
      </c>
      <c r="I627" s="655">
        <v>5332.12</v>
      </c>
      <c r="J627" s="655">
        <v>2</v>
      </c>
      <c r="K627" s="656">
        <v>10664.24</v>
      </c>
    </row>
    <row r="628" spans="1:11" ht="14.4" customHeight="1" x14ac:dyDescent="0.3">
      <c r="A628" s="651" t="s">
        <v>540</v>
      </c>
      <c r="B628" s="652" t="s">
        <v>541</v>
      </c>
      <c r="C628" s="653" t="s">
        <v>559</v>
      </c>
      <c r="D628" s="654" t="s">
        <v>2552</v>
      </c>
      <c r="E628" s="653" t="s">
        <v>4452</v>
      </c>
      <c r="F628" s="654" t="s">
        <v>4453</v>
      </c>
      <c r="G628" s="653" t="s">
        <v>4180</v>
      </c>
      <c r="H628" s="653" t="s">
        <v>4181</v>
      </c>
      <c r="I628" s="655">
        <v>2824.14</v>
      </c>
      <c r="J628" s="655">
        <v>1</v>
      </c>
      <c r="K628" s="656">
        <v>2824.14</v>
      </c>
    </row>
    <row r="629" spans="1:11" ht="14.4" customHeight="1" x14ac:dyDescent="0.3">
      <c r="A629" s="651" t="s">
        <v>540</v>
      </c>
      <c r="B629" s="652" t="s">
        <v>541</v>
      </c>
      <c r="C629" s="653" t="s">
        <v>559</v>
      </c>
      <c r="D629" s="654" t="s">
        <v>2552</v>
      </c>
      <c r="E629" s="653" t="s">
        <v>4452</v>
      </c>
      <c r="F629" s="654" t="s">
        <v>4453</v>
      </c>
      <c r="G629" s="653" t="s">
        <v>4182</v>
      </c>
      <c r="H629" s="653" t="s">
        <v>4183</v>
      </c>
      <c r="I629" s="655">
        <v>1580</v>
      </c>
      <c r="J629" s="655">
        <v>4</v>
      </c>
      <c r="K629" s="656">
        <v>6319.99</v>
      </c>
    </row>
    <row r="630" spans="1:11" ht="14.4" customHeight="1" x14ac:dyDescent="0.3">
      <c r="A630" s="651" t="s">
        <v>540</v>
      </c>
      <c r="B630" s="652" t="s">
        <v>541</v>
      </c>
      <c r="C630" s="653" t="s">
        <v>559</v>
      </c>
      <c r="D630" s="654" t="s">
        <v>2552</v>
      </c>
      <c r="E630" s="653" t="s">
        <v>4452</v>
      </c>
      <c r="F630" s="654" t="s">
        <v>4453</v>
      </c>
      <c r="G630" s="653" t="s">
        <v>4184</v>
      </c>
      <c r="H630" s="653" t="s">
        <v>4185</v>
      </c>
      <c r="I630" s="655">
        <v>5579.99</v>
      </c>
      <c r="J630" s="655">
        <v>1</v>
      </c>
      <c r="K630" s="656">
        <v>5579.99</v>
      </c>
    </row>
    <row r="631" spans="1:11" ht="14.4" customHeight="1" x14ac:dyDescent="0.3">
      <c r="A631" s="651" t="s">
        <v>540</v>
      </c>
      <c r="B631" s="652" t="s">
        <v>541</v>
      </c>
      <c r="C631" s="653" t="s">
        <v>559</v>
      </c>
      <c r="D631" s="654" t="s">
        <v>2552</v>
      </c>
      <c r="E631" s="653" t="s">
        <v>4452</v>
      </c>
      <c r="F631" s="654" t="s">
        <v>4453</v>
      </c>
      <c r="G631" s="653" t="s">
        <v>4186</v>
      </c>
      <c r="H631" s="653" t="s">
        <v>4187</v>
      </c>
      <c r="I631" s="655">
        <v>3682.19</v>
      </c>
      <c r="J631" s="655">
        <v>1</v>
      </c>
      <c r="K631" s="656">
        <v>3682.19</v>
      </c>
    </row>
    <row r="632" spans="1:11" ht="14.4" customHeight="1" x14ac:dyDescent="0.3">
      <c r="A632" s="651" t="s">
        <v>540</v>
      </c>
      <c r="B632" s="652" t="s">
        <v>541</v>
      </c>
      <c r="C632" s="653" t="s">
        <v>559</v>
      </c>
      <c r="D632" s="654" t="s">
        <v>2552</v>
      </c>
      <c r="E632" s="653" t="s">
        <v>4452</v>
      </c>
      <c r="F632" s="654" t="s">
        <v>4453</v>
      </c>
      <c r="G632" s="653" t="s">
        <v>4188</v>
      </c>
      <c r="H632" s="653" t="s">
        <v>4189</v>
      </c>
      <c r="I632" s="655">
        <v>9292.1299999999992</v>
      </c>
      <c r="J632" s="655">
        <v>6</v>
      </c>
      <c r="K632" s="656">
        <v>55752.78</v>
      </c>
    </row>
    <row r="633" spans="1:11" ht="14.4" customHeight="1" x14ac:dyDescent="0.3">
      <c r="A633" s="651" t="s">
        <v>540</v>
      </c>
      <c r="B633" s="652" t="s">
        <v>541</v>
      </c>
      <c r="C633" s="653" t="s">
        <v>559</v>
      </c>
      <c r="D633" s="654" t="s">
        <v>2552</v>
      </c>
      <c r="E633" s="653" t="s">
        <v>4452</v>
      </c>
      <c r="F633" s="654" t="s">
        <v>4453</v>
      </c>
      <c r="G633" s="653" t="s">
        <v>4190</v>
      </c>
      <c r="H633" s="653" t="s">
        <v>4191</v>
      </c>
      <c r="I633" s="655">
        <v>2899.48</v>
      </c>
      <c r="J633" s="655">
        <v>1</v>
      </c>
      <c r="K633" s="656">
        <v>2899.48</v>
      </c>
    </row>
    <row r="634" spans="1:11" ht="14.4" customHeight="1" x14ac:dyDescent="0.3">
      <c r="A634" s="651" t="s">
        <v>540</v>
      </c>
      <c r="B634" s="652" t="s">
        <v>541</v>
      </c>
      <c r="C634" s="653" t="s">
        <v>559</v>
      </c>
      <c r="D634" s="654" t="s">
        <v>2552</v>
      </c>
      <c r="E634" s="653" t="s">
        <v>4452</v>
      </c>
      <c r="F634" s="654" t="s">
        <v>4453</v>
      </c>
      <c r="G634" s="653" t="s">
        <v>4192</v>
      </c>
      <c r="H634" s="653" t="s">
        <v>4193</v>
      </c>
      <c r="I634" s="655">
        <v>5680.62</v>
      </c>
      <c r="J634" s="655">
        <v>2</v>
      </c>
      <c r="K634" s="656">
        <v>11361.24</v>
      </c>
    </row>
    <row r="635" spans="1:11" ht="14.4" customHeight="1" x14ac:dyDescent="0.3">
      <c r="A635" s="651" t="s">
        <v>540</v>
      </c>
      <c r="B635" s="652" t="s">
        <v>541</v>
      </c>
      <c r="C635" s="653" t="s">
        <v>559</v>
      </c>
      <c r="D635" s="654" t="s">
        <v>2552</v>
      </c>
      <c r="E635" s="653" t="s">
        <v>4452</v>
      </c>
      <c r="F635" s="654" t="s">
        <v>4453</v>
      </c>
      <c r="G635" s="653" t="s">
        <v>4194</v>
      </c>
      <c r="H635" s="653" t="s">
        <v>4195</v>
      </c>
      <c r="I635" s="655">
        <v>19585.2</v>
      </c>
      <c r="J635" s="655">
        <v>1</v>
      </c>
      <c r="K635" s="656">
        <v>19585.2</v>
      </c>
    </row>
    <row r="636" spans="1:11" ht="14.4" customHeight="1" x14ac:dyDescent="0.3">
      <c r="A636" s="651" t="s">
        <v>540</v>
      </c>
      <c r="B636" s="652" t="s">
        <v>541</v>
      </c>
      <c r="C636" s="653" t="s">
        <v>559</v>
      </c>
      <c r="D636" s="654" t="s">
        <v>2552</v>
      </c>
      <c r="E636" s="653" t="s">
        <v>4452</v>
      </c>
      <c r="F636" s="654" t="s">
        <v>4453</v>
      </c>
      <c r="G636" s="653" t="s">
        <v>4196</v>
      </c>
      <c r="H636" s="653" t="s">
        <v>4197</v>
      </c>
      <c r="I636" s="655">
        <v>4125.62</v>
      </c>
      <c r="J636" s="655">
        <v>1</v>
      </c>
      <c r="K636" s="656">
        <v>4125.62</v>
      </c>
    </row>
    <row r="637" spans="1:11" ht="14.4" customHeight="1" x14ac:dyDescent="0.3">
      <c r="A637" s="651" t="s">
        <v>540</v>
      </c>
      <c r="B637" s="652" t="s">
        <v>541</v>
      </c>
      <c r="C637" s="653" t="s">
        <v>559</v>
      </c>
      <c r="D637" s="654" t="s">
        <v>2552</v>
      </c>
      <c r="E637" s="653" t="s">
        <v>4452</v>
      </c>
      <c r="F637" s="654" t="s">
        <v>4453</v>
      </c>
      <c r="G637" s="653" t="s">
        <v>4198</v>
      </c>
      <c r="H637" s="653" t="s">
        <v>4199</v>
      </c>
      <c r="I637" s="655">
        <v>1667.5</v>
      </c>
      <c r="J637" s="655">
        <v>4</v>
      </c>
      <c r="K637" s="656">
        <v>6670</v>
      </c>
    </row>
    <row r="638" spans="1:11" ht="14.4" customHeight="1" x14ac:dyDescent="0.3">
      <c r="A638" s="651" t="s">
        <v>540</v>
      </c>
      <c r="B638" s="652" t="s">
        <v>541</v>
      </c>
      <c r="C638" s="653" t="s">
        <v>559</v>
      </c>
      <c r="D638" s="654" t="s">
        <v>2552</v>
      </c>
      <c r="E638" s="653" t="s">
        <v>4452</v>
      </c>
      <c r="F638" s="654" t="s">
        <v>4453</v>
      </c>
      <c r="G638" s="653" t="s">
        <v>4200</v>
      </c>
      <c r="H638" s="653" t="s">
        <v>4201</v>
      </c>
      <c r="I638" s="655">
        <v>6440</v>
      </c>
      <c r="J638" s="655">
        <v>2</v>
      </c>
      <c r="K638" s="656">
        <v>12880</v>
      </c>
    </row>
    <row r="639" spans="1:11" ht="14.4" customHeight="1" x14ac:dyDescent="0.3">
      <c r="A639" s="651" t="s">
        <v>540</v>
      </c>
      <c r="B639" s="652" t="s">
        <v>541</v>
      </c>
      <c r="C639" s="653" t="s">
        <v>559</v>
      </c>
      <c r="D639" s="654" t="s">
        <v>2552</v>
      </c>
      <c r="E639" s="653" t="s">
        <v>4452</v>
      </c>
      <c r="F639" s="654" t="s">
        <v>4453</v>
      </c>
      <c r="G639" s="653" t="s">
        <v>4202</v>
      </c>
      <c r="H639" s="653" t="s">
        <v>4203</v>
      </c>
      <c r="I639" s="655">
        <v>6325</v>
      </c>
      <c r="J639" s="655">
        <v>1</v>
      </c>
      <c r="K639" s="656">
        <v>6325</v>
      </c>
    </row>
    <row r="640" spans="1:11" ht="14.4" customHeight="1" x14ac:dyDescent="0.3">
      <c r="A640" s="651" t="s">
        <v>540</v>
      </c>
      <c r="B640" s="652" t="s">
        <v>541</v>
      </c>
      <c r="C640" s="653" t="s">
        <v>559</v>
      </c>
      <c r="D640" s="654" t="s">
        <v>2552</v>
      </c>
      <c r="E640" s="653" t="s">
        <v>4452</v>
      </c>
      <c r="F640" s="654" t="s">
        <v>4453</v>
      </c>
      <c r="G640" s="653" t="s">
        <v>4204</v>
      </c>
      <c r="H640" s="653" t="s">
        <v>4205</v>
      </c>
      <c r="I640" s="655">
        <v>1667.5</v>
      </c>
      <c r="J640" s="655">
        <v>6</v>
      </c>
      <c r="K640" s="656">
        <v>10005</v>
      </c>
    </row>
    <row r="641" spans="1:11" ht="14.4" customHeight="1" x14ac:dyDescent="0.3">
      <c r="A641" s="651" t="s">
        <v>540</v>
      </c>
      <c r="B641" s="652" t="s">
        <v>541</v>
      </c>
      <c r="C641" s="653" t="s">
        <v>559</v>
      </c>
      <c r="D641" s="654" t="s">
        <v>2552</v>
      </c>
      <c r="E641" s="653" t="s">
        <v>4452</v>
      </c>
      <c r="F641" s="654" t="s">
        <v>4453</v>
      </c>
      <c r="G641" s="653" t="s">
        <v>4206</v>
      </c>
      <c r="H641" s="653" t="s">
        <v>4207</v>
      </c>
      <c r="I641" s="655">
        <v>805.77</v>
      </c>
      <c r="J641" s="655">
        <v>10</v>
      </c>
      <c r="K641" s="656">
        <v>8057.73</v>
      </c>
    </row>
    <row r="642" spans="1:11" ht="14.4" customHeight="1" x14ac:dyDescent="0.3">
      <c r="A642" s="651" t="s">
        <v>540</v>
      </c>
      <c r="B642" s="652" t="s">
        <v>541</v>
      </c>
      <c r="C642" s="653" t="s">
        <v>559</v>
      </c>
      <c r="D642" s="654" t="s">
        <v>2552</v>
      </c>
      <c r="E642" s="653" t="s">
        <v>4452</v>
      </c>
      <c r="F642" s="654" t="s">
        <v>4453</v>
      </c>
      <c r="G642" s="653" t="s">
        <v>4208</v>
      </c>
      <c r="H642" s="653" t="s">
        <v>4209</v>
      </c>
      <c r="I642" s="655">
        <v>0.23</v>
      </c>
      <c r="J642" s="655">
        <v>4</v>
      </c>
      <c r="K642" s="656">
        <v>0.92</v>
      </c>
    </row>
    <row r="643" spans="1:11" ht="14.4" customHeight="1" x14ac:dyDescent="0.3">
      <c r="A643" s="651" t="s">
        <v>540</v>
      </c>
      <c r="B643" s="652" t="s">
        <v>541</v>
      </c>
      <c r="C643" s="653" t="s">
        <v>559</v>
      </c>
      <c r="D643" s="654" t="s">
        <v>2552</v>
      </c>
      <c r="E643" s="653" t="s">
        <v>4452</v>
      </c>
      <c r="F643" s="654" t="s">
        <v>4453</v>
      </c>
      <c r="G643" s="653" t="s">
        <v>4210</v>
      </c>
      <c r="H643" s="653" t="s">
        <v>4211</v>
      </c>
      <c r="I643" s="655">
        <v>1.1499999999999999</v>
      </c>
      <c r="J643" s="655">
        <v>4</v>
      </c>
      <c r="K643" s="656">
        <v>4.5999999999999996</v>
      </c>
    </row>
    <row r="644" spans="1:11" ht="14.4" customHeight="1" x14ac:dyDescent="0.3">
      <c r="A644" s="651" t="s">
        <v>540</v>
      </c>
      <c r="B644" s="652" t="s">
        <v>541</v>
      </c>
      <c r="C644" s="653" t="s">
        <v>559</v>
      </c>
      <c r="D644" s="654" t="s">
        <v>2552</v>
      </c>
      <c r="E644" s="653" t="s">
        <v>4452</v>
      </c>
      <c r="F644" s="654" t="s">
        <v>4453</v>
      </c>
      <c r="G644" s="653" t="s">
        <v>4212</v>
      </c>
      <c r="H644" s="653" t="s">
        <v>4213</v>
      </c>
      <c r="I644" s="655">
        <v>0.46</v>
      </c>
      <c r="J644" s="655">
        <v>2</v>
      </c>
      <c r="K644" s="656">
        <v>0.92</v>
      </c>
    </row>
    <row r="645" spans="1:11" ht="14.4" customHeight="1" x14ac:dyDescent="0.3">
      <c r="A645" s="651" t="s">
        <v>540</v>
      </c>
      <c r="B645" s="652" t="s">
        <v>541</v>
      </c>
      <c r="C645" s="653" t="s">
        <v>559</v>
      </c>
      <c r="D645" s="654" t="s">
        <v>2552</v>
      </c>
      <c r="E645" s="653" t="s">
        <v>4452</v>
      </c>
      <c r="F645" s="654" t="s">
        <v>4453</v>
      </c>
      <c r="G645" s="653" t="s">
        <v>4214</v>
      </c>
      <c r="H645" s="653" t="s">
        <v>4215</v>
      </c>
      <c r="I645" s="655">
        <v>1759.5</v>
      </c>
      <c r="J645" s="655">
        <v>4</v>
      </c>
      <c r="K645" s="656">
        <v>7038</v>
      </c>
    </row>
    <row r="646" spans="1:11" ht="14.4" customHeight="1" x14ac:dyDescent="0.3">
      <c r="A646" s="651" t="s">
        <v>540</v>
      </c>
      <c r="B646" s="652" t="s">
        <v>541</v>
      </c>
      <c r="C646" s="653" t="s">
        <v>559</v>
      </c>
      <c r="D646" s="654" t="s">
        <v>2552</v>
      </c>
      <c r="E646" s="653" t="s">
        <v>4452</v>
      </c>
      <c r="F646" s="654" t="s">
        <v>4453</v>
      </c>
      <c r="G646" s="653" t="s">
        <v>4216</v>
      </c>
      <c r="H646" s="653" t="s">
        <v>4217</v>
      </c>
      <c r="I646" s="655">
        <v>62658</v>
      </c>
      <c r="J646" s="655">
        <v>1</v>
      </c>
      <c r="K646" s="656">
        <v>62658</v>
      </c>
    </row>
    <row r="647" spans="1:11" ht="14.4" customHeight="1" x14ac:dyDescent="0.3">
      <c r="A647" s="651" t="s">
        <v>540</v>
      </c>
      <c r="B647" s="652" t="s">
        <v>541</v>
      </c>
      <c r="C647" s="653" t="s">
        <v>559</v>
      </c>
      <c r="D647" s="654" t="s">
        <v>2552</v>
      </c>
      <c r="E647" s="653" t="s">
        <v>4452</v>
      </c>
      <c r="F647" s="654" t="s">
        <v>4453</v>
      </c>
      <c r="G647" s="653" t="s">
        <v>4218</v>
      </c>
      <c r="H647" s="653" t="s">
        <v>4219</v>
      </c>
      <c r="I647" s="655">
        <v>3928.3450000000003</v>
      </c>
      <c r="J647" s="655">
        <v>2</v>
      </c>
      <c r="K647" s="656">
        <v>7856.6900000000005</v>
      </c>
    </row>
    <row r="648" spans="1:11" ht="14.4" customHeight="1" x14ac:dyDescent="0.3">
      <c r="A648" s="651" t="s">
        <v>540</v>
      </c>
      <c r="B648" s="652" t="s">
        <v>541</v>
      </c>
      <c r="C648" s="653" t="s">
        <v>559</v>
      </c>
      <c r="D648" s="654" t="s">
        <v>2552</v>
      </c>
      <c r="E648" s="653" t="s">
        <v>4452</v>
      </c>
      <c r="F648" s="654" t="s">
        <v>4453</v>
      </c>
      <c r="G648" s="653" t="s">
        <v>4220</v>
      </c>
      <c r="H648" s="653" t="s">
        <v>4221</v>
      </c>
      <c r="I648" s="655">
        <v>2565</v>
      </c>
      <c r="J648" s="655">
        <v>3</v>
      </c>
      <c r="K648" s="656">
        <v>7695</v>
      </c>
    </row>
    <row r="649" spans="1:11" ht="14.4" customHeight="1" x14ac:dyDescent="0.3">
      <c r="A649" s="651" t="s">
        <v>540</v>
      </c>
      <c r="B649" s="652" t="s">
        <v>541</v>
      </c>
      <c r="C649" s="653" t="s">
        <v>559</v>
      </c>
      <c r="D649" s="654" t="s">
        <v>2552</v>
      </c>
      <c r="E649" s="653" t="s">
        <v>4452</v>
      </c>
      <c r="F649" s="654" t="s">
        <v>4453</v>
      </c>
      <c r="G649" s="653" t="s">
        <v>4222</v>
      </c>
      <c r="H649" s="653" t="s">
        <v>4223</v>
      </c>
      <c r="I649" s="655">
        <v>5506.55</v>
      </c>
      <c r="J649" s="655">
        <v>2</v>
      </c>
      <c r="K649" s="656">
        <v>11013.09</v>
      </c>
    </row>
    <row r="650" spans="1:11" ht="14.4" customHeight="1" x14ac:dyDescent="0.3">
      <c r="A650" s="651" t="s">
        <v>540</v>
      </c>
      <c r="B650" s="652" t="s">
        <v>541</v>
      </c>
      <c r="C650" s="653" t="s">
        <v>559</v>
      </c>
      <c r="D650" s="654" t="s">
        <v>2552</v>
      </c>
      <c r="E650" s="653" t="s">
        <v>4452</v>
      </c>
      <c r="F650" s="654" t="s">
        <v>4453</v>
      </c>
      <c r="G650" s="653" t="s">
        <v>4224</v>
      </c>
      <c r="H650" s="653" t="s">
        <v>4225</v>
      </c>
      <c r="I650" s="655">
        <v>3682.21</v>
      </c>
      <c r="J650" s="655">
        <v>1</v>
      </c>
      <c r="K650" s="656">
        <v>3682.21</v>
      </c>
    </row>
    <row r="651" spans="1:11" ht="14.4" customHeight="1" x14ac:dyDescent="0.3">
      <c r="A651" s="651" t="s">
        <v>540</v>
      </c>
      <c r="B651" s="652" t="s">
        <v>541</v>
      </c>
      <c r="C651" s="653" t="s">
        <v>559</v>
      </c>
      <c r="D651" s="654" t="s">
        <v>2552</v>
      </c>
      <c r="E651" s="653" t="s">
        <v>4452</v>
      </c>
      <c r="F651" s="654" t="s">
        <v>4453</v>
      </c>
      <c r="G651" s="653" t="s">
        <v>4226</v>
      </c>
      <c r="H651" s="653" t="s">
        <v>4227</v>
      </c>
      <c r="I651" s="655">
        <v>3682.21</v>
      </c>
      <c r="J651" s="655">
        <v>1</v>
      </c>
      <c r="K651" s="656">
        <v>3682.21</v>
      </c>
    </row>
    <row r="652" spans="1:11" ht="14.4" customHeight="1" x14ac:dyDescent="0.3">
      <c r="A652" s="651" t="s">
        <v>540</v>
      </c>
      <c r="B652" s="652" t="s">
        <v>541</v>
      </c>
      <c r="C652" s="653" t="s">
        <v>559</v>
      </c>
      <c r="D652" s="654" t="s">
        <v>2552</v>
      </c>
      <c r="E652" s="653" t="s">
        <v>4452</v>
      </c>
      <c r="F652" s="654" t="s">
        <v>4453</v>
      </c>
      <c r="G652" s="653" t="s">
        <v>4228</v>
      </c>
      <c r="H652" s="653" t="s">
        <v>4229</v>
      </c>
      <c r="I652" s="655">
        <v>2761.09</v>
      </c>
      <c r="J652" s="655">
        <v>2</v>
      </c>
      <c r="K652" s="656">
        <v>5522.17</v>
      </c>
    </row>
    <row r="653" spans="1:11" ht="14.4" customHeight="1" x14ac:dyDescent="0.3">
      <c r="A653" s="651" t="s">
        <v>540</v>
      </c>
      <c r="B653" s="652" t="s">
        <v>541</v>
      </c>
      <c r="C653" s="653" t="s">
        <v>559</v>
      </c>
      <c r="D653" s="654" t="s">
        <v>2552</v>
      </c>
      <c r="E653" s="653" t="s">
        <v>4452</v>
      </c>
      <c r="F653" s="654" t="s">
        <v>4453</v>
      </c>
      <c r="G653" s="653" t="s">
        <v>4230</v>
      </c>
      <c r="H653" s="653" t="s">
        <v>4231</v>
      </c>
      <c r="I653" s="655">
        <v>7952.65</v>
      </c>
      <c r="J653" s="655">
        <v>1</v>
      </c>
      <c r="K653" s="656">
        <v>7952.65</v>
      </c>
    </row>
    <row r="654" spans="1:11" ht="14.4" customHeight="1" x14ac:dyDescent="0.3">
      <c r="A654" s="651" t="s">
        <v>540</v>
      </c>
      <c r="B654" s="652" t="s">
        <v>541</v>
      </c>
      <c r="C654" s="653" t="s">
        <v>559</v>
      </c>
      <c r="D654" s="654" t="s">
        <v>2552</v>
      </c>
      <c r="E654" s="653" t="s">
        <v>4452</v>
      </c>
      <c r="F654" s="654" t="s">
        <v>4453</v>
      </c>
      <c r="G654" s="653" t="s">
        <v>4232</v>
      </c>
      <c r="H654" s="653" t="s">
        <v>4233</v>
      </c>
      <c r="I654" s="655">
        <v>12904.55</v>
      </c>
      <c r="J654" s="655">
        <v>1</v>
      </c>
      <c r="K654" s="656">
        <v>12904.55</v>
      </c>
    </row>
    <row r="655" spans="1:11" ht="14.4" customHeight="1" x14ac:dyDescent="0.3">
      <c r="A655" s="651" t="s">
        <v>540</v>
      </c>
      <c r="B655" s="652" t="s">
        <v>541</v>
      </c>
      <c r="C655" s="653" t="s">
        <v>559</v>
      </c>
      <c r="D655" s="654" t="s">
        <v>2552</v>
      </c>
      <c r="E655" s="653" t="s">
        <v>4452</v>
      </c>
      <c r="F655" s="654" t="s">
        <v>4453</v>
      </c>
      <c r="G655" s="653" t="s">
        <v>4234</v>
      </c>
      <c r="H655" s="653" t="s">
        <v>4235</v>
      </c>
      <c r="I655" s="655">
        <v>15634.25</v>
      </c>
      <c r="J655" s="655">
        <v>2</v>
      </c>
      <c r="K655" s="656">
        <v>31268.5</v>
      </c>
    </row>
    <row r="656" spans="1:11" ht="14.4" customHeight="1" x14ac:dyDescent="0.3">
      <c r="A656" s="651" t="s">
        <v>540</v>
      </c>
      <c r="B656" s="652" t="s">
        <v>541</v>
      </c>
      <c r="C656" s="653" t="s">
        <v>559</v>
      </c>
      <c r="D656" s="654" t="s">
        <v>2552</v>
      </c>
      <c r="E656" s="653" t="s">
        <v>4452</v>
      </c>
      <c r="F656" s="654" t="s">
        <v>4453</v>
      </c>
      <c r="G656" s="653" t="s">
        <v>4236</v>
      </c>
      <c r="H656" s="653" t="s">
        <v>4237</v>
      </c>
      <c r="I656" s="655">
        <v>15634.25</v>
      </c>
      <c r="J656" s="655">
        <v>2</v>
      </c>
      <c r="K656" s="656">
        <v>31268.5</v>
      </c>
    </row>
    <row r="657" spans="1:11" ht="14.4" customHeight="1" x14ac:dyDescent="0.3">
      <c r="A657" s="651" t="s">
        <v>540</v>
      </c>
      <c r="B657" s="652" t="s">
        <v>541</v>
      </c>
      <c r="C657" s="653" t="s">
        <v>559</v>
      </c>
      <c r="D657" s="654" t="s">
        <v>2552</v>
      </c>
      <c r="E657" s="653" t="s">
        <v>4452</v>
      </c>
      <c r="F657" s="654" t="s">
        <v>4453</v>
      </c>
      <c r="G657" s="653" t="s">
        <v>4238</v>
      </c>
      <c r="H657" s="653" t="s">
        <v>4239</v>
      </c>
      <c r="I657" s="655">
        <v>2208</v>
      </c>
      <c r="J657" s="655">
        <v>1</v>
      </c>
      <c r="K657" s="656">
        <v>2208</v>
      </c>
    </row>
    <row r="658" spans="1:11" ht="14.4" customHeight="1" x14ac:dyDescent="0.3">
      <c r="A658" s="651" t="s">
        <v>540</v>
      </c>
      <c r="B658" s="652" t="s">
        <v>541</v>
      </c>
      <c r="C658" s="653" t="s">
        <v>559</v>
      </c>
      <c r="D658" s="654" t="s">
        <v>2552</v>
      </c>
      <c r="E658" s="653" t="s">
        <v>4452</v>
      </c>
      <c r="F658" s="654" t="s">
        <v>4453</v>
      </c>
      <c r="G658" s="653" t="s">
        <v>4240</v>
      </c>
      <c r="H658" s="653" t="s">
        <v>4241</v>
      </c>
      <c r="I658" s="655">
        <v>3519</v>
      </c>
      <c r="J658" s="655">
        <v>2</v>
      </c>
      <c r="K658" s="656">
        <v>7038</v>
      </c>
    </row>
    <row r="659" spans="1:11" ht="14.4" customHeight="1" x14ac:dyDescent="0.3">
      <c r="A659" s="651" t="s">
        <v>540</v>
      </c>
      <c r="B659" s="652" t="s">
        <v>541</v>
      </c>
      <c r="C659" s="653" t="s">
        <v>559</v>
      </c>
      <c r="D659" s="654" t="s">
        <v>2552</v>
      </c>
      <c r="E659" s="653" t="s">
        <v>4452</v>
      </c>
      <c r="F659" s="654" t="s">
        <v>4453</v>
      </c>
      <c r="G659" s="653" t="s">
        <v>4242</v>
      </c>
      <c r="H659" s="653" t="s">
        <v>4243</v>
      </c>
      <c r="I659" s="655">
        <v>3928.34</v>
      </c>
      <c r="J659" s="655">
        <v>1</v>
      </c>
      <c r="K659" s="656">
        <v>3928.34</v>
      </c>
    </row>
    <row r="660" spans="1:11" ht="14.4" customHeight="1" x14ac:dyDescent="0.3">
      <c r="A660" s="651" t="s">
        <v>540</v>
      </c>
      <c r="B660" s="652" t="s">
        <v>541</v>
      </c>
      <c r="C660" s="653" t="s">
        <v>559</v>
      </c>
      <c r="D660" s="654" t="s">
        <v>2552</v>
      </c>
      <c r="E660" s="653" t="s">
        <v>4452</v>
      </c>
      <c r="F660" s="654" t="s">
        <v>4453</v>
      </c>
      <c r="G660" s="653" t="s">
        <v>4244</v>
      </c>
      <c r="H660" s="653" t="s">
        <v>4245</v>
      </c>
      <c r="I660" s="655">
        <v>16400.63</v>
      </c>
      <c r="J660" s="655">
        <v>2</v>
      </c>
      <c r="K660" s="656">
        <v>32801.26</v>
      </c>
    </row>
    <row r="661" spans="1:11" ht="14.4" customHeight="1" x14ac:dyDescent="0.3">
      <c r="A661" s="651" t="s">
        <v>540</v>
      </c>
      <c r="B661" s="652" t="s">
        <v>541</v>
      </c>
      <c r="C661" s="653" t="s">
        <v>559</v>
      </c>
      <c r="D661" s="654" t="s">
        <v>2552</v>
      </c>
      <c r="E661" s="653" t="s">
        <v>4452</v>
      </c>
      <c r="F661" s="654" t="s">
        <v>4453</v>
      </c>
      <c r="G661" s="653" t="s">
        <v>4246</v>
      </c>
      <c r="H661" s="653" t="s">
        <v>4247</v>
      </c>
      <c r="I661" s="655">
        <v>16400.63</v>
      </c>
      <c r="J661" s="655">
        <v>2</v>
      </c>
      <c r="K661" s="656">
        <v>32801.25</v>
      </c>
    </row>
    <row r="662" spans="1:11" ht="14.4" customHeight="1" x14ac:dyDescent="0.3">
      <c r="A662" s="651" t="s">
        <v>540</v>
      </c>
      <c r="B662" s="652" t="s">
        <v>541</v>
      </c>
      <c r="C662" s="653" t="s">
        <v>559</v>
      </c>
      <c r="D662" s="654" t="s">
        <v>2552</v>
      </c>
      <c r="E662" s="653" t="s">
        <v>4454</v>
      </c>
      <c r="F662" s="654" t="s">
        <v>4455</v>
      </c>
      <c r="G662" s="653" t="s">
        <v>4248</v>
      </c>
      <c r="H662" s="653" t="s">
        <v>4249</v>
      </c>
      <c r="I662" s="655">
        <v>80025.94545454545</v>
      </c>
      <c r="J662" s="655">
        <v>20</v>
      </c>
      <c r="K662" s="656">
        <v>1600518.88</v>
      </c>
    </row>
    <row r="663" spans="1:11" ht="14.4" customHeight="1" x14ac:dyDescent="0.3">
      <c r="A663" s="651" t="s">
        <v>540</v>
      </c>
      <c r="B663" s="652" t="s">
        <v>541</v>
      </c>
      <c r="C663" s="653" t="s">
        <v>559</v>
      </c>
      <c r="D663" s="654" t="s">
        <v>2552</v>
      </c>
      <c r="E663" s="653" t="s">
        <v>4454</v>
      </c>
      <c r="F663" s="654" t="s">
        <v>4455</v>
      </c>
      <c r="G663" s="653" t="s">
        <v>4250</v>
      </c>
      <c r="H663" s="653" t="s">
        <v>4251</v>
      </c>
      <c r="I663" s="655">
        <v>1.2500000000000001E-2</v>
      </c>
      <c r="J663" s="655">
        <v>20</v>
      </c>
      <c r="K663" s="656">
        <v>0.25</v>
      </c>
    </row>
    <row r="664" spans="1:11" ht="14.4" customHeight="1" x14ac:dyDescent="0.3">
      <c r="A664" s="651" t="s">
        <v>540</v>
      </c>
      <c r="B664" s="652" t="s">
        <v>541</v>
      </c>
      <c r="C664" s="653" t="s">
        <v>559</v>
      </c>
      <c r="D664" s="654" t="s">
        <v>2552</v>
      </c>
      <c r="E664" s="653" t="s">
        <v>4454</v>
      </c>
      <c r="F664" s="654" t="s">
        <v>4455</v>
      </c>
      <c r="G664" s="653" t="s">
        <v>4252</v>
      </c>
      <c r="H664" s="653" t="s">
        <v>4253</v>
      </c>
      <c r="I664" s="655">
        <v>734381.36947368423</v>
      </c>
      <c r="J664" s="655">
        <v>19</v>
      </c>
      <c r="K664" s="656">
        <v>13953246.02</v>
      </c>
    </row>
    <row r="665" spans="1:11" ht="14.4" customHeight="1" x14ac:dyDescent="0.3">
      <c r="A665" s="651" t="s">
        <v>540</v>
      </c>
      <c r="B665" s="652" t="s">
        <v>541</v>
      </c>
      <c r="C665" s="653" t="s">
        <v>559</v>
      </c>
      <c r="D665" s="654" t="s">
        <v>2552</v>
      </c>
      <c r="E665" s="653" t="s">
        <v>4454</v>
      </c>
      <c r="F665" s="654" t="s">
        <v>4455</v>
      </c>
      <c r="G665" s="653" t="s">
        <v>4254</v>
      </c>
      <c r="H665" s="653" t="s">
        <v>4255</v>
      </c>
      <c r="I665" s="655">
        <v>26544.390909090915</v>
      </c>
      <c r="J665" s="655">
        <v>20</v>
      </c>
      <c r="K665" s="656">
        <v>530887.86</v>
      </c>
    </row>
    <row r="666" spans="1:11" ht="14.4" customHeight="1" x14ac:dyDescent="0.3">
      <c r="A666" s="651" t="s">
        <v>540</v>
      </c>
      <c r="B666" s="652" t="s">
        <v>541</v>
      </c>
      <c r="C666" s="653" t="s">
        <v>559</v>
      </c>
      <c r="D666" s="654" t="s">
        <v>2552</v>
      </c>
      <c r="E666" s="653" t="s">
        <v>4454</v>
      </c>
      <c r="F666" s="654" t="s">
        <v>4455</v>
      </c>
      <c r="G666" s="653" t="s">
        <v>4256</v>
      </c>
      <c r="H666" s="653" t="s">
        <v>4257</v>
      </c>
      <c r="I666" s="655">
        <v>1.4375000000000002E-2</v>
      </c>
      <c r="J666" s="655">
        <v>16</v>
      </c>
      <c r="K666" s="656">
        <v>0.23000000000000004</v>
      </c>
    </row>
    <row r="667" spans="1:11" ht="14.4" customHeight="1" x14ac:dyDescent="0.3">
      <c r="A667" s="651" t="s">
        <v>540</v>
      </c>
      <c r="B667" s="652" t="s">
        <v>541</v>
      </c>
      <c r="C667" s="653" t="s">
        <v>559</v>
      </c>
      <c r="D667" s="654" t="s">
        <v>2552</v>
      </c>
      <c r="E667" s="653" t="s">
        <v>4454</v>
      </c>
      <c r="F667" s="654" t="s">
        <v>4455</v>
      </c>
      <c r="G667" s="653" t="s">
        <v>4258</v>
      </c>
      <c r="H667" s="653" t="s">
        <v>4259</v>
      </c>
      <c r="I667" s="655">
        <v>2.1999999999999999E-2</v>
      </c>
      <c r="J667" s="655">
        <v>5</v>
      </c>
      <c r="K667" s="656">
        <v>0.11</v>
      </c>
    </row>
    <row r="668" spans="1:11" ht="14.4" customHeight="1" x14ac:dyDescent="0.3">
      <c r="A668" s="651" t="s">
        <v>540</v>
      </c>
      <c r="B668" s="652" t="s">
        <v>541</v>
      </c>
      <c r="C668" s="653" t="s">
        <v>559</v>
      </c>
      <c r="D668" s="654" t="s">
        <v>2552</v>
      </c>
      <c r="E668" s="653" t="s">
        <v>4454</v>
      </c>
      <c r="F668" s="654" t="s">
        <v>4455</v>
      </c>
      <c r="G668" s="653" t="s">
        <v>4258</v>
      </c>
      <c r="H668" s="653" t="s">
        <v>4260</v>
      </c>
      <c r="I668" s="655">
        <v>0.01</v>
      </c>
      <c r="J668" s="655">
        <v>1</v>
      </c>
      <c r="K668" s="656">
        <v>0.01</v>
      </c>
    </row>
    <row r="669" spans="1:11" ht="14.4" customHeight="1" x14ac:dyDescent="0.3">
      <c r="A669" s="651" t="s">
        <v>540</v>
      </c>
      <c r="B669" s="652" t="s">
        <v>541</v>
      </c>
      <c r="C669" s="653" t="s">
        <v>559</v>
      </c>
      <c r="D669" s="654" t="s">
        <v>2552</v>
      </c>
      <c r="E669" s="653" t="s">
        <v>4454</v>
      </c>
      <c r="F669" s="654" t="s">
        <v>4455</v>
      </c>
      <c r="G669" s="653" t="s">
        <v>4261</v>
      </c>
      <c r="H669" s="653" t="s">
        <v>4262</v>
      </c>
      <c r="I669" s="655">
        <v>0.02</v>
      </c>
      <c r="J669" s="655">
        <v>6</v>
      </c>
      <c r="K669" s="656">
        <v>0.12</v>
      </c>
    </row>
    <row r="670" spans="1:11" ht="14.4" customHeight="1" x14ac:dyDescent="0.3">
      <c r="A670" s="651" t="s">
        <v>540</v>
      </c>
      <c r="B670" s="652" t="s">
        <v>541</v>
      </c>
      <c r="C670" s="653" t="s">
        <v>559</v>
      </c>
      <c r="D670" s="654" t="s">
        <v>2552</v>
      </c>
      <c r="E670" s="653" t="s">
        <v>4454</v>
      </c>
      <c r="F670" s="654" t="s">
        <v>4455</v>
      </c>
      <c r="G670" s="653" t="s">
        <v>4263</v>
      </c>
      <c r="H670" s="653" t="s">
        <v>4264</v>
      </c>
      <c r="I670" s="655">
        <v>99690.365555555574</v>
      </c>
      <c r="J670" s="655">
        <v>9</v>
      </c>
      <c r="K670" s="656">
        <v>897213.29000000015</v>
      </c>
    </row>
    <row r="671" spans="1:11" ht="14.4" customHeight="1" x14ac:dyDescent="0.3">
      <c r="A671" s="651" t="s">
        <v>540</v>
      </c>
      <c r="B671" s="652" t="s">
        <v>541</v>
      </c>
      <c r="C671" s="653" t="s">
        <v>559</v>
      </c>
      <c r="D671" s="654" t="s">
        <v>2552</v>
      </c>
      <c r="E671" s="653" t="s">
        <v>4454</v>
      </c>
      <c r="F671" s="654" t="s">
        <v>4455</v>
      </c>
      <c r="G671" s="653" t="s">
        <v>4265</v>
      </c>
      <c r="H671" s="653" t="s">
        <v>4266</v>
      </c>
      <c r="I671" s="655">
        <v>1.2857142857142857E-2</v>
      </c>
      <c r="J671" s="655">
        <v>7</v>
      </c>
      <c r="K671" s="656">
        <v>0.09</v>
      </c>
    </row>
    <row r="672" spans="1:11" ht="14.4" customHeight="1" x14ac:dyDescent="0.3">
      <c r="A672" s="651" t="s">
        <v>540</v>
      </c>
      <c r="B672" s="652" t="s">
        <v>541</v>
      </c>
      <c r="C672" s="653" t="s">
        <v>559</v>
      </c>
      <c r="D672" s="654" t="s">
        <v>2552</v>
      </c>
      <c r="E672" s="653" t="s">
        <v>4454</v>
      </c>
      <c r="F672" s="654" t="s">
        <v>4455</v>
      </c>
      <c r="G672" s="653" t="s">
        <v>4267</v>
      </c>
      <c r="H672" s="653" t="s">
        <v>4268</v>
      </c>
      <c r="I672" s="655">
        <v>769919.59</v>
      </c>
      <c r="J672" s="655">
        <v>1</v>
      </c>
      <c r="K672" s="656">
        <v>769919.59</v>
      </c>
    </row>
    <row r="673" spans="1:11" ht="14.4" customHeight="1" x14ac:dyDescent="0.3">
      <c r="A673" s="651" t="s">
        <v>540</v>
      </c>
      <c r="B673" s="652" t="s">
        <v>541</v>
      </c>
      <c r="C673" s="653" t="s">
        <v>559</v>
      </c>
      <c r="D673" s="654" t="s">
        <v>2552</v>
      </c>
      <c r="E673" s="653" t="s">
        <v>4454</v>
      </c>
      <c r="F673" s="654" t="s">
        <v>4455</v>
      </c>
      <c r="G673" s="653" t="s">
        <v>4269</v>
      </c>
      <c r="H673" s="653" t="s">
        <v>4270</v>
      </c>
      <c r="I673" s="655">
        <v>0.01</v>
      </c>
      <c r="J673" s="655">
        <v>12</v>
      </c>
      <c r="K673" s="656">
        <v>0.12000000000000001</v>
      </c>
    </row>
    <row r="674" spans="1:11" ht="14.4" customHeight="1" x14ac:dyDescent="0.3">
      <c r="A674" s="651" t="s">
        <v>540</v>
      </c>
      <c r="B674" s="652" t="s">
        <v>541</v>
      </c>
      <c r="C674" s="653" t="s">
        <v>559</v>
      </c>
      <c r="D674" s="654" t="s">
        <v>2552</v>
      </c>
      <c r="E674" s="653" t="s">
        <v>4454</v>
      </c>
      <c r="F674" s="654" t="s">
        <v>4455</v>
      </c>
      <c r="G674" s="653" t="s">
        <v>4271</v>
      </c>
      <c r="H674" s="653" t="s">
        <v>4272</v>
      </c>
      <c r="I674" s="655">
        <v>0.01</v>
      </c>
      <c r="J674" s="655">
        <v>25</v>
      </c>
      <c r="K674" s="656">
        <v>0.28000000000000003</v>
      </c>
    </row>
    <row r="675" spans="1:11" ht="14.4" customHeight="1" x14ac:dyDescent="0.3">
      <c r="A675" s="651" t="s">
        <v>540</v>
      </c>
      <c r="B675" s="652" t="s">
        <v>541</v>
      </c>
      <c r="C675" s="653" t="s">
        <v>559</v>
      </c>
      <c r="D675" s="654" t="s">
        <v>2552</v>
      </c>
      <c r="E675" s="653" t="s">
        <v>4454</v>
      </c>
      <c r="F675" s="654" t="s">
        <v>4455</v>
      </c>
      <c r="G675" s="653" t="s">
        <v>4273</v>
      </c>
      <c r="H675" s="653" t="s">
        <v>4274</v>
      </c>
      <c r="I675" s="655">
        <v>34440.29</v>
      </c>
      <c r="J675" s="655">
        <v>1</v>
      </c>
      <c r="K675" s="656">
        <v>34440.29</v>
      </c>
    </row>
    <row r="676" spans="1:11" ht="14.4" customHeight="1" x14ac:dyDescent="0.3">
      <c r="A676" s="651" t="s">
        <v>540</v>
      </c>
      <c r="B676" s="652" t="s">
        <v>541</v>
      </c>
      <c r="C676" s="653" t="s">
        <v>559</v>
      </c>
      <c r="D676" s="654" t="s">
        <v>2552</v>
      </c>
      <c r="E676" s="653" t="s">
        <v>4446</v>
      </c>
      <c r="F676" s="654" t="s">
        <v>4447</v>
      </c>
      <c r="G676" s="653" t="s">
        <v>4275</v>
      </c>
      <c r="H676" s="653" t="s">
        <v>4276</v>
      </c>
      <c r="I676" s="655">
        <v>5708.3000000000011</v>
      </c>
      <c r="J676" s="655">
        <v>28</v>
      </c>
      <c r="K676" s="656">
        <v>159832.30999999997</v>
      </c>
    </row>
    <row r="677" spans="1:11" ht="14.4" customHeight="1" x14ac:dyDescent="0.3">
      <c r="A677" s="651" t="s">
        <v>540</v>
      </c>
      <c r="B677" s="652" t="s">
        <v>541</v>
      </c>
      <c r="C677" s="653" t="s">
        <v>559</v>
      </c>
      <c r="D677" s="654" t="s">
        <v>2552</v>
      </c>
      <c r="E677" s="653" t="s">
        <v>4446</v>
      </c>
      <c r="F677" s="654" t="s">
        <v>4447</v>
      </c>
      <c r="G677" s="653" t="s">
        <v>4277</v>
      </c>
      <c r="H677" s="653" t="s">
        <v>4278</v>
      </c>
      <c r="I677" s="655">
        <v>62658</v>
      </c>
      <c r="J677" s="655">
        <v>13</v>
      </c>
      <c r="K677" s="656">
        <v>814554</v>
      </c>
    </row>
    <row r="678" spans="1:11" ht="14.4" customHeight="1" x14ac:dyDescent="0.3">
      <c r="A678" s="651" t="s">
        <v>540</v>
      </c>
      <c r="B678" s="652" t="s">
        <v>541</v>
      </c>
      <c r="C678" s="653" t="s">
        <v>559</v>
      </c>
      <c r="D678" s="654" t="s">
        <v>2552</v>
      </c>
      <c r="E678" s="653" t="s">
        <v>4446</v>
      </c>
      <c r="F678" s="654" t="s">
        <v>4447</v>
      </c>
      <c r="G678" s="653" t="s">
        <v>4279</v>
      </c>
      <c r="H678" s="653" t="s">
        <v>4280</v>
      </c>
      <c r="I678" s="655">
        <v>61920</v>
      </c>
      <c r="J678" s="655">
        <v>1</v>
      </c>
      <c r="K678" s="656">
        <v>61920</v>
      </c>
    </row>
    <row r="679" spans="1:11" ht="14.4" customHeight="1" x14ac:dyDescent="0.3">
      <c r="A679" s="651" t="s">
        <v>540</v>
      </c>
      <c r="B679" s="652" t="s">
        <v>541</v>
      </c>
      <c r="C679" s="653" t="s">
        <v>559</v>
      </c>
      <c r="D679" s="654" t="s">
        <v>2552</v>
      </c>
      <c r="E679" s="653" t="s">
        <v>4446</v>
      </c>
      <c r="F679" s="654" t="s">
        <v>4447</v>
      </c>
      <c r="G679" s="653" t="s">
        <v>4281</v>
      </c>
      <c r="H679" s="653" t="s">
        <v>4282</v>
      </c>
      <c r="I679" s="655">
        <v>55245</v>
      </c>
      <c r="J679" s="655">
        <v>2</v>
      </c>
      <c r="K679" s="656">
        <v>110490</v>
      </c>
    </row>
    <row r="680" spans="1:11" ht="14.4" customHeight="1" x14ac:dyDescent="0.3">
      <c r="A680" s="651" t="s">
        <v>540</v>
      </c>
      <c r="B680" s="652" t="s">
        <v>541</v>
      </c>
      <c r="C680" s="653" t="s">
        <v>559</v>
      </c>
      <c r="D680" s="654" t="s">
        <v>2552</v>
      </c>
      <c r="E680" s="653" t="s">
        <v>4446</v>
      </c>
      <c r="F680" s="654" t="s">
        <v>4447</v>
      </c>
      <c r="G680" s="653" t="s">
        <v>4283</v>
      </c>
      <c r="H680" s="653" t="s">
        <v>4284</v>
      </c>
      <c r="I680" s="655">
        <v>3938.1771428571424</v>
      </c>
      <c r="J680" s="655">
        <v>18</v>
      </c>
      <c r="K680" s="656">
        <v>70887.14</v>
      </c>
    </row>
    <row r="681" spans="1:11" ht="14.4" customHeight="1" x14ac:dyDescent="0.3">
      <c r="A681" s="651" t="s">
        <v>540</v>
      </c>
      <c r="B681" s="652" t="s">
        <v>541</v>
      </c>
      <c r="C681" s="653" t="s">
        <v>559</v>
      </c>
      <c r="D681" s="654" t="s">
        <v>2552</v>
      </c>
      <c r="E681" s="653" t="s">
        <v>4446</v>
      </c>
      <c r="F681" s="654" t="s">
        <v>4447</v>
      </c>
      <c r="G681" s="653" t="s">
        <v>4285</v>
      </c>
      <c r="H681" s="653" t="s">
        <v>4286</v>
      </c>
      <c r="I681" s="655">
        <v>7323.13</v>
      </c>
      <c r="J681" s="655">
        <v>2</v>
      </c>
      <c r="K681" s="656">
        <v>14646.26</v>
      </c>
    </row>
    <row r="682" spans="1:11" ht="14.4" customHeight="1" x14ac:dyDescent="0.3">
      <c r="A682" s="651" t="s">
        <v>540</v>
      </c>
      <c r="B682" s="652" t="s">
        <v>541</v>
      </c>
      <c r="C682" s="653" t="s">
        <v>559</v>
      </c>
      <c r="D682" s="654" t="s">
        <v>2552</v>
      </c>
      <c r="E682" s="653" t="s">
        <v>4446</v>
      </c>
      <c r="F682" s="654" t="s">
        <v>4447</v>
      </c>
      <c r="G682" s="653" t="s">
        <v>4287</v>
      </c>
      <c r="H682" s="653" t="s">
        <v>4288</v>
      </c>
      <c r="I682" s="655">
        <v>3993</v>
      </c>
      <c r="J682" s="655">
        <v>8</v>
      </c>
      <c r="K682" s="656">
        <v>31944</v>
      </c>
    </row>
    <row r="683" spans="1:11" ht="14.4" customHeight="1" x14ac:dyDescent="0.3">
      <c r="A683" s="651" t="s">
        <v>540</v>
      </c>
      <c r="B683" s="652" t="s">
        <v>541</v>
      </c>
      <c r="C683" s="653" t="s">
        <v>559</v>
      </c>
      <c r="D683" s="654" t="s">
        <v>2552</v>
      </c>
      <c r="E683" s="653" t="s">
        <v>4446</v>
      </c>
      <c r="F683" s="654" t="s">
        <v>4447</v>
      </c>
      <c r="G683" s="653" t="s">
        <v>4289</v>
      </c>
      <c r="H683" s="653" t="s">
        <v>4290</v>
      </c>
      <c r="I683" s="655">
        <v>11974.75</v>
      </c>
      <c r="J683" s="655">
        <v>2</v>
      </c>
      <c r="K683" s="656">
        <v>23949.5</v>
      </c>
    </row>
    <row r="684" spans="1:11" ht="14.4" customHeight="1" x14ac:dyDescent="0.3">
      <c r="A684" s="651" t="s">
        <v>540</v>
      </c>
      <c r="B684" s="652" t="s">
        <v>541</v>
      </c>
      <c r="C684" s="653" t="s">
        <v>559</v>
      </c>
      <c r="D684" s="654" t="s">
        <v>2552</v>
      </c>
      <c r="E684" s="653" t="s">
        <v>4446</v>
      </c>
      <c r="F684" s="654" t="s">
        <v>4447</v>
      </c>
      <c r="G684" s="653" t="s">
        <v>4291</v>
      </c>
      <c r="H684" s="653" t="s">
        <v>4292</v>
      </c>
      <c r="I684" s="655">
        <v>6424.99</v>
      </c>
      <c r="J684" s="655">
        <v>2</v>
      </c>
      <c r="K684" s="656">
        <v>12849.98</v>
      </c>
    </row>
    <row r="685" spans="1:11" ht="14.4" customHeight="1" x14ac:dyDescent="0.3">
      <c r="A685" s="651" t="s">
        <v>540</v>
      </c>
      <c r="B685" s="652" t="s">
        <v>541</v>
      </c>
      <c r="C685" s="653" t="s">
        <v>559</v>
      </c>
      <c r="D685" s="654" t="s">
        <v>2552</v>
      </c>
      <c r="E685" s="653" t="s">
        <v>4446</v>
      </c>
      <c r="F685" s="654" t="s">
        <v>4447</v>
      </c>
      <c r="G685" s="653" t="s">
        <v>4293</v>
      </c>
      <c r="H685" s="653" t="s">
        <v>4294</v>
      </c>
      <c r="I685" s="655">
        <v>3601.0466666666666</v>
      </c>
      <c r="J685" s="655">
        <v>3</v>
      </c>
      <c r="K685" s="656">
        <v>10803.14</v>
      </c>
    </row>
    <row r="686" spans="1:11" ht="14.4" customHeight="1" x14ac:dyDescent="0.3">
      <c r="A686" s="651" t="s">
        <v>540</v>
      </c>
      <c r="B686" s="652" t="s">
        <v>541</v>
      </c>
      <c r="C686" s="653" t="s">
        <v>559</v>
      </c>
      <c r="D686" s="654" t="s">
        <v>2552</v>
      </c>
      <c r="E686" s="653" t="s">
        <v>4456</v>
      </c>
      <c r="F686" s="654" t="s">
        <v>4457</v>
      </c>
      <c r="G686" s="653" t="s">
        <v>4295</v>
      </c>
      <c r="H686" s="653" t="s">
        <v>4296</v>
      </c>
      <c r="I686" s="655">
        <v>201.53</v>
      </c>
      <c r="J686" s="655">
        <v>72</v>
      </c>
      <c r="K686" s="656">
        <v>14510.08</v>
      </c>
    </row>
    <row r="687" spans="1:11" ht="14.4" customHeight="1" x14ac:dyDescent="0.3">
      <c r="A687" s="651" t="s">
        <v>540</v>
      </c>
      <c r="B687" s="652" t="s">
        <v>541</v>
      </c>
      <c r="C687" s="653" t="s">
        <v>559</v>
      </c>
      <c r="D687" s="654" t="s">
        <v>2552</v>
      </c>
      <c r="E687" s="653" t="s">
        <v>4458</v>
      </c>
      <c r="F687" s="654" t="s">
        <v>4459</v>
      </c>
      <c r="G687" s="653" t="s">
        <v>4297</v>
      </c>
      <c r="H687" s="653" t="s">
        <v>4298</v>
      </c>
      <c r="I687" s="655">
        <v>28.059999999999995</v>
      </c>
      <c r="J687" s="655">
        <v>1476</v>
      </c>
      <c r="K687" s="656">
        <v>41416.560000000005</v>
      </c>
    </row>
    <row r="688" spans="1:11" ht="14.4" customHeight="1" x14ac:dyDescent="0.3">
      <c r="A688" s="651" t="s">
        <v>540</v>
      </c>
      <c r="B688" s="652" t="s">
        <v>541</v>
      </c>
      <c r="C688" s="653" t="s">
        <v>559</v>
      </c>
      <c r="D688" s="654" t="s">
        <v>2552</v>
      </c>
      <c r="E688" s="653" t="s">
        <v>4458</v>
      </c>
      <c r="F688" s="654" t="s">
        <v>4459</v>
      </c>
      <c r="G688" s="653" t="s">
        <v>4299</v>
      </c>
      <c r="H688" s="653" t="s">
        <v>4300</v>
      </c>
      <c r="I688" s="655">
        <v>241.53</v>
      </c>
      <c r="J688" s="655">
        <v>120</v>
      </c>
      <c r="K688" s="656">
        <v>28984.11</v>
      </c>
    </row>
    <row r="689" spans="1:11" ht="14.4" customHeight="1" x14ac:dyDescent="0.3">
      <c r="A689" s="651" t="s">
        <v>540</v>
      </c>
      <c r="B689" s="652" t="s">
        <v>541</v>
      </c>
      <c r="C689" s="653" t="s">
        <v>559</v>
      </c>
      <c r="D689" s="654" t="s">
        <v>2552</v>
      </c>
      <c r="E689" s="653" t="s">
        <v>4458</v>
      </c>
      <c r="F689" s="654" t="s">
        <v>4459</v>
      </c>
      <c r="G689" s="653" t="s">
        <v>4301</v>
      </c>
      <c r="H689" s="653" t="s">
        <v>4302</v>
      </c>
      <c r="I689" s="655">
        <v>133.91999999999999</v>
      </c>
      <c r="J689" s="655">
        <v>36</v>
      </c>
      <c r="K689" s="656">
        <v>4821.03</v>
      </c>
    </row>
    <row r="690" spans="1:11" ht="14.4" customHeight="1" x14ac:dyDescent="0.3">
      <c r="A690" s="651" t="s">
        <v>540</v>
      </c>
      <c r="B690" s="652" t="s">
        <v>541</v>
      </c>
      <c r="C690" s="653" t="s">
        <v>559</v>
      </c>
      <c r="D690" s="654" t="s">
        <v>2552</v>
      </c>
      <c r="E690" s="653" t="s">
        <v>4458</v>
      </c>
      <c r="F690" s="654" t="s">
        <v>4459</v>
      </c>
      <c r="G690" s="653" t="s">
        <v>4303</v>
      </c>
      <c r="H690" s="653" t="s">
        <v>4304</v>
      </c>
      <c r="I690" s="655">
        <v>27.210000000000004</v>
      </c>
      <c r="J690" s="655">
        <v>740</v>
      </c>
      <c r="K690" s="656">
        <v>20133.810000000005</v>
      </c>
    </row>
    <row r="691" spans="1:11" ht="14.4" customHeight="1" x14ac:dyDescent="0.3">
      <c r="A691" s="651" t="s">
        <v>540</v>
      </c>
      <c r="B691" s="652" t="s">
        <v>541</v>
      </c>
      <c r="C691" s="653" t="s">
        <v>559</v>
      </c>
      <c r="D691" s="654" t="s">
        <v>2552</v>
      </c>
      <c r="E691" s="653" t="s">
        <v>4458</v>
      </c>
      <c r="F691" s="654" t="s">
        <v>4459</v>
      </c>
      <c r="G691" s="653" t="s">
        <v>4305</v>
      </c>
      <c r="H691" s="653" t="s">
        <v>4306</v>
      </c>
      <c r="I691" s="655">
        <v>29.699999999999996</v>
      </c>
      <c r="J691" s="655">
        <v>1260</v>
      </c>
      <c r="K691" s="656">
        <v>37417.53</v>
      </c>
    </row>
    <row r="692" spans="1:11" ht="14.4" customHeight="1" x14ac:dyDescent="0.3">
      <c r="A692" s="651" t="s">
        <v>540</v>
      </c>
      <c r="B692" s="652" t="s">
        <v>541</v>
      </c>
      <c r="C692" s="653" t="s">
        <v>559</v>
      </c>
      <c r="D692" s="654" t="s">
        <v>2552</v>
      </c>
      <c r="E692" s="653" t="s">
        <v>4458</v>
      </c>
      <c r="F692" s="654" t="s">
        <v>4459</v>
      </c>
      <c r="G692" s="653" t="s">
        <v>4307</v>
      </c>
      <c r="H692" s="653" t="s">
        <v>4308</v>
      </c>
      <c r="I692" s="655">
        <v>35.075555555555553</v>
      </c>
      <c r="J692" s="655">
        <v>1080</v>
      </c>
      <c r="K692" s="656">
        <v>37881</v>
      </c>
    </row>
    <row r="693" spans="1:11" ht="14.4" customHeight="1" x14ac:dyDescent="0.3">
      <c r="A693" s="651" t="s">
        <v>540</v>
      </c>
      <c r="B693" s="652" t="s">
        <v>541</v>
      </c>
      <c r="C693" s="653" t="s">
        <v>559</v>
      </c>
      <c r="D693" s="654" t="s">
        <v>2552</v>
      </c>
      <c r="E693" s="653" t="s">
        <v>4458</v>
      </c>
      <c r="F693" s="654" t="s">
        <v>4459</v>
      </c>
      <c r="G693" s="653" t="s">
        <v>4309</v>
      </c>
      <c r="H693" s="653" t="s">
        <v>4310</v>
      </c>
      <c r="I693" s="655">
        <v>112.40999999999998</v>
      </c>
      <c r="J693" s="655">
        <v>1116</v>
      </c>
      <c r="K693" s="656">
        <v>125452.34999999998</v>
      </c>
    </row>
    <row r="694" spans="1:11" ht="14.4" customHeight="1" x14ac:dyDescent="0.3">
      <c r="A694" s="651" t="s">
        <v>540</v>
      </c>
      <c r="B694" s="652" t="s">
        <v>541</v>
      </c>
      <c r="C694" s="653" t="s">
        <v>559</v>
      </c>
      <c r="D694" s="654" t="s">
        <v>2552</v>
      </c>
      <c r="E694" s="653" t="s">
        <v>4458</v>
      </c>
      <c r="F694" s="654" t="s">
        <v>4459</v>
      </c>
      <c r="G694" s="653" t="s">
        <v>4311</v>
      </c>
      <c r="H694" s="653" t="s">
        <v>4312</v>
      </c>
      <c r="I694" s="655">
        <v>26.9</v>
      </c>
      <c r="J694" s="655">
        <v>20</v>
      </c>
      <c r="K694" s="656">
        <v>538.04</v>
      </c>
    </row>
    <row r="695" spans="1:11" ht="14.4" customHeight="1" x14ac:dyDescent="0.3">
      <c r="A695" s="651" t="s">
        <v>540</v>
      </c>
      <c r="B695" s="652" t="s">
        <v>541</v>
      </c>
      <c r="C695" s="653" t="s">
        <v>559</v>
      </c>
      <c r="D695" s="654" t="s">
        <v>2552</v>
      </c>
      <c r="E695" s="653" t="s">
        <v>4458</v>
      </c>
      <c r="F695" s="654" t="s">
        <v>4459</v>
      </c>
      <c r="G695" s="653" t="s">
        <v>4313</v>
      </c>
      <c r="H695" s="653" t="s">
        <v>4314</v>
      </c>
      <c r="I695" s="655">
        <v>639.28</v>
      </c>
      <c r="J695" s="655">
        <v>12</v>
      </c>
      <c r="K695" s="656">
        <v>7671.42</v>
      </c>
    </row>
    <row r="696" spans="1:11" ht="14.4" customHeight="1" x14ac:dyDescent="0.3">
      <c r="A696" s="651" t="s">
        <v>540</v>
      </c>
      <c r="B696" s="652" t="s">
        <v>541</v>
      </c>
      <c r="C696" s="653" t="s">
        <v>559</v>
      </c>
      <c r="D696" s="654" t="s">
        <v>2552</v>
      </c>
      <c r="E696" s="653" t="s">
        <v>4458</v>
      </c>
      <c r="F696" s="654" t="s">
        <v>4459</v>
      </c>
      <c r="G696" s="653" t="s">
        <v>4315</v>
      </c>
      <c r="H696" s="653" t="s">
        <v>4316</v>
      </c>
      <c r="I696" s="655">
        <v>160.13999999999999</v>
      </c>
      <c r="J696" s="655">
        <v>24</v>
      </c>
      <c r="K696" s="656">
        <v>3843.3</v>
      </c>
    </row>
    <row r="697" spans="1:11" ht="14.4" customHeight="1" x14ac:dyDescent="0.3">
      <c r="A697" s="651" t="s">
        <v>540</v>
      </c>
      <c r="B697" s="652" t="s">
        <v>541</v>
      </c>
      <c r="C697" s="653" t="s">
        <v>559</v>
      </c>
      <c r="D697" s="654" t="s">
        <v>2552</v>
      </c>
      <c r="E697" s="653" t="s">
        <v>4458</v>
      </c>
      <c r="F697" s="654" t="s">
        <v>4459</v>
      </c>
      <c r="G697" s="653" t="s">
        <v>4317</v>
      </c>
      <c r="H697" s="653" t="s">
        <v>4318</v>
      </c>
      <c r="I697" s="655">
        <v>378.86133333333333</v>
      </c>
      <c r="J697" s="655">
        <v>672</v>
      </c>
      <c r="K697" s="656">
        <v>181125</v>
      </c>
    </row>
    <row r="698" spans="1:11" ht="14.4" customHeight="1" x14ac:dyDescent="0.3">
      <c r="A698" s="651" t="s">
        <v>540</v>
      </c>
      <c r="B698" s="652" t="s">
        <v>541</v>
      </c>
      <c r="C698" s="653" t="s">
        <v>559</v>
      </c>
      <c r="D698" s="654" t="s">
        <v>2552</v>
      </c>
      <c r="E698" s="653" t="s">
        <v>4458</v>
      </c>
      <c r="F698" s="654" t="s">
        <v>4459</v>
      </c>
      <c r="G698" s="653" t="s">
        <v>4319</v>
      </c>
      <c r="H698" s="653" t="s">
        <v>4320</v>
      </c>
      <c r="I698" s="655">
        <v>112.41</v>
      </c>
      <c r="J698" s="655">
        <v>252</v>
      </c>
      <c r="K698" s="656">
        <v>28327.949999999997</v>
      </c>
    </row>
    <row r="699" spans="1:11" ht="14.4" customHeight="1" x14ac:dyDescent="0.3">
      <c r="A699" s="651" t="s">
        <v>540</v>
      </c>
      <c r="B699" s="652" t="s">
        <v>541</v>
      </c>
      <c r="C699" s="653" t="s">
        <v>559</v>
      </c>
      <c r="D699" s="654" t="s">
        <v>2552</v>
      </c>
      <c r="E699" s="653" t="s">
        <v>4458</v>
      </c>
      <c r="F699" s="654" t="s">
        <v>4459</v>
      </c>
      <c r="G699" s="653" t="s">
        <v>4321</v>
      </c>
      <c r="H699" s="653" t="s">
        <v>4322</v>
      </c>
      <c r="I699" s="655">
        <v>130.97999999999999</v>
      </c>
      <c r="J699" s="655">
        <v>24</v>
      </c>
      <c r="K699" s="656">
        <v>3143.64</v>
      </c>
    </row>
    <row r="700" spans="1:11" ht="14.4" customHeight="1" x14ac:dyDescent="0.3">
      <c r="A700" s="651" t="s">
        <v>540</v>
      </c>
      <c r="B700" s="652" t="s">
        <v>541</v>
      </c>
      <c r="C700" s="653" t="s">
        <v>559</v>
      </c>
      <c r="D700" s="654" t="s">
        <v>2552</v>
      </c>
      <c r="E700" s="653" t="s">
        <v>4458</v>
      </c>
      <c r="F700" s="654" t="s">
        <v>4459</v>
      </c>
      <c r="G700" s="653" t="s">
        <v>4323</v>
      </c>
      <c r="H700" s="653" t="s">
        <v>4324</v>
      </c>
      <c r="I700" s="655">
        <v>210.16</v>
      </c>
      <c r="J700" s="655">
        <v>24</v>
      </c>
      <c r="K700" s="656">
        <v>5043.8999999999996</v>
      </c>
    </row>
    <row r="701" spans="1:11" ht="14.4" customHeight="1" x14ac:dyDescent="0.3">
      <c r="A701" s="651" t="s">
        <v>540</v>
      </c>
      <c r="B701" s="652" t="s">
        <v>541</v>
      </c>
      <c r="C701" s="653" t="s">
        <v>559</v>
      </c>
      <c r="D701" s="654" t="s">
        <v>2552</v>
      </c>
      <c r="E701" s="653" t="s">
        <v>4458</v>
      </c>
      <c r="F701" s="654" t="s">
        <v>4459</v>
      </c>
      <c r="G701" s="653" t="s">
        <v>4325</v>
      </c>
      <c r="H701" s="653" t="s">
        <v>4326</v>
      </c>
      <c r="I701" s="655">
        <v>257.08</v>
      </c>
      <c r="J701" s="655">
        <v>12</v>
      </c>
      <c r="K701" s="656">
        <v>3084.99</v>
      </c>
    </row>
    <row r="702" spans="1:11" ht="14.4" customHeight="1" x14ac:dyDescent="0.3">
      <c r="A702" s="651" t="s">
        <v>540</v>
      </c>
      <c r="B702" s="652" t="s">
        <v>541</v>
      </c>
      <c r="C702" s="653" t="s">
        <v>559</v>
      </c>
      <c r="D702" s="654" t="s">
        <v>2552</v>
      </c>
      <c r="E702" s="653" t="s">
        <v>4458</v>
      </c>
      <c r="F702" s="654" t="s">
        <v>4459</v>
      </c>
      <c r="G702" s="653" t="s">
        <v>4327</v>
      </c>
      <c r="H702" s="653" t="s">
        <v>4328</v>
      </c>
      <c r="I702" s="655">
        <v>205.28</v>
      </c>
      <c r="J702" s="655">
        <v>12</v>
      </c>
      <c r="K702" s="656">
        <v>2463.3000000000002</v>
      </c>
    </row>
    <row r="703" spans="1:11" ht="14.4" customHeight="1" x14ac:dyDescent="0.3">
      <c r="A703" s="651" t="s">
        <v>540</v>
      </c>
      <c r="B703" s="652" t="s">
        <v>541</v>
      </c>
      <c r="C703" s="653" t="s">
        <v>559</v>
      </c>
      <c r="D703" s="654" t="s">
        <v>2552</v>
      </c>
      <c r="E703" s="653" t="s">
        <v>4458</v>
      </c>
      <c r="F703" s="654" t="s">
        <v>4459</v>
      </c>
      <c r="G703" s="653" t="s">
        <v>4329</v>
      </c>
      <c r="H703" s="653" t="s">
        <v>4330</v>
      </c>
      <c r="I703" s="655">
        <v>849.45</v>
      </c>
      <c r="J703" s="655">
        <v>12</v>
      </c>
      <c r="K703" s="656">
        <v>10193.370000000001</v>
      </c>
    </row>
    <row r="704" spans="1:11" ht="14.4" customHeight="1" x14ac:dyDescent="0.3">
      <c r="A704" s="651" t="s">
        <v>540</v>
      </c>
      <c r="B704" s="652" t="s">
        <v>541</v>
      </c>
      <c r="C704" s="653" t="s">
        <v>559</v>
      </c>
      <c r="D704" s="654" t="s">
        <v>2552</v>
      </c>
      <c r="E704" s="653" t="s">
        <v>4438</v>
      </c>
      <c r="F704" s="654" t="s">
        <v>4439</v>
      </c>
      <c r="G704" s="653" t="s">
        <v>3315</v>
      </c>
      <c r="H704" s="653" t="s">
        <v>3316</v>
      </c>
      <c r="I704" s="655">
        <v>0.30333333333333329</v>
      </c>
      <c r="J704" s="655">
        <v>500</v>
      </c>
      <c r="K704" s="656">
        <v>152</v>
      </c>
    </row>
    <row r="705" spans="1:11" ht="14.4" customHeight="1" x14ac:dyDescent="0.3">
      <c r="A705" s="651" t="s">
        <v>540</v>
      </c>
      <c r="B705" s="652" t="s">
        <v>541</v>
      </c>
      <c r="C705" s="653" t="s">
        <v>559</v>
      </c>
      <c r="D705" s="654" t="s">
        <v>2552</v>
      </c>
      <c r="E705" s="653" t="s">
        <v>4438</v>
      </c>
      <c r="F705" s="654" t="s">
        <v>4439</v>
      </c>
      <c r="G705" s="653" t="s">
        <v>3317</v>
      </c>
      <c r="H705" s="653" t="s">
        <v>3318</v>
      </c>
      <c r="I705" s="655">
        <v>0.30333333333333329</v>
      </c>
      <c r="J705" s="655">
        <v>500</v>
      </c>
      <c r="K705" s="656">
        <v>152</v>
      </c>
    </row>
    <row r="706" spans="1:11" ht="14.4" customHeight="1" x14ac:dyDescent="0.3">
      <c r="A706" s="651" t="s">
        <v>540</v>
      </c>
      <c r="B706" s="652" t="s">
        <v>541</v>
      </c>
      <c r="C706" s="653" t="s">
        <v>559</v>
      </c>
      <c r="D706" s="654" t="s">
        <v>2552</v>
      </c>
      <c r="E706" s="653" t="s">
        <v>4438</v>
      </c>
      <c r="F706" s="654" t="s">
        <v>4439</v>
      </c>
      <c r="G706" s="653" t="s">
        <v>4331</v>
      </c>
      <c r="H706" s="653" t="s">
        <v>4332</v>
      </c>
      <c r="I706" s="655">
        <v>0.68</v>
      </c>
      <c r="J706" s="655">
        <v>200</v>
      </c>
      <c r="K706" s="656">
        <v>136</v>
      </c>
    </row>
    <row r="707" spans="1:11" ht="14.4" customHeight="1" x14ac:dyDescent="0.3">
      <c r="A707" s="651" t="s">
        <v>540</v>
      </c>
      <c r="B707" s="652" t="s">
        <v>541</v>
      </c>
      <c r="C707" s="653" t="s">
        <v>559</v>
      </c>
      <c r="D707" s="654" t="s">
        <v>2552</v>
      </c>
      <c r="E707" s="653" t="s">
        <v>4438</v>
      </c>
      <c r="F707" s="654" t="s">
        <v>4439</v>
      </c>
      <c r="G707" s="653" t="s">
        <v>4333</v>
      </c>
      <c r="H707" s="653" t="s">
        <v>4334</v>
      </c>
      <c r="I707" s="655">
        <v>10.987500000000001</v>
      </c>
      <c r="J707" s="655">
        <v>350</v>
      </c>
      <c r="K707" s="656">
        <v>3844.58</v>
      </c>
    </row>
    <row r="708" spans="1:11" ht="14.4" customHeight="1" x14ac:dyDescent="0.3">
      <c r="A708" s="651" t="s">
        <v>540</v>
      </c>
      <c r="B708" s="652" t="s">
        <v>541</v>
      </c>
      <c r="C708" s="653" t="s">
        <v>559</v>
      </c>
      <c r="D708" s="654" t="s">
        <v>2552</v>
      </c>
      <c r="E708" s="653" t="s">
        <v>4438</v>
      </c>
      <c r="F708" s="654" t="s">
        <v>4439</v>
      </c>
      <c r="G708" s="653" t="s">
        <v>4335</v>
      </c>
      <c r="H708" s="653" t="s">
        <v>4336</v>
      </c>
      <c r="I708" s="655">
        <v>11.54</v>
      </c>
      <c r="J708" s="655">
        <v>350</v>
      </c>
      <c r="K708" s="656">
        <v>4040.1899999999996</v>
      </c>
    </row>
    <row r="709" spans="1:11" ht="14.4" customHeight="1" x14ac:dyDescent="0.3">
      <c r="A709" s="651" t="s">
        <v>540</v>
      </c>
      <c r="B709" s="652" t="s">
        <v>541</v>
      </c>
      <c r="C709" s="653" t="s">
        <v>559</v>
      </c>
      <c r="D709" s="654" t="s">
        <v>2552</v>
      </c>
      <c r="E709" s="653" t="s">
        <v>4438</v>
      </c>
      <c r="F709" s="654" t="s">
        <v>4439</v>
      </c>
      <c r="G709" s="653" t="s">
        <v>4337</v>
      </c>
      <c r="H709" s="653" t="s">
        <v>4338</v>
      </c>
      <c r="I709" s="655">
        <v>11.542</v>
      </c>
      <c r="J709" s="655">
        <v>200</v>
      </c>
      <c r="K709" s="656">
        <v>2308.7799999999997</v>
      </c>
    </row>
    <row r="710" spans="1:11" ht="14.4" customHeight="1" x14ac:dyDescent="0.3">
      <c r="A710" s="651" t="s">
        <v>540</v>
      </c>
      <c r="B710" s="652" t="s">
        <v>541</v>
      </c>
      <c r="C710" s="653" t="s">
        <v>559</v>
      </c>
      <c r="D710" s="654" t="s">
        <v>2552</v>
      </c>
      <c r="E710" s="653" t="s">
        <v>4438</v>
      </c>
      <c r="F710" s="654" t="s">
        <v>4439</v>
      </c>
      <c r="G710" s="653" t="s">
        <v>4339</v>
      </c>
      <c r="H710" s="653" t="s">
        <v>4340</v>
      </c>
      <c r="I710" s="655">
        <v>10.67</v>
      </c>
      <c r="J710" s="655">
        <v>300</v>
      </c>
      <c r="K710" s="656">
        <v>3201.66</v>
      </c>
    </row>
    <row r="711" spans="1:11" ht="14.4" customHeight="1" x14ac:dyDescent="0.3">
      <c r="A711" s="651" t="s">
        <v>540</v>
      </c>
      <c r="B711" s="652" t="s">
        <v>541</v>
      </c>
      <c r="C711" s="653" t="s">
        <v>559</v>
      </c>
      <c r="D711" s="654" t="s">
        <v>2552</v>
      </c>
      <c r="E711" s="653" t="s">
        <v>4438</v>
      </c>
      <c r="F711" s="654" t="s">
        <v>4439</v>
      </c>
      <c r="G711" s="653" t="s">
        <v>4341</v>
      </c>
      <c r="H711" s="653" t="s">
        <v>4342</v>
      </c>
      <c r="I711" s="655">
        <v>11.54</v>
      </c>
      <c r="J711" s="655">
        <v>200</v>
      </c>
      <c r="K711" s="656">
        <v>2308.5100000000002</v>
      </c>
    </row>
    <row r="712" spans="1:11" ht="14.4" customHeight="1" x14ac:dyDescent="0.3">
      <c r="A712" s="651" t="s">
        <v>540</v>
      </c>
      <c r="B712" s="652" t="s">
        <v>541</v>
      </c>
      <c r="C712" s="653" t="s">
        <v>559</v>
      </c>
      <c r="D712" s="654" t="s">
        <v>2552</v>
      </c>
      <c r="E712" s="653" t="s">
        <v>4438</v>
      </c>
      <c r="F712" s="654" t="s">
        <v>4439</v>
      </c>
      <c r="G712" s="653" t="s">
        <v>3616</v>
      </c>
      <c r="H712" s="653" t="s">
        <v>3617</v>
      </c>
      <c r="I712" s="655">
        <v>48.82</v>
      </c>
      <c r="J712" s="655">
        <v>100</v>
      </c>
      <c r="K712" s="656">
        <v>4882</v>
      </c>
    </row>
    <row r="713" spans="1:11" ht="14.4" customHeight="1" x14ac:dyDescent="0.3">
      <c r="A713" s="651" t="s">
        <v>540</v>
      </c>
      <c r="B713" s="652" t="s">
        <v>541</v>
      </c>
      <c r="C713" s="653" t="s">
        <v>559</v>
      </c>
      <c r="D713" s="654" t="s">
        <v>2552</v>
      </c>
      <c r="E713" s="653" t="s">
        <v>4438</v>
      </c>
      <c r="F713" s="654" t="s">
        <v>4439</v>
      </c>
      <c r="G713" s="653" t="s">
        <v>4343</v>
      </c>
      <c r="H713" s="653" t="s">
        <v>4344</v>
      </c>
      <c r="I713" s="655">
        <v>11.5425</v>
      </c>
      <c r="J713" s="655">
        <v>300</v>
      </c>
      <c r="K713" s="656">
        <v>3463.48</v>
      </c>
    </row>
    <row r="714" spans="1:11" ht="14.4" customHeight="1" x14ac:dyDescent="0.3">
      <c r="A714" s="651" t="s">
        <v>540</v>
      </c>
      <c r="B714" s="652" t="s">
        <v>541</v>
      </c>
      <c r="C714" s="653" t="s">
        <v>559</v>
      </c>
      <c r="D714" s="654" t="s">
        <v>2552</v>
      </c>
      <c r="E714" s="653" t="s">
        <v>4438</v>
      </c>
      <c r="F714" s="654" t="s">
        <v>4439</v>
      </c>
      <c r="G714" s="653" t="s">
        <v>4345</v>
      </c>
      <c r="H714" s="653" t="s">
        <v>4346</v>
      </c>
      <c r="I714" s="655">
        <v>12871.98</v>
      </c>
      <c r="J714" s="655">
        <v>1</v>
      </c>
      <c r="K714" s="656">
        <v>12871.98</v>
      </c>
    </row>
    <row r="715" spans="1:11" ht="14.4" customHeight="1" x14ac:dyDescent="0.3">
      <c r="A715" s="651" t="s">
        <v>540</v>
      </c>
      <c r="B715" s="652" t="s">
        <v>541</v>
      </c>
      <c r="C715" s="653" t="s">
        <v>559</v>
      </c>
      <c r="D715" s="654" t="s">
        <v>2552</v>
      </c>
      <c r="E715" s="653" t="s">
        <v>4440</v>
      </c>
      <c r="F715" s="654" t="s">
        <v>4441</v>
      </c>
      <c r="G715" s="653" t="s">
        <v>3620</v>
      </c>
      <c r="H715" s="653" t="s">
        <v>3621</v>
      </c>
      <c r="I715" s="655">
        <v>10.549999999999999</v>
      </c>
      <c r="J715" s="655">
        <v>1400</v>
      </c>
      <c r="K715" s="656">
        <v>14771.699999999999</v>
      </c>
    </row>
    <row r="716" spans="1:11" ht="14.4" customHeight="1" x14ac:dyDescent="0.3">
      <c r="A716" s="651" t="s">
        <v>540</v>
      </c>
      <c r="B716" s="652" t="s">
        <v>541</v>
      </c>
      <c r="C716" s="653" t="s">
        <v>559</v>
      </c>
      <c r="D716" s="654" t="s">
        <v>2552</v>
      </c>
      <c r="E716" s="653" t="s">
        <v>4440</v>
      </c>
      <c r="F716" s="654" t="s">
        <v>4441</v>
      </c>
      <c r="G716" s="653" t="s">
        <v>3622</v>
      </c>
      <c r="H716" s="653" t="s">
        <v>3623</v>
      </c>
      <c r="I716" s="655">
        <v>16.21</v>
      </c>
      <c r="J716" s="655">
        <v>150</v>
      </c>
      <c r="K716" s="656">
        <v>2432.1000000000004</v>
      </c>
    </row>
    <row r="717" spans="1:11" ht="14.4" customHeight="1" x14ac:dyDescent="0.3">
      <c r="A717" s="651" t="s">
        <v>540</v>
      </c>
      <c r="B717" s="652" t="s">
        <v>541</v>
      </c>
      <c r="C717" s="653" t="s">
        <v>559</v>
      </c>
      <c r="D717" s="654" t="s">
        <v>2552</v>
      </c>
      <c r="E717" s="653" t="s">
        <v>4440</v>
      </c>
      <c r="F717" s="654" t="s">
        <v>4441</v>
      </c>
      <c r="G717" s="653" t="s">
        <v>3624</v>
      </c>
      <c r="H717" s="653" t="s">
        <v>3625</v>
      </c>
      <c r="I717" s="655">
        <v>16.21</v>
      </c>
      <c r="J717" s="655">
        <v>50</v>
      </c>
      <c r="K717" s="656">
        <v>810.7</v>
      </c>
    </row>
    <row r="718" spans="1:11" ht="14.4" customHeight="1" x14ac:dyDescent="0.3">
      <c r="A718" s="651" t="s">
        <v>540</v>
      </c>
      <c r="B718" s="652" t="s">
        <v>541</v>
      </c>
      <c r="C718" s="653" t="s">
        <v>559</v>
      </c>
      <c r="D718" s="654" t="s">
        <v>2552</v>
      </c>
      <c r="E718" s="653" t="s">
        <v>4440</v>
      </c>
      <c r="F718" s="654" t="s">
        <v>4441</v>
      </c>
      <c r="G718" s="653" t="s">
        <v>4347</v>
      </c>
      <c r="H718" s="653" t="s">
        <v>4348</v>
      </c>
      <c r="I718" s="655">
        <v>10.549999999999999</v>
      </c>
      <c r="J718" s="655">
        <v>1080</v>
      </c>
      <c r="K718" s="656">
        <v>11395.250000000002</v>
      </c>
    </row>
    <row r="719" spans="1:11" ht="14.4" customHeight="1" x14ac:dyDescent="0.3">
      <c r="A719" s="651" t="s">
        <v>540</v>
      </c>
      <c r="B719" s="652" t="s">
        <v>541</v>
      </c>
      <c r="C719" s="653" t="s">
        <v>559</v>
      </c>
      <c r="D719" s="654" t="s">
        <v>2552</v>
      </c>
      <c r="E719" s="653" t="s">
        <v>4440</v>
      </c>
      <c r="F719" s="654" t="s">
        <v>4441</v>
      </c>
      <c r="G719" s="653" t="s">
        <v>4349</v>
      </c>
      <c r="H719" s="653" t="s">
        <v>4350</v>
      </c>
      <c r="I719" s="655">
        <v>10.549999999999999</v>
      </c>
      <c r="J719" s="655">
        <v>1560</v>
      </c>
      <c r="K719" s="656">
        <v>16459.63</v>
      </c>
    </row>
    <row r="720" spans="1:11" ht="14.4" customHeight="1" x14ac:dyDescent="0.3">
      <c r="A720" s="651" t="s">
        <v>540</v>
      </c>
      <c r="B720" s="652" t="s">
        <v>541</v>
      </c>
      <c r="C720" s="653" t="s">
        <v>559</v>
      </c>
      <c r="D720" s="654" t="s">
        <v>2552</v>
      </c>
      <c r="E720" s="653" t="s">
        <v>4440</v>
      </c>
      <c r="F720" s="654" t="s">
        <v>4441</v>
      </c>
      <c r="G720" s="653" t="s">
        <v>3327</v>
      </c>
      <c r="H720" s="653" t="s">
        <v>3328</v>
      </c>
      <c r="I720" s="655">
        <v>0.71</v>
      </c>
      <c r="J720" s="655">
        <v>13000</v>
      </c>
      <c r="K720" s="656">
        <v>9230</v>
      </c>
    </row>
    <row r="721" spans="1:11" ht="14.4" customHeight="1" x14ac:dyDescent="0.3">
      <c r="A721" s="651" t="s">
        <v>540</v>
      </c>
      <c r="B721" s="652" t="s">
        <v>541</v>
      </c>
      <c r="C721" s="653" t="s">
        <v>559</v>
      </c>
      <c r="D721" s="654" t="s">
        <v>2552</v>
      </c>
      <c r="E721" s="653" t="s">
        <v>4440</v>
      </c>
      <c r="F721" s="654" t="s">
        <v>4441</v>
      </c>
      <c r="G721" s="653" t="s">
        <v>3329</v>
      </c>
      <c r="H721" s="653" t="s">
        <v>3330</v>
      </c>
      <c r="I721" s="655">
        <v>0.71</v>
      </c>
      <c r="J721" s="655">
        <v>17800</v>
      </c>
      <c r="K721" s="656">
        <v>12638</v>
      </c>
    </row>
    <row r="722" spans="1:11" ht="14.4" customHeight="1" x14ac:dyDescent="0.3">
      <c r="A722" s="651" t="s">
        <v>540</v>
      </c>
      <c r="B722" s="652" t="s">
        <v>541</v>
      </c>
      <c r="C722" s="653" t="s">
        <v>559</v>
      </c>
      <c r="D722" s="654" t="s">
        <v>2552</v>
      </c>
      <c r="E722" s="653" t="s">
        <v>4440</v>
      </c>
      <c r="F722" s="654" t="s">
        <v>4441</v>
      </c>
      <c r="G722" s="653" t="s">
        <v>4351</v>
      </c>
      <c r="H722" s="653" t="s">
        <v>4352</v>
      </c>
      <c r="I722" s="655">
        <v>12.585000000000001</v>
      </c>
      <c r="J722" s="655">
        <v>100</v>
      </c>
      <c r="K722" s="656">
        <v>1258.5</v>
      </c>
    </row>
    <row r="723" spans="1:11" ht="14.4" customHeight="1" x14ac:dyDescent="0.3">
      <c r="A723" s="651" t="s">
        <v>540</v>
      </c>
      <c r="B723" s="652" t="s">
        <v>541</v>
      </c>
      <c r="C723" s="653" t="s">
        <v>559</v>
      </c>
      <c r="D723" s="654" t="s">
        <v>2552</v>
      </c>
      <c r="E723" s="653" t="s">
        <v>4460</v>
      </c>
      <c r="F723" s="654" t="s">
        <v>4461</v>
      </c>
      <c r="G723" s="653" t="s">
        <v>4353</v>
      </c>
      <c r="H723" s="653" t="s">
        <v>4354</v>
      </c>
      <c r="I723" s="655">
        <v>361801.29666666669</v>
      </c>
      <c r="J723" s="655">
        <v>6</v>
      </c>
      <c r="K723" s="656">
        <v>2170807.7800000003</v>
      </c>
    </row>
    <row r="724" spans="1:11" ht="14.4" customHeight="1" x14ac:dyDescent="0.3">
      <c r="A724" s="651" t="s">
        <v>540</v>
      </c>
      <c r="B724" s="652" t="s">
        <v>541</v>
      </c>
      <c r="C724" s="653" t="s">
        <v>559</v>
      </c>
      <c r="D724" s="654" t="s">
        <v>2552</v>
      </c>
      <c r="E724" s="653" t="s">
        <v>4460</v>
      </c>
      <c r="F724" s="654" t="s">
        <v>4461</v>
      </c>
      <c r="G724" s="653" t="s">
        <v>4355</v>
      </c>
      <c r="H724" s="653" t="s">
        <v>4356</v>
      </c>
      <c r="I724" s="655">
        <v>0.01</v>
      </c>
      <c r="J724" s="655">
        <v>9</v>
      </c>
      <c r="K724" s="656">
        <v>0.09</v>
      </c>
    </row>
    <row r="725" spans="1:11" ht="14.4" customHeight="1" x14ac:dyDescent="0.3">
      <c r="A725" s="651" t="s">
        <v>540</v>
      </c>
      <c r="B725" s="652" t="s">
        <v>541</v>
      </c>
      <c r="C725" s="653" t="s">
        <v>559</v>
      </c>
      <c r="D725" s="654" t="s">
        <v>2552</v>
      </c>
      <c r="E725" s="653" t="s">
        <v>4460</v>
      </c>
      <c r="F725" s="654" t="s">
        <v>4461</v>
      </c>
      <c r="G725" s="653" t="s">
        <v>4357</v>
      </c>
      <c r="H725" s="653" t="s">
        <v>4358</v>
      </c>
      <c r="I725" s="655">
        <v>0.01</v>
      </c>
      <c r="J725" s="655">
        <v>9</v>
      </c>
      <c r="K725" s="656">
        <v>0.09</v>
      </c>
    </row>
    <row r="726" spans="1:11" ht="14.4" customHeight="1" x14ac:dyDescent="0.3">
      <c r="A726" s="651" t="s">
        <v>540</v>
      </c>
      <c r="B726" s="652" t="s">
        <v>541</v>
      </c>
      <c r="C726" s="653" t="s">
        <v>559</v>
      </c>
      <c r="D726" s="654" t="s">
        <v>2552</v>
      </c>
      <c r="E726" s="653" t="s">
        <v>4460</v>
      </c>
      <c r="F726" s="654" t="s">
        <v>4461</v>
      </c>
      <c r="G726" s="653" t="s">
        <v>4359</v>
      </c>
      <c r="H726" s="653" t="s">
        <v>4360</v>
      </c>
      <c r="I726" s="655">
        <v>60984.762499999997</v>
      </c>
      <c r="J726" s="655">
        <v>8</v>
      </c>
      <c r="K726" s="656">
        <v>487878.08999999997</v>
      </c>
    </row>
    <row r="727" spans="1:11" ht="14.4" customHeight="1" x14ac:dyDescent="0.3">
      <c r="A727" s="651" t="s">
        <v>540</v>
      </c>
      <c r="B727" s="652" t="s">
        <v>541</v>
      </c>
      <c r="C727" s="653" t="s">
        <v>559</v>
      </c>
      <c r="D727" s="654" t="s">
        <v>2552</v>
      </c>
      <c r="E727" s="653" t="s">
        <v>4460</v>
      </c>
      <c r="F727" s="654" t="s">
        <v>4461</v>
      </c>
      <c r="G727" s="653" t="s">
        <v>4361</v>
      </c>
      <c r="H727" s="653" t="s">
        <v>4362</v>
      </c>
      <c r="I727" s="655">
        <v>0.01</v>
      </c>
      <c r="J727" s="655">
        <v>7</v>
      </c>
      <c r="K727" s="656">
        <v>7.0000000000000007E-2</v>
      </c>
    </row>
    <row r="728" spans="1:11" ht="14.4" customHeight="1" x14ac:dyDescent="0.3">
      <c r="A728" s="651" t="s">
        <v>540</v>
      </c>
      <c r="B728" s="652" t="s">
        <v>541</v>
      </c>
      <c r="C728" s="653" t="s">
        <v>559</v>
      </c>
      <c r="D728" s="654" t="s">
        <v>2552</v>
      </c>
      <c r="E728" s="653" t="s">
        <v>4460</v>
      </c>
      <c r="F728" s="654" t="s">
        <v>4461</v>
      </c>
      <c r="G728" s="653" t="s">
        <v>4363</v>
      </c>
      <c r="H728" s="653" t="s">
        <v>4364</v>
      </c>
      <c r="I728" s="655">
        <v>0.01</v>
      </c>
      <c r="J728" s="655">
        <v>9</v>
      </c>
      <c r="K728" s="656">
        <v>0.09</v>
      </c>
    </row>
    <row r="729" spans="1:11" ht="14.4" customHeight="1" x14ac:dyDescent="0.3">
      <c r="A729" s="651" t="s">
        <v>540</v>
      </c>
      <c r="B729" s="652" t="s">
        <v>541</v>
      </c>
      <c r="C729" s="653" t="s">
        <v>559</v>
      </c>
      <c r="D729" s="654" t="s">
        <v>2552</v>
      </c>
      <c r="E729" s="653" t="s">
        <v>4460</v>
      </c>
      <c r="F729" s="654" t="s">
        <v>4461</v>
      </c>
      <c r="G729" s="653" t="s">
        <v>4365</v>
      </c>
      <c r="H729" s="653" t="s">
        <v>4366</v>
      </c>
      <c r="I729" s="655">
        <v>59683.726666666662</v>
      </c>
      <c r="J729" s="655">
        <v>5</v>
      </c>
      <c r="K729" s="656">
        <v>298418.84000000003</v>
      </c>
    </row>
    <row r="730" spans="1:11" ht="14.4" customHeight="1" x14ac:dyDescent="0.3">
      <c r="A730" s="651" t="s">
        <v>540</v>
      </c>
      <c r="B730" s="652" t="s">
        <v>541</v>
      </c>
      <c r="C730" s="653" t="s">
        <v>559</v>
      </c>
      <c r="D730" s="654" t="s">
        <v>2552</v>
      </c>
      <c r="E730" s="653" t="s">
        <v>4460</v>
      </c>
      <c r="F730" s="654" t="s">
        <v>4461</v>
      </c>
      <c r="G730" s="653" t="s">
        <v>4367</v>
      </c>
      <c r="H730" s="653" t="s">
        <v>4368</v>
      </c>
      <c r="I730" s="655">
        <v>0.01</v>
      </c>
      <c r="J730" s="655">
        <v>9</v>
      </c>
      <c r="K730" s="656">
        <v>0.09</v>
      </c>
    </row>
    <row r="731" spans="1:11" ht="14.4" customHeight="1" x14ac:dyDescent="0.3">
      <c r="A731" s="651" t="s">
        <v>540</v>
      </c>
      <c r="B731" s="652" t="s">
        <v>541</v>
      </c>
      <c r="C731" s="653" t="s">
        <v>559</v>
      </c>
      <c r="D731" s="654" t="s">
        <v>2552</v>
      </c>
      <c r="E731" s="653" t="s">
        <v>4460</v>
      </c>
      <c r="F731" s="654" t="s">
        <v>4461</v>
      </c>
      <c r="G731" s="653" t="s">
        <v>4369</v>
      </c>
      <c r="H731" s="653" t="s">
        <v>4370</v>
      </c>
      <c r="I731" s="655">
        <v>26544.23</v>
      </c>
      <c r="J731" s="655">
        <v>1</v>
      </c>
      <c r="K731" s="656">
        <v>26544.23</v>
      </c>
    </row>
    <row r="732" spans="1:11" ht="14.4" customHeight="1" x14ac:dyDescent="0.3">
      <c r="A732" s="651" t="s">
        <v>540</v>
      </c>
      <c r="B732" s="652" t="s">
        <v>541</v>
      </c>
      <c r="C732" s="653" t="s">
        <v>559</v>
      </c>
      <c r="D732" s="654" t="s">
        <v>2552</v>
      </c>
      <c r="E732" s="653" t="s">
        <v>4460</v>
      </c>
      <c r="F732" s="654" t="s">
        <v>4461</v>
      </c>
      <c r="G732" s="653" t="s">
        <v>4371</v>
      </c>
      <c r="H732" s="653" t="s">
        <v>4372</v>
      </c>
      <c r="I732" s="655">
        <v>26544.3</v>
      </c>
      <c r="J732" s="655">
        <v>2</v>
      </c>
      <c r="K732" s="656">
        <v>53088.6</v>
      </c>
    </row>
    <row r="733" spans="1:11" ht="14.4" customHeight="1" x14ac:dyDescent="0.3">
      <c r="A733" s="651" t="s">
        <v>540</v>
      </c>
      <c r="B733" s="652" t="s">
        <v>541</v>
      </c>
      <c r="C733" s="653" t="s">
        <v>559</v>
      </c>
      <c r="D733" s="654" t="s">
        <v>2552</v>
      </c>
      <c r="E733" s="653" t="s">
        <v>4460</v>
      </c>
      <c r="F733" s="654" t="s">
        <v>4461</v>
      </c>
      <c r="G733" s="653" t="s">
        <v>4373</v>
      </c>
      <c r="H733" s="653" t="s">
        <v>4259</v>
      </c>
      <c r="I733" s="655">
        <v>0.01</v>
      </c>
      <c r="J733" s="655">
        <v>4</v>
      </c>
      <c r="K733" s="656">
        <v>0.04</v>
      </c>
    </row>
    <row r="734" spans="1:11" ht="14.4" customHeight="1" x14ac:dyDescent="0.3">
      <c r="A734" s="651" t="s">
        <v>540</v>
      </c>
      <c r="B734" s="652" t="s">
        <v>541</v>
      </c>
      <c r="C734" s="653" t="s">
        <v>559</v>
      </c>
      <c r="D734" s="654" t="s">
        <v>2552</v>
      </c>
      <c r="E734" s="653" t="s">
        <v>4460</v>
      </c>
      <c r="F734" s="654" t="s">
        <v>4461</v>
      </c>
      <c r="G734" s="653" t="s">
        <v>4374</v>
      </c>
      <c r="H734" s="653" t="s">
        <v>4375</v>
      </c>
      <c r="I734" s="655">
        <v>20540.669999999998</v>
      </c>
      <c r="J734" s="655">
        <v>1</v>
      </c>
      <c r="K734" s="656">
        <v>20540.669999999998</v>
      </c>
    </row>
    <row r="735" spans="1:11" ht="14.4" customHeight="1" x14ac:dyDescent="0.3">
      <c r="A735" s="651" t="s">
        <v>540</v>
      </c>
      <c r="B735" s="652" t="s">
        <v>541</v>
      </c>
      <c r="C735" s="653" t="s">
        <v>559</v>
      </c>
      <c r="D735" s="654" t="s">
        <v>2552</v>
      </c>
      <c r="E735" s="653" t="s">
        <v>4460</v>
      </c>
      <c r="F735" s="654" t="s">
        <v>4461</v>
      </c>
      <c r="G735" s="653" t="s">
        <v>4376</v>
      </c>
      <c r="H735" s="653" t="s">
        <v>4377</v>
      </c>
      <c r="I735" s="655">
        <v>26544.3</v>
      </c>
      <c r="J735" s="655">
        <v>7</v>
      </c>
      <c r="K735" s="656">
        <v>185810.1</v>
      </c>
    </row>
    <row r="736" spans="1:11" ht="14.4" customHeight="1" x14ac:dyDescent="0.3">
      <c r="A736" s="651" t="s">
        <v>540</v>
      </c>
      <c r="B736" s="652" t="s">
        <v>541</v>
      </c>
      <c r="C736" s="653" t="s">
        <v>559</v>
      </c>
      <c r="D736" s="654" t="s">
        <v>2552</v>
      </c>
      <c r="E736" s="653" t="s">
        <v>4460</v>
      </c>
      <c r="F736" s="654" t="s">
        <v>4461</v>
      </c>
      <c r="G736" s="653" t="s">
        <v>4378</v>
      </c>
      <c r="H736" s="653" t="s">
        <v>4379</v>
      </c>
      <c r="I736" s="655">
        <v>59683.79</v>
      </c>
      <c r="J736" s="655">
        <v>2</v>
      </c>
      <c r="K736" s="656">
        <v>119367.58</v>
      </c>
    </row>
    <row r="737" spans="1:11" ht="14.4" customHeight="1" x14ac:dyDescent="0.3">
      <c r="A737" s="651" t="s">
        <v>540</v>
      </c>
      <c r="B737" s="652" t="s">
        <v>541</v>
      </c>
      <c r="C737" s="653" t="s">
        <v>559</v>
      </c>
      <c r="D737" s="654" t="s">
        <v>2552</v>
      </c>
      <c r="E737" s="653" t="s">
        <v>4460</v>
      </c>
      <c r="F737" s="654" t="s">
        <v>4461</v>
      </c>
      <c r="G737" s="653" t="s">
        <v>4380</v>
      </c>
      <c r="H737" s="653" t="s">
        <v>4381</v>
      </c>
      <c r="I737" s="655">
        <v>0.01</v>
      </c>
      <c r="J737" s="655">
        <v>1</v>
      </c>
      <c r="K737" s="656">
        <v>0.01</v>
      </c>
    </row>
    <row r="738" spans="1:11" ht="14.4" customHeight="1" x14ac:dyDescent="0.3">
      <c r="A738" s="651" t="s">
        <v>540</v>
      </c>
      <c r="B738" s="652" t="s">
        <v>541</v>
      </c>
      <c r="C738" s="653" t="s">
        <v>559</v>
      </c>
      <c r="D738" s="654" t="s">
        <v>2552</v>
      </c>
      <c r="E738" s="653" t="s">
        <v>4460</v>
      </c>
      <c r="F738" s="654" t="s">
        <v>4461</v>
      </c>
      <c r="G738" s="653" t="s">
        <v>4382</v>
      </c>
      <c r="H738" s="653" t="s">
        <v>4383</v>
      </c>
      <c r="I738" s="655">
        <v>60244.73</v>
      </c>
      <c r="J738" s="655">
        <v>1</v>
      </c>
      <c r="K738" s="656">
        <v>60244.73</v>
      </c>
    </row>
    <row r="739" spans="1:11" ht="14.4" customHeight="1" x14ac:dyDescent="0.3">
      <c r="A739" s="651" t="s">
        <v>540</v>
      </c>
      <c r="B739" s="652" t="s">
        <v>541</v>
      </c>
      <c r="C739" s="653" t="s">
        <v>559</v>
      </c>
      <c r="D739" s="654" t="s">
        <v>2552</v>
      </c>
      <c r="E739" s="653" t="s">
        <v>4460</v>
      </c>
      <c r="F739" s="654" t="s">
        <v>4461</v>
      </c>
      <c r="G739" s="653" t="s">
        <v>4384</v>
      </c>
      <c r="H739" s="653" t="s">
        <v>4385</v>
      </c>
      <c r="I739" s="655">
        <v>26544.3</v>
      </c>
      <c r="J739" s="655">
        <v>2</v>
      </c>
      <c r="K739" s="656">
        <v>53088.6</v>
      </c>
    </row>
    <row r="740" spans="1:11" ht="14.4" customHeight="1" x14ac:dyDescent="0.3">
      <c r="A740" s="651" t="s">
        <v>540</v>
      </c>
      <c r="B740" s="652" t="s">
        <v>541</v>
      </c>
      <c r="C740" s="653" t="s">
        <v>559</v>
      </c>
      <c r="D740" s="654" t="s">
        <v>2552</v>
      </c>
      <c r="E740" s="653" t="s">
        <v>4460</v>
      </c>
      <c r="F740" s="654" t="s">
        <v>4461</v>
      </c>
      <c r="G740" s="653" t="s">
        <v>4386</v>
      </c>
      <c r="H740" s="653" t="s">
        <v>4387</v>
      </c>
      <c r="I740" s="655">
        <v>313539.53000000003</v>
      </c>
      <c r="J740" s="655">
        <v>3</v>
      </c>
      <c r="K740" s="656">
        <v>940618.59000000008</v>
      </c>
    </row>
    <row r="741" spans="1:11" ht="14.4" customHeight="1" x14ac:dyDescent="0.3">
      <c r="A741" s="651" t="s">
        <v>540</v>
      </c>
      <c r="B741" s="652" t="s">
        <v>541</v>
      </c>
      <c r="C741" s="653" t="s">
        <v>559</v>
      </c>
      <c r="D741" s="654" t="s">
        <v>2552</v>
      </c>
      <c r="E741" s="653" t="s">
        <v>4460</v>
      </c>
      <c r="F741" s="654" t="s">
        <v>4461</v>
      </c>
      <c r="G741" s="653" t="s">
        <v>4388</v>
      </c>
      <c r="H741" s="653" t="s">
        <v>4389</v>
      </c>
      <c r="I741" s="655">
        <v>565724.69999999995</v>
      </c>
      <c r="J741" s="655">
        <v>1</v>
      </c>
      <c r="K741" s="656">
        <v>565724.69999999995</v>
      </c>
    </row>
    <row r="742" spans="1:11" ht="14.4" customHeight="1" x14ac:dyDescent="0.3">
      <c r="A742" s="651" t="s">
        <v>540</v>
      </c>
      <c r="B742" s="652" t="s">
        <v>541</v>
      </c>
      <c r="C742" s="653" t="s">
        <v>559</v>
      </c>
      <c r="D742" s="654" t="s">
        <v>2552</v>
      </c>
      <c r="E742" s="653" t="s">
        <v>4460</v>
      </c>
      <c r="F742" s="654" t="s">
        <v>4461</v>
      </c>
      <c r="G742" s="653" t="s">
        <v>4390</v>
      </c>
      <c r="H742" s="653" t="s">
        <v>4391</v>
      </c>
      <c r="I742" s="655">
        <v>34440.29</v>
      </c>
      <c r="J742" s="655">
        <v>1</v>
      </c>
      <c r="K742" s="656">
        <v>34440.29</v>
      </c>
    </row>
    <row r="743" spans="1:11" ht="14.4" customHeight="1" x14ac:dyDescent="0.3">
      <c r="A743" s="651" t="s">
        <v>540</v>
      </c>
      <c r="B743" s="652" t="s">
        <v>541</v>
      </c>
      <c r="C743" s="653" t="s">
        <v>559</v>
      </c>
      <c r="D743" s="654" t="s">
        <v>2552</v>
      </c>
      <c r="E743" s="653" t="s">
        <v>4460</v>
      </c>
      <c r="F743" s="654" t="s">
        <v>4461</v>
      </c>
      <c r="G743" s="653" t="s">
        <v>4392</v>
      </c>
      <c r="H743" s="653" t="s">
        <v>4393</v>
      </c>
      <c r="I743" s="655">
        <v>0.01</v>
      </c>
      <c r="J743" s="655">
        <v>2</v>
      </c>
      <c r="K743" s="656">
        <v>0.02</v>
      </c>
    </row>
    <row r="744" spans="1:11" ht="14.4" customHeight="1" x14ac:dyDescent="0.3">
      <c r="A744" s="651" t="s">
        <v>540</v>
      </c>
      <c r="B744" s="652" t="s">
        <v>541</v>
      </c>
      <c r="C744" s="653" t="s">
        <v>559</v>
      </c>
      <c r="D744" s="654" t="s">
        <v>2552</v>
      </c>
      <c r="E744" s="653" t="s">
        <v>4448</v>
      </c>
      <c r="F744" s="654" t="s">
        <v>4449</v>
      </c>
      <c r="G744" s="653" t="s">
        <v>4394</v>
      </c>
      <c r="H744" s="653" t="s">
        <v>4395</v>
      </c>
      <c r="I744" s="655">
        <v>3219.6</v>
      </c>
      <c r="J744" s="655">
        <v>1</v>
      </c>
      <c r="K744" s="656">
        <v>3219.6</v>
      </c>
    </row>
    <row r="745" spans="1:11" ht="14.4" customHeight="1" x14ac:dyDescent="0.3">
      <c r="A745" s="651" t="s">
        <v>540</v>
      </c>
      <c r="B745" s="652" t="s">
        <v>541</v>
      </c>
      <c r="C745" s="653" t="s">
        <v>559</v>
      </c>
      <c r="D745" s="654" t="s">
        <v>2552</v>
      </c>
      <c r="E745" s="653" t="s">
        <v>4462</v>
      </c>
      <c r="F745" s="654" t="s">
        <v>4463</v>
      </c>
      <c r="G745" s="653" t="s">
        <v>4396</v>
      </c>
      <c r="H745" s="653" t="s">
        <v>4397</v>
      </c>
      <c r="I745" s="655">
        <v>5043.8</v>
      </c>
      <c r="J745" s="655">
        <v>3</v>
      </c>
      <c r="K745" s="656">
        <v>15131.400000000001</v>
      </c>
    </row>
    <row r="746" spans="1:11" ht="14.4" customHeight="1" x14ac:dyDescent="0.3">
      <c r="A746" s="651" t="s">
        <v>540</v>
      </c>
      <c r="B746" s="652" t="s">
        <v>541</v>
      </c>
      <c r="C746" s="653" t="s">
        <v>559</v>
      </c>
      <c r="D746" s="654" t="s">
        <v>2552</v>
      </c>
      <c r="E746" s="653" t="s">
        <v>4462</v>
      </c>
      <c r="F746" s="654" t="s">
        <v>4463</v>
      </c>
      <c r="G746" s="653" t="s">
        <v>4396</v>
      </c>
      <c r="H746" s="653" t="s">
        <v>4398</v>
      </c>
      <c r="I746" s="655">
        <v>5043.8</v>
      </c>
      <c r="J746" s="655">
        <v>3</v>
      </c>
      <c r="K746" s="656">
        <v>15131.400000000001</v>
      </c>
    </row>
    <row r="747" spans="1:11" ht="14.4" customHeight="1" x14ac:dyDescent="0.3">
      <c r="A747" s="651" t="s">
        <v>540</v>
      </c>
      <c r="B747" s="652" t="s">
        <v>541</v>
      </c>
      <c r="C747" s="653" t="s">
        <v>559</v>
      </c>
      <c r="D747" s="654" t="s">
        <v>2552</v>
      </c>
      <c r="E747" s="653" t="s">
        <v>4462</v>
      </c>
      <c r="F747" s="654" t="s">
        <v>4463</v>
      </c>
      <c r="G747" s="653" t="s">
        <v>4399</v>
      </c>
      <c r="H747" s="653" t="s">
        <v>4400</v>
      </c>
      <c r="I747" s="655">
        <v>64.8</v>
      </c>
      <c r="J747" s="655">
        <v>864</v>
      </c>
      <c r="K747" s="656">
        <v>55989.36</v>
      </c>
    </row>
    <row r="748" spans="1:11" ht="14.4" customHeight="1" x14ac:dyDescent="0.3">
      <c r="A748" s="651" t="s">
        <v>540</v>
      </c>
      <c r="B748" s="652" t="s">
        <v>541</v>
      </c>
      <c r="C748" s="653" t="s">
        <v>559</v>
      </c>
      <c r="D748" s="654" t="s">
        <v>2552</v>
      </c>
      <c r="E748" s="653" t="s">
        <v>4462</v>
      </c>
      <c r="F748" s="654" t="s">
        <v>4463</v>
      </c>
      <c r="G748" s="653" t="s">
        <v>4401</v>
      </c>
      <c r="H748" s="653" t="s">
        <v>4402</v>
      </c>
      <c r="I748" s="655">
        <v>19560.009999999998</v>
      </c>
      <c r="J748" s="655">
        <v>1</v>
      </c>
      <c r="K748" s="656">
        <v>19560.009999999998</v>
      </c>
    </row>
    <row r="749" spans="1:11" ht="14.4" customHeight="1" x14ac:dyDescent="0.3">
      <c r="A749" s="651" t="s">
        <v>540</v>
      </c>
      <c r="B749" s="652" t="s">
        <v>541</v>
      </c>
      <c r="C749" s="653" t="s">
        <v>559</v>
      </c>
      <c r="D749" s="654" t="s">
        <v>2552</v>
      </c>
      <c r="E749" s="653" t="s">
        <v>4462</v>
      </c>
      <c r="F749" s="654" t="s">
        <v>4463</v>
      </c>
      <c r="G749" s="653" t="s">
        <v>4403</v>
      </c>
      <c r="H749" s="653" t="s">
        <v>4404</v>
      </c>
      <c r="I749" s="655">
        <v>13317</v>
      </c>
      <c r="J749" s="655">
        <v>14</v>
      </c>
      <c r="K749" s="656">
        <v>186438</v>
      </c>
    </row>
    <row r="750" spans="1:11" ht="14.4" customHeight="1" x14ac:dyDescent="0.3">
      <c r="A750" s="651" t="s">
        <v>540</v>
      </c>
      <c r="B750" s="652" t="s">
        <v>541</v>
      </c>
      <c r="C750" s="653" t="s">
        <v>559</v>
      </c>
      <c r="D750" s="654" t="s">
        <v>2552</v>
      </c>
      <c r="E750" s="653" t="s">
        <v>4462</v>
      </c>
      <c r="F750" s="654" t="s">
        <v>4463</v>
      </c>
      <c r="G750" s="653" t="s">
        <v>4405</v>
      </c>
      <c r="H750" s="653" t="s">
        <v>4406</v>
      </c>
      <c r="I750" s="655">
        <v>9592.1863636363632</v>
      </c>
      <c r="J750" s="655">
        <v>14</v>
      </c>
      <c r="K750" s="656">
        <v>134290.5</v>
      </c>
    </row>
    <row r="751" spans="1:11" ht="14.4" customHeight="1" x14ac:dyDescent="0.3">
      <c r="A751" s="651" t="s">
        <v>540</v>
      </c>
      <c r="B751" s="652" t="s">
        <v>541</v>
      </c>
      <c r="C751" s="653" t="s">
        <v>559</v>
      </c>
      <c r="D751" s="654" t="s">
        <v>2552</v>
      </c>
      <c r="E751" s="653" t="s">
        <v>4462</v>
      </c>
      <c r="F751" s="654" t="s">
        <v>4463</v>
      </c>
      <c r="G751" s="653" t="s">
        <v>4407</v>
      </c>
      <c r="H751" s="653" t="s">
        <v>4408</v>
      </c>
      <c r="I751" s="655">
        <v>2903.18</v>
      </c>
      <c r="J751" s="655">
        <v>6</v>
      </c>
      <c r="K751" s="656">
        <v>17419.060000000001</v>
      </c>
    </row>
    <row r="752" spans="1:11" ht="14.4" customHeight="1" x14ac:dyDescent="0.3">
      <c r="A752" s="651" t="s">
        <v>540</v>
      </c>
      <c r="B752" s="652" t="s">
        <v>541</v>
      </c>
      <c r="C752" s="653" t="s">
        <v>559</v>
      </c>
      <c r="D752" s="654" t="s">
        <v>2552</v>
      </c>
      <c r="E752" s="653" t="s">
        <v>4462</v>
      </c>
      <c r="F752" s="654" t="s">
        <v>4463</v>
      </c>
      <c r="G752" s="653" t="s">
        <v>4409</v>
      </c>
      <c r="H752" s="653" t="s">
        <v>4410</v>
      </c>
      <c r="I752" s="655">
        <v>2360.46</v>
      </c>
      <c r="J752" s="655">
        <v>8</v>
      </c>
      <c r="K752" s="656">
        <v>18883.68</v>
      </c>
    </row>
    <row r="753" spans="1:11" ht="14.4" customHeight="1" x14ac:dyDescent="0.3">
      <c r="A753" s="651" t="s">
        <v>540</v>
      </c>
      <c r="B753" s="652" t="s">
        <v>541</v>
      </c>
      <c r="C753" s="653" t="s">
        <v>559</v>
      </c>
      <c r="D753" s="654" t="s">
        <v>2552</v>
      </c>
      <c r="E753" s="653" t="s">
        <v>4462</v>
      </c>
      <c r="F753" s="654" t="s">
        <v>4463</v>
      </c>
      <c r="G753" s="653" t="s">
        <v>4409</v>
      </c>
      <c r="H753" s="653" t="s">
        <v>4411</v>
      </c>
      <c r="I753" s="655">
        <v>2360.46</v>
      </c>
      <c r="J753" s="655">
        <v>4</v>
      </c>
      <c r="K753" s="656">
        <v>9441.84</v>
      </c>
    </row>
    <row r="754" spans="1:11" ht="14.4" customHeight="1" x14ac:dyDescent="0.3">
      <c r="A754" s="651" t="s">
        <v>540</v>
      </c>
      <c r="B754" s="652" t="s">
        <v>541</v>
      </c>
      <c r="C754" s="653" t="s">
        <v>559</v>
      </c>
      <c r="D754" s="654" t="s">
        <v>2552</v>
      </c>
      <c r="E754" s="653" t="s">
        <v>4462</v>
      </c>
      <c r="F754" s="654" t="s">
        <v>4463</v>
      </c>
      <c r="G754" s="653" t="s">
        <v>4412</v>
      </c>
      <c r="H754" s="653" t="s">
        <v>4413</v>
      </c>
      <c r="I754" s="655">
        <v>90149.65</v>
      </c>
      <c r="J754" s="655">
        <v>2</v>
      </c>
      <c r="K754" s="656">
        <v>180299.3</v>
      </c>
    </row>
    <row r="755" spans="1:11" ht="14.4" customHeight="1" x14ac:dyDescent="0.3">
      <c r="A755" s="651" t="s">
        <v>540</v>
      </c>
      <c r="B755" s="652" t="s">
        <v>541</v>
      </c>
      <c r="C755" s="653" t="s">
        <v>559</v>
      </c>
      <c r="D755" s="654" t="s">
        <v>2552</v>
      </c>
      <c r="E755" s="653" t="s">
        <v>4462</v>
      </c>
      <c r="F755" s="654" t="s">
        <v>4463</v>
      </c>
      <c r="G755" s="653" t="s">
        <v>4414</v>
      </c>
      <c r="H755" s="653" t="s">
        <v>4415</v>
      </c>
      <c r="I755" s="655">
        <v>74638.5</v>
      </c>
      <c r="J755" s="655">
        <v>1</v>
      </c>
      <c r="K755" s="656">
        <v>74638.5</v>
      </c>
    </row>
    <row r="756" spans="1:11" ht="14.4" customHeight="1" x14ac:dyDescent="0.3">
      <c r="A756" s="651" t="s">
        <v>540</v>
      </c>
      <c r="B756" s="652" t="s">
        <v>541</v>
      </c>
      <c r="C756" s="653" t="s">
        <v>559</v>
      </c>
      <c r="D756" s="654" t="s">
        <v>2552</v>
      </c>
      <c r="E756" s="653" t="s">
        <v>4462</v>
      </c>
      <c r="F756" s="654" t="s">
        <v>4463</v>
      </c>
      <c r="G756" s="653" t="s">
        <v>4416</v>
      </c>
      <c r="H756" s="653" t="s">
        <v>4417</v>
      </c>
      <c r="I756" s="655">
        <v>28477.200000000001</v>
      </c>
      <c r="J756" s="655">
        <v>2</v>
      </c>
      <c r="K756" s="656">
        <v>56954.400000000001</v>
      </c>
    </row>
    <row r="757" spans="1:11" ht="14.4" customHeight="1" x14ac:dyDescent="0.3">
      <c r="A757" s="651" t="s">
        <v>540</v>
      </c>
      <c r="B757" s="652" t="s">
        <v>541</v>
      </c>
      <c r="C757" s="653" t="s">
        <v>559</v>
      </c>
      <c r="D757" s="654" t="s">
        <v>2552</v>
      </c>
      <c r="E757" s="653" t="s">
        <v>4462</v>
      </c>
      <c r="F757" s="654" t="s">
        <v>4463</v>
      </c>
      <c r="G757" s="653" t="s">
        <v>4418</v>
      </c>
      <c r="H757" s="653" t="s">
        <v>4419</v>
      </c>
      <c r="I757" s="655">
        <v>11495.492222222225</v>
      </c>
      <c r="J757" s="655">
        <v>19</v>
      </c>
      <c r="K757" s="656">
        <v>218414.37000000002</v>
      </c>
    </row>
    <row r="758" spans="1:11" ht="14.4" customHeight="1" x14ac:dyDescent="0.3">
      <c r="A758" s="651" t="s">
        <v>540</v>
      </c>
      <c r="B758" s="652" t="s">
        <v>541</v>
      </c>
      <c r="C758" s="653" t="s">
        <v>559</v>
      </c>
      <c r="D758" s="654" t="s">
        <v>2552</v>
      </c>
      <c r="E758" s="653" t="s">
        <v>4462</v>
      </c>
      <c r="F758" s="654" t="s">
        <v>4463</v>
      </c>
      <c r="G758" s="653" t="s">
        <v>4420</v>
      </c>
      <c r="H758" s="653" t="s">
        <v>4421</v>
      </c>
      <c r="I758" s="655">
        <v>2656.9277777777779</v>
      </c>
      <c r="J758" s="655">
        <v>19</v>
      </c>
      <c r="K758" s="656">
        <v>50481.630000000005</v>
      </c>
    </row>
    <row r="759" spans="1:11" ht="14.4" customHeight="1" x14ac:dyDescent="0.3">
      <c r="A759" s="651" t="s">
        <v>540</v>
      </c>
      <c r="B759" s="652" t="s">
        <v>541</v>
      </c>
      <c r="C759" s="653" t="s">
        <v>559</v>
      </c>
      <c r="D759" s="654" t="s">
        <v>2552</v>
      </c>
      <c r="E759" s="653" t="s">
        <v>4462</v>
      </c>
      <c r="F759" s="654" t="s">
        <v>4463</v>
      </c>
      <c r="G759" s="653" t="s">
        <v>4422</v>
      </c>
      <c r="H759" s="653" t="s">
        <v>4423</v>
      </c>
      <c r="I759" s="655">
        <v>8491.6</v>
      </c>
      <c r="J759" s="655">
        <v>1</v>
      </c>
      <c r="K759" s="656">
        <v>8491.6</v>
      </c>
    </row>
    <row r="760" spans="1:11" ht="14.4" customHeight="1" x14ac:dyDescent="0.3">
      <c r="A760" s="651" t="s">
        <v>540</v>
      </c>
      <c r="B760" s="652" t="s">
        <v>541</v>
      </c>
      <c r="C760" s="653" t="s">
        <v>559</v>
      </c>
      <c r="D760" s="654" t="s">
        <v>2552</v>
      </c>
      <c r="E760" s="653" t="s">
        <v>4462</v>
      </c>
      <c r="F760" s="654" t="s">
        <v>4463</v>
      </c>
      <c r="G760" s="653" t="s">
        <v>4424</v>
      </c>
      <c r="H760" s="653" t="s">
        <v>4425</v>
      </c>
      <c r="I760" s="655">
        <v>28477.200000000001</v>
      </c>
      <c r="J760" s="655">
        <v>3</v>
      </c>
      <c r="K760" s="656">
        <v>85431.6</v>
      </c>
    </row>
    <row r="761" spans="1:11" ht="14.4" customHeight="1" x14ac:dyDescent="0.3">
      <c r="A761" s="651" t="s">
        <v>540</v>
      </c>
      <c r="B761" s="652" t="s">
        <v>541</v>
      </c>
      <c r="C761" s="653" t="s">
        <v>559</v>
      </c>
      <c r="D761" s="654" t="s">
        <v>2552</v>
      </c>
      <c r="E761" s="653" t="s">
        <v>4462</v>
      </c>
      <c r="F761" s="654" t="s">
        <v>4463</v>
      </c>
      <c r="G761" s="653" t="s">
        <v>4426</v>
      </c>
      <c r="H761" s="653" t="s">
        <v>4427</v>
      </c>
      <c r="I761" s="655">
        <v>19560.009999999998</v>
      </c>
      <c r="J761" s="655">
        <v>1</v>
      </c>
      <c r="K761" s="656">
        <v>19560.009999999998</v>
      </c>
    </row>
    <row r="762" spans="1:11" ht="14.4" customHeight="1" x14ac:dyDescent="0.3">
      <c r="A762" s="651" t="s">
        <v>540</v>
      </c>
      <c r="B762" s="652" t="s">
        <v>541</v>
      </c>
      <c r="C762" s="653" t="s">
        <v>559</v>
      </c>
      <c r="D762" s="654" t="s">
        <v>2552</v>
      </c>
      <c r="E762" s="653" t="s">
        <v>4462</v>
      </c>
      <c r="F762" s="654" t="s">
        <v>4463</v>
      </c>
      <c r="G762" s="653" t="s">
        <v>4428</v>
      </c>
      <c r="H762" s="653" t="s">
        <v>4429</v>
      </c>
      <c r="I762" s="655">
        <v>6355.27</v>
      </c>
      <c r="J762" s="655">
        <v>4</v>
      </c>
      <c r="K762" s="656">
        <v>25421.07</v>
      </c>
    </row>
    <row r="763" spans="1:11" ht="14.4" customHeight="1" x14ac:dyDescent="0.3">
      <c r="A763" s="651" t="s">
        <v>540</v>
      </c>
      <c r="B763" s="652" t="s">
        <v>541</v>
      </c>
      <c r="C763" s="653" t="s">
        <v>559</v>
      </c>
      <c r="D763" s="654" t="s">
        <v>2552</v>
      </c>
      <c r="E763" s="653" t="s">
        <v>4462</v>
      </c>
      <c r="F763" s="654" t="s">
        <v>4463</v>
      </c>
      <c r="G763" s="653" t="s">
        <v>4430</v>
      </c>
      <c r="H763" s="653" t="s">
        <v>4431</v>
      </c>
      <c r="I763" s="655">
        <v>15956.12</v>
      </c>
      <c r="J763" s="655">
        <v>1</v>
      </c>
      <c r="K763" s="656">
        <v>15956.12</v>
      </c>
    </row>
    <row r="764" spans="1:11" ht="14.4" customHeight="1" thickBot="1" x14ac:dyDescent="0.35">
      <c r="A764" s="657" t="s">
        <v>540</v>
      </c>
      <c r="B764" s="658" t="s">
        <v>541</v>
      </c>
      <c r="C764" s="659" t="s">
        <v>559</v>
      </c>
      <c r="D764" s="660" t="s">
        <v>2552</v>
      </c>
      <c r="E764" s="659" t="s">
        <v>4442</v>
      </c>
      <c r="F764" s="660" t="s">
        <v>4443</v>
      </c>
      <c r="G764" s="659" t="s">
        <v>4432</v>
      </c>
      <c r="H764" s="659" t="s">
        <v>4433</v>
      </c>
      <c r="I764" s="661">
        <v>338.8</v>
      </c>
      <c r="J764" s="661">
        <v>6</v>
      </c>
      <c r="K764" s="662">
        <v>2032.8000000000002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P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1"/>
    </sheetView>
  </sheetViews>
  <sheetFormatPr defaultRowHeight="14.4" outlineLevelRow="1" x14ac:dyDescent="0.3"/>
  <cols>
    <col min="1" max="1" width="37.21875" customWidth="1"/>
    <col min="2" max="15" width="13.109375" customWidth="1"/>
  </cols>
  <sheetData>
    <row r="1" spans="1:16" ht="18.600000000000001" thickBot="1" x14ac:dyDescent="0.4">
      <c r="A1" s="539" t="s">
        <v>130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</row>
    <row r="2" spans="1:16" ht="15" thickBot="1" x14ac:dyDescent="0.35">
      <c r="A2" s="382" t="s">
        <v>311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6" x14ac:dyDescent="0.3">
      <c r="A3" s="399" t="s">
        <v>244</v>
      </c>
      <c r="B3" s="537" t="s">
        <v>227</v>
      </c>
      <c r="C3" s="384">
        <v>99</v>
      </c>
      <c r="D3" s="402">
        <v>100</v>
      </c>
      <c r="E3" s="402">
        <v>101</v>
      </c>
      <c r="F3" s="402">
        <v>302</v>
      </c>
      <c r="G3" s="402">
        <v>303</v>
      </c>
      <c r="H3" s="402">
        <v>304</v>
      </c>
      <c r="I3" s="402">
        <v>305</v>
      </c>
      <c r="J3" s="402">
        <v>418</v>
      </c>
      <c r="K3" s="384">
        <v>629</v>
      </c>
      <c r="L3" s="384">
        <v>636</v>
      </c>
      <c r="M3" s="384">
        <v>640</v>
      </c>
      <c r="N3" s="384">
        <v>642</v>
      </c>
      <c r="O3" s="760">
        <v>930</v>
      </c>
      <c r="P3" s="775"/>
    </row>
    <row r="4" spans="1:16" ht="36.6" outlineLevel="1" thickBot="1" x14ac:dyDescent="0.35">
      <c r="A4" s="400">
        <v>2016</v>
      </c>
      <c r="B4" s="538"/>
      <c r="C4" s="385" t="s">
        <v>228</v>
      </c>
      <c r="D4" s="403" t="s">
        <v>277</v>
      </c>
      <c r="E4" s="403" t="s">
        <v>278</v>
      </c>
      <c r="F4" s="403" t="s">
        <v>279</v>
      </c>
      <c r="G4" s="403" t="s">
        <v>280</v>
      </c>
      <c r="H4" s="403" t="s">
        <v>281</v>
      </c>
      <c r="I4" s="403" t="s">
        <v>282</v>
      </c>
      <c r="J4" s="403" t="s">
        <v>252</v>
      </c>
      <c r="K4" s="385" t="s">
        <v>253</v>
      </c>
      <c r="L4" s="385" t="s">
        <v>254</v>
      </c>
      <c r="M4" s="385" t="s">
        <v>255</v>
      </c>
      <c r="N4" s="385" t="s">
        <v>256</v>
      </c>
      <c r="O4" s="761" t="s">
        <v>246</v>
      </c>
      <c r="P4" s="775"/>
    </row>
    <row r="5" spans="1:16" x14ac:dyDescent="0.3">
      <c r="A5" s="386" t="s">
        <v>229</v>
      </c>
      <c r="B5" s="418"/>
      <c r="C5" s="419"/>
      <c r="D5" s="419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762"/>
      <c r="P5" s="775"/>
    </row>
    <row r="6" spans="1:16" ht="15" collapsed="1" thickBot="1" x14ac:dyDescent="0.35">
      <c r="A6" s="387" t="s">
        <v>94</v>
      </c>
      <c r="B6" s="420">
        <f xml:space="preserve">
TRUNC(IF($A$4&lt;=12,SUMIFS('ON Data'!F:F,'ON Data'!$D:$D,$A$4,'ON Data'!$E:$E,1),SUMIFS('ON Data'!F:F,'ON Data'!$E:$E,1)/'ON Data'!$D$3),1)</f>
        <v>92</v>
      </c>
      <c r="C6" s="421">
        <f xml:space="preserve">
TRUNC(IF($A$4&lt;=12,SUMIFS('ON Data'!I:I,'ON Data'!$D:$D,$A$4,'ON Data'!$E:$E,1),SUMIFS('ON Data'!I:I,'ON Data'!$E:$E,1)/'ON Data'!$D$3),1)</f>
        <v>1.7</v>
      </c>
      <c r="D6" s="421">
        <f xml:space="preserve">
TRUNC(IF($A$4&lt;=12,SUMIFS('ON Data'!J:J,'ON Data'!$D:$D,$A$4,'ON Data'!$E:$E,1),SUMIFS('ON Data'!J:J,'ON Data'!$E:$E,1)/'ON Data'!$D$3),1)</f>
        <v>2.8</v>
      </c>
      <c r="E6" s="421">
        <f xml:space="preserve">
TRUNC(IF($A$4&lt;=12,SUMIFS('ON Data'!K:K,'ON Data'!$D:$D,$A$4,'ON Data'!$E:$E,1),SUMIFS('ON Data'!K:K,'ON Data'!$E:$E,1)/'ON Data'!$D$3),1)</f>
        <v>8.3000000000000007</v>
      </c>
      <c r="F6" s="421">
        <f xml:space="preserve">
TRUNC(IF($A$4&lt;=12,SUMIFS('ON Data'!O:O,'ON Data'!$D:$D,$A$4,'ON Data'!$E:$E,1),SUMIFS('ON Data'!O:O,'ON Data'!$E:$E,1)/'ON Data'!$D$3),1)</f>
        <v>1</v>
      </c>
      <c r="G6" s="421">
        <f xml:space="preserve">
TRUNC(IF($A$4&lt;=12,SUMIFS('ON Data'!P:P,'ON Data'!$D:$D,$A$4,'ON Data'!$E:$E,1),SUMIFS('ON Data'!P:P,'ON Data'!$E:$E,1)/'ON Data'!$D$3),1)</f>
        <v>23.4</v>
      </c>
      <c r="H6" s="421">
        <f xml:space="preserve">
TRUNC(IF($A$4&lt;=12,SUMIFS('ON Data'!Q:Q,'ON Data'!$D:$D,$A$4,'ON Data'!$E:$E,1),SUMIFS('ON Data'!Q:Q,'ON Data'!$E:$E,1)/'ON Data'!$D$3),1)</f>
        <v>28</v>
      </c>
      <c r="I6" s="421">
        <f xml:space="preserve">
TRUNC(IF($A$4&lt;=12,SUMIFS('ON Data'!R:R,'ON Data'!$D:$D,$A$4,'ON Data'!$E:$E,1),SUMIFS('ON Data'!R:R,'ON Data'!$E:$E,1)/'ON Data'!$D$3),1)</f>
        <v>5.5</v>
      </c>
      <c r="J6" s="421">
        <f xml:space="preserve">
TRUNC(IF($A$4&lt;=12,SUMIFS('ON Data'!Z:Z,'ON Data'!$D:$D,$A$4,'ON Data'!$E:$E,1),SUMIFS('ON Data'!Z:Z,'ON Data'!$E:$E,1)/'ON Data'!$D$3),1)</f>
        <v>0.6</v>
      </c>
      <c r="K6" s="421">
        <f xml:space="preserve">
TRUNC(IF($A$4&lt;=12,SUMIFS('ON Data'!AM:AM,'ON Data'!$D:$D,$A$4,'ON Data'!$E:$E,1),SUMIFS('ON Data'!AM:AM,'ON Data'!$E:$E,1)/'ON Data'!$D$3),1)</f>
        <v>2.6</v>
      </c>
      <c r="L6" s="421">
        <f xml:space="preserve">
TRUNC(IF($A$4&lt;=12,SUMIFS('ON Data'!AO:AO,'ON Data'!$D:$D,$A$4,'ON Data'!$E:$E,1),SUMIFS('ON Data'!AO:AO,'ON Data'!$E:$E,1)/'ON Data'!$D$3),1)</f>
        <v>1</v>
      </c>
      <c r="M6" s="421">
        <f xml:space="preserve">
TRUNC(IF($A$4&lt;=12,SUMIFS('ON Data'!AQ:AQ,'ON Data'!$D:$D,$A$4,'ON Data'!$E:$E,1),SUMIFS('ON Data'!AQ:AQ,'ON Data'!$E:$E,1)/'ON Data'!$D$3),1)</f>
        <v>0</v>
      </c>
      <c r="N6" s="421">
        <f xml:space="preserve">
TRUNC(IF($A$4&lt;=12,SUMIFS('ON Data'!AR:AR,'ON Data'!$D:$D,$A$4,'ON Data'!$E:$E,1),SUMIFS('ON Data'!AR:AR,'ON Data'!$E:$E,1)/'ON Data'!$D$3),1)</f>
        <v>14.6</v>
      </c>
      <c r="O6" s="763">
        <f xml:space="preserve">
TRUNC(IF($A$4&lt;=12,SUMIFS('ON Data'!AW:AW,'ON Data'!$D:$D,$A$4,'ON Data'!$E:$E,1),SUMIFS('ON Data'!AW:AW,'ON Data'!$E:$E,1)/'ON Data'!$D$3),1)</f>
        <v>2</v>
      </c>
      <c r="P6" s="775"/>
    </row>
    <row r="7" spans="1:16" ht="15" hidden="1" outlineLevel="1" thickBot="1" x14ac:dyDescent="0.35">
      <c r="A7" s="387" t="s">
        <v>131</v>
      </c>
      <c r="B7" s="420"/>
      <c r="C7" s="421"/>
      <c r="D7" s="421"/>
      <c r="E7" s="421"/>
      <c r="F7" s="421"/>
      <c r="G7" s="421"/>
      <c r="H7" s="421"/>
      <c r="I7" s="421"/>
      <c r="J7" s="421"/>
      <c r="K7" s="421"/>
      <c r="L7" s="421"/>
      <c r="M7" s="421"/>
      <c r="N7" s="421"/>
      <c r="O7" s="763"/>
      <c r="P7" s="775"/>
    </row>
    <row r="8" spans="1:16" ht="15" hidden="1" outlineLevel="1" thickBot="1" x14ac:dyDescent="0.35">
      <c r="A8" s="387" t="s">
        <v>96</v>
      </c>
      <c r="B8" s="420"/>
      <c r="C8" s="421"/>
      <c r="D8" s="421"/>
      <c r="E8" s="421"/>
      <c r="F8" s="421"/>
      <c r="G8" s="421"/>
      <c r="H8" s="421"/>
      <c r="I8" s="421"/>
      <c r="J8" s="421"/>
      <c r="K8" s="421"/>
      <c r="L8" s="421"/>
      <c r="M8" s="421"/>
      <c r="N8" s="421"/>
      <c r="O8" s="763"/>
      <c r="P8" s="775"/>
    </row>
    <row r="9" spans="1:16" ht="15" hidden="1" outlineLevel="1" thickBot="1" x14ac:dyDescent="0.35">
      <c r="A9" s="388" t="s">
        <v>69</v>
      </c>
      <c r="B9" s="422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423"/>
      <c r="N9" s="423"/>
      <c r="O9" s="764"/>
      <c r="P9" s="775"/>
    </row>
    <row r="10" spans="1:16" x14ac:dyDescent="0.3">
      <c r="A10" s="389" t="s">
        <v>230</v>
      </c>
      <c r="B10" s="404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05"/>
      <c r="O10" s="765"/>
      <c r="P10" s="775"/>
    </row>
    <row r="11" spans="1:16" x14ac:dyDescent="0.3">
      <c r="A11" s="390" t="s">
        <v>231</v>
      </c>
      <c r="B11" s="406">
        <f xml:space="preserve">
IF($A$4&lt;=12,SUMIFS('ON Data'!F:F,'ON Data'!$D:$D,$A$4,'ON Data'!$E:$E,2),SUMIFS('ON Data'!F:F,'ON Data'!$E:$E,2))</f>
        <v>117229.44</v>
      </c>
      <c r="C11" s="407">
        <f xml:space="preserve">
IF($A$4&lt;=12,SUMIFS('ON Data'!I:I,'ON Data'!$D:$D,$A$4,'ON Data'!$E:$E,2),SUMIFS('ON Data'!I:I,'ON Data'!$E:$E,2))</f>
        <v>2556</v>
      </c>
      <c r="D11" s="407">
        <f xml:space="preserve">
IF($A$4&lt;=12,SUMIFS('ON Data'!J:J,'ON Data'!$D:$D,$A$4,'ON Data'!$E:$E,2),SUMIFS('ON Data'!J:J,'ON Data'!$E:$E,2))</f>
        <v>4104</v>
      </c>
      <c r="E11" s="407">
        <f xml:space="preserve">
IF($A$4&lt;=12,SUMIFS('ON Data'!K:K,'ON Data'!$D:$D,$A$4,'ON Data'!$E:$E,2),SUMIFS('ON Data'!K:K,'ON Data'!$E:$E,2))</f>
        <v>12108</v>
      </c>
      <c r="F11" s="407">
        <f xml:space="preserve">
IF($A$4&lt;=12,SUMIFS('ON Data'!O:O,'ON Data'!$D:$D,$A$4,'ON Data'!$E:$E,2),SUMIFS('ON Data'!O:O,'ON Data'!$E:$E,2))</f>
        <v>1402.5</v>
      </c>
      <c r="G11" s="407">
        <f xml:space="preserve">
IF($A$4&lt;=12,SUMIFS('ON Data'!P:P,'ON Data'!$D:$D,$A$4,'ON Data'!$E:$E,2),SUMIFS('ON Data'!P:P,'ON Data'!$E:$E,2))</f>
        <v>27010.75</v>
      </c>
      <c r="H11" s="407">
        <f xml:space="preserve">
IF($A$4&lt;=12,SUMIFS('ON Data'!Q:Q,'ON Data'!$D:$D,$A$4,'ON Data'!$E:$E,2),SUMIFS('ON Data'!Q:Q,'ON Data'!$E:$E,2))</f>
        <v>36297.170000000006</v>
      </c>
      <c r="I11" s="407">
        <f xml:space="preserve">
IF($A$4&lt;=12,SUMIFS('ON Data'!R:R,'ON Data'!$D:$D,$A$4,'ON Data'!$E:$E,2),SUMIFS('ON Data'!R:R,'ON Data'!$E:$E,2))</f>
        <v>5816.77</v>
      </c>
      <c r="J11" s="407">
        <f xml:space="preserve">
IF($A$4&lt;=12,SUMIFS('ON Data'!Z:Z,'ON Data'!$D:$D,$A$4,'ON Data'!$E:$E,2),SUMIFS('ON Data'!Z:Z,'ON Data'!$E:$E,2))</f>
        <v>1033.5</v>
      </c>
      <c r="K11" s="407">
        <f xml:space="preserve">
IF($A$4&lt;=12,SUMIFS('ON Data'!AM:AM,'ON Data'!$D:$D,$A$4,'ON Data'!$E:$E,2),SUMIFS('ON Data'!AM:AM,'ON Data'!$E:$E,2))</f>
        <v>3560</v>
      </c>
      <c r="L11" s="407">
        <f xml:space="preserve">
IF($A$4&lt;=12,SUMIFS('ON Data'!AO:AO,'ON Data'!$D:$D,$A$4,'ON Data'!$E:$E,2),SUMIFS('ON Data'!AO:AO,'ON Data'!$E:$E,2))</f>
        <v>951.5</v>
      </c>
      <c r="M11" s="407">
        <f xml:space="preserve">
IF($A$4&lt;=12,SUMIFS('ON Data'!AQ:AQ,'ON Data'!$D:$D,$A$4,'ON Data'!$E:$E,2),SUMIFS('ON Data'!AQ:AQ,'ON Data'!$E:$E,2))</f>
        <v>0</v>
      </c>
      <c r="N11" s="407">
        <f xml:space="preserve">
IF($A$4&lt;=12,SUMIFS('ON Data'!AR:AR,'ON Data'!$D:$D,$A$4,'ON Data'!$E:$E,2),SUMIFS('ON Data'!AR:AR,'ON Data'!$E:$E,2))</f>
        <v>19565.25</v>
      </c>
      <c r="O11" s="766">
        <f xml:space="preserve">
IF($A$4&lt;=12,SUMIFS('ON Data'!AW:AW,'ON Data'!$D:$D,$A$4,'ON Data'!$E:$E,2),SUMIFS('ON Data'!AW:AW,'ON Data'!$E:$E,2))</f>
        <v>2824</v>
      </c>
      <c r="P11" s="775"/>
    </row>
    <row r="12" spans="1:16" x14ac:dyDescent="0.3">
      <c r="A12" s="390" t="s">
        <v>232</v>
      </c>
      <c r="B12" s="406">
        <f xml:space="preserve">
IF($A$4&lt;=12,SUMIFS('ON Data'!F:F,'ON Data'!$D:$D,$A$4,'ON Data'!$E:$E,3),SUMIFS('ON Data'!F:F,'ON Data'!$E:$E,3))</f>
        <v>392.47999999999996</v>
      </c>
      <c r="C12" s="407">
        <f xml:space="preserve">
IF($A$4&lt;=12,SUMIFS('ON Data'!I:I,'ON Data'!$D:$D,$A$4,'ON Data'!$E:$E,3),SUMIFS('ON Data'!I:I,'ON Data'!$E:$E,3))</f>
        <v>0</v>
      </c>
      <c r="D12" s="407">
        <f xml:space="preserve">
IF($A$4&lt;=12,SUMIFS('ON Data'!J:J,'ON Data'!$D:$D,$A$4,'ON Data'!$E:$E,3),SUMIFS('ON Data'!J:J,'ON Data'!$E:$E,3))</f>
        <v>0</v>
      </c>
      <c r="E12" s="407">
        <f xml:space="preserve">
IF($A$4&lt;=12,SUMIFS('ON Data'!K:K,'ON Data'!$D:$D,$A$4,'ON Data'!$E:$E,3),SUMIFS('ON Data'!K:K,'ON Data'!$E:$E,3))</f>
        <v>0</v>
      </c>
      <c r="F12" s="407">
        <f xml:space="preserve">
IF($A$4&lt;=12,SUMIFS('ON Data'!O:O,'ON Data'!$D:$D,$A$4,'ON Data'!$E:$E,3),SUMIFS('ON Data'!O:O,'ON Data'!$E:$E,3))</f>
        <v>0</v>
      </c>
      <c r="G12" s="407">
        <f xml:space="preserve">
IF($A$4&lt;=12,SUMIFS('ON Data'!P:P,'ON Data'!$D:$D,$A$4,'ON Data'!$E:$E,3),SUMIFS('ON Data'!P:P,'ON Data'!$E:$E,3))</f>
        <v>59.5</v>
      </c>
      <c r="H12" s="407">
        <f xml:space="preserve">
IF($A$4&lt;=12,SUMIFS('ON Data'!Q:Q,'ON Data'!$D:$D,$A$4,'ON Data'!$E:$E,3),SUMIFS('ON Data'!Q:Q,'ON Data'!$E:$E,3))</f>
        <v>332.97999999999996</v>
      </c>
      <c r="I12" s="407">
        <f xml:space="preserve">
IF($A$4&lt;=12,SUMIFS('ON Data'!R:R,'ON Data'!$D:$D,$A$4,'ON Data'!$E:$E,3),SUMIFS('ON Data'!R:R,'ON Data'!$E:$E,3))</f>
        <v>0</v>
      </c>
      <c r="J12" s="407">
        <f xml:space="preserve">
IF($A$4&lt;=12,SUMIFS('ON Data'!Z:Z,'ON Data'!$D:$D,$A$4,'ON Data'!$E:$E,3),SUMIFS('ON Data'!Z:Z,'ON Data'!$E:$E,3))</f>
        <v>0</v>
      </c>
      <c r="K12" s="407">
        <f xml:space="preserve">
IF($A$4&lt;=12,SUMIFS('ON Data'!AM:AM,'ON Data'!$D:$D,$A$4,'ON Data'!$E:$E,3),SUMIFS('ON Data'!AM:AM,'ON Data'!$E:$E,3))</f>
        <v>0</v>
      </c>
      <c r="L12" s="407">
        <f xml:space="preserve">
IF($A$4&lt;=12,SUMIFS('ON Data'!AO:AO,'ON Data'!$D:$D,$A$4,'ON Data'!$E:$E,3),SUMIFS('ON Data'!AO:AO,'ON Data'!$E:$E,3))</f>
        <v>0</v>
      </c>
      <c r="M12" s="407">
        <f xml:space="preserve">
IF($A$4&lt;=12,SUMIFS('ON Data'!AQ:AQ,'ON Data'!$D:$D,$A$4,'ON Data'!$E:$E,3),SUMIFS('ON Data'!AQ:AQ,'ON Data'!$E:$E,3))</f>
        <v>0</v>
      </c>
      <c r="N12" s="407">
        <f xml:space="preserve">
IF($A$4&lt;=12,SUMIFS('ON Data'!AR:AR,'ON Data'!$D:$D,$A$4,'ON Data'!$E:$E,3),SUMIFS('ON Data'!AR:AR,'ON Data'!$E:$E,3))</f>
        <v>0</v>
      </c>
      <c r="O12" s="766">
        <f xml:space="preserve">
IF($A$4&lt;=12,SUMIFS('ON Data'!AW:AW,'ON Data'!$D:$D,$A$4,'ON Data'!$E:$E,3),SUMIFS('ON Data'!AW:AW,'ON Data'!$E:$E,3))</f>
        <v>0</v>
      </c>
      <c r="P12" s="775"/>
    </row>
    <row r="13" spans="1:16" x14ac:dyDescent="0.3">
      <c r="A13" s="390" t="s">
        <v>239</v>
      </c>
      <c r="B13" s="406">
        <f xml:space="preserve">
IF($A$4&lt;=12,SUMIFS('ON Data'!F:F,'ON Data'!$D:$D,$A$4,'ON Data'!$E:$E,4),SUMIFS('ON Data'!F:F,'ON Data'!$E:$E,4))</f>
        <v>7123.5</v>
      </c>
      <c r="C13" s="407">
        <f xml:space="preserve">
IF($A$4&lt;=12,SUMIFS('ON Data'!I:I,'ON Data'!$D:$D,$A$4,'ON Data'!$E:$E,4),SUMIFS('ON Data'!I:I,'ON Data'!$E:$E,4))</f>
        <v>479</v>
      </c>
      <c r="D13" s="407">
        <f xml:space="preserve">
IF($A$4&lt;=12,SUMIFS('ON Data'!J:J,'ON Data'!$D:$D,$A$4,'ON Data'!$E:$E,4),SUMIFS('ON Data'!J:J,'ON Data'!$E:$E,4))</f>
        <v>775.5</v>
      </c>
      <c r="E13" s="407">
        <f xml:space="preserve">
IF($A$4&lt;=12,SUMIFS('ON Data'!K:K,'ON Data'!$D:$D,$A$4,'ON Data'!$E:$E,4),SUMIFS('ON Data'!K:K,'ON Data'!$E:$E,4))</f>
        <v>2213.5</v>
      </c>
      <c r="F13" s="407">
        <f xml:space="preserve">
IF($A$4&lt;=12,SUMIFS('ON Data'!O:O,'ON Data'!$D:$D,$A$4,'ON Data'!$E:$E,4),SUMIFS('ON Data'!O:O,'ON Data'!$E:$E,4))</f>
        <v>33.5</v>
      </c>
      <c r="G13" s="407">
        <f xml:space="preserve">
IF($A$4&lt;=12,SUMIFS('ON Data'!P:P,'ON Data'!$D:$D,$A$4,'ON Data'!$E:$E,4),SUMIFS('ON Data'!P:P,'ON Data'!$E:$E,4))</f>
        <v>1305</v>
      </c>
      <c r="H13" s="407">
        <f xml:space="preserve">
IF($A$4&lt;=12,SUMIFS('ON Data'!Q:Q,'ON Data'!$D:$D,$A$4,'ON Data'!$E:$E,4),SUMIFS('ON Data'!Q:Q,'ON Data'!$E:$E,4))</f>
        <v>1124</v>
      </c>
      <c r="I13" s="407">
        <f xml:space="preserve">
IF($A$4&lt;=12,SUMIFS('ON Data'!R:R,'ON Data'!$D:$D,$A$4,'ON Data'!$E:$E,4),SUMIFS('ON Data'!R:R,'ON Data'!$E:$E,4))</f>
        <v>236</v>
      </c>
      <c r="J13" s="407">
        <f xml:space="preserve">
IF($A$4&lt;=12,SUMIFS('ON Data'!Z:Z,'ON Data'!$D:$D,$A$4,'ON Data'!$E:$E,4),SUMIFS('ON Data'!Z:Z,'ON Data'!$E:$E,4))</f>
        <v>0</v>
      </c>
      <c r="K13" s="407">
        <f xml:space="preserve">
IF($A$4&lt;=12,SUMIFS('ON Data'!AM:AM,'ON Data'!$D:$D,$A$4,'ON Data'!$E:$E,4),SUMIFS('ON Data'!AM:AM,'ON Data'!$E:$E,4))</f>
        <v>54</v>
      </c>
      <c r="L13" s="407">
        <f xml:space="preserve">
IF($A$4&lt;=12,SUMIFS('ON Data'!AO:AO,'ON Data'!$D:$D,$A$4,'ON Data'!$E:$E,4),SUMIFS('ON Data'!AO:AO,'ON Data'!$E:$E,4))</f>
        <v>0</v>
      </c>
      <c r="M13" s="407">
        <f xml:space="preserve">
IF($A$4&lt;=12,SUMIFS('ON Data'!AQ:AQ,'ON Data'!$D:$D,$A$4,'ON Data'!$E:$E,4),SUMIFS('ON Data'!AQ:AQ,'ON Data'!$E:$E,4))</f>
        <v>0</v>
      </c>
      <c r="N13" s="407">
        <f xml:space="preserve">
IF($A$4&lt;=12,SUMIFS('ON Data'!AR:AR,'ON Data'!$D:$D,$A$4,'ON Data'!$E:$E,4),SUMIFS('ON Data'!AR:AR,'ON Data'!$E:$E,4))</f>
        <v>903</v>
      </c>
      <c r="O13" s="766">
        <f xml:space="preserve">
IF($A$4&lt;=12,SUMIFS('ON Data'!AW:AW,'ON Data'!$D:$D,$A$4,'ON Data'!$E:$E,4),SUMIFS('ON Data'!AW:AW,'ON Data'!$E:$E,4))</f>
        <v>0</v>
      </c>
      <c r="P13" s="775"/>
    </row>
    <row r="14" spans="1:16" ht="15" thickBot="1" x14ac:dyDescent="0.35">
      <c r="A14" s="391" t="s">
        <v>233</v>
      </c>
      <c r="B14" s="409">
        <f xml:space="preserve">
IF($A$4&lt;=12,SUMIFS('ON Data'!F:F,'ON Data'!$D:$D,$A$4,'ON Data'!$E:$E,5),SUMIFS('ON Data'!F:F,'ON Data'!$E:$E,5))</f>
        <v>0</v>
      </c>
      <c r="C14" s="410">
        <f xml:space="preserve">
IF($A$4&lt;=12,SUMIFS('ON Data'!I:I,'ON Data'!$D:$D,$A$4,'ON Data'!$E:$E,5),SUMIFS('ON Data'!I:I,'ON Data'!$E:$E,5))</f>
        <v>0</v>
      </c>
      <c r="D14" s="410">
        <f xml:space="preserve">
IF($A$4&lt;=12,SUMIFS('ON Data'!J:J,'ON Data'!$D:$D,$A$4,'ON Data'!$E:$E,5),SUMIFS('ON Data'!J:J,'ON Data'!$E:$E,5))</f>
        <v>0</v>
      </c>
      <c r="E14" s="410">
        <f xml:space="preserve">
IF($A$4&lt;=12,SUMIFS('ON Data'!K:K,'ON Data'!$D:$D,$A$4,'ON Data'!$E:$E,5),SUMIFS('ON Data'!K:K,'ON Data'!$E:$E,5))</f>
        <v>0</v>
      </c>
      <c r="F14" s="410">
        <f xml:space="preserve">
IF($A$4&lt;=12,SUMIFS('ON Data'!O:O,'ON Data'!$D:$D,$A$4,'ON Data'!$E:$E,5),SUMIFS('ON Data'!O:O,'ON Data'!$E:$E,5))</f>
        <v>0</v>
      </c>
      <c r="G14" s="410">
        <f xml:space="preserve">
IF($A$4&lt;=12,SUMIFS('ON Data'!P:P,'ON Data'!$D:$D,$A$4,'ON Data'!$E:$E,5),SUMIFS('ON Data'!P:P,'ON Data'!$E:$E,5))</f>
        <v>0</v>
      </c>
      <c r="H14" s="410">
        <f xml:space="preserve">
IF($A$4&lt;=12,SUMIFS('ON Data'!Q:Q,'ON Data'!$D:$D,$A$4,'ON Data'!$E:$E,5),SUMIFS('ON Data'!Q:Q,'ON Data'!$E:$E,5))</f>
        <v>0</v>
      </c>
      <c r="I14" s="410">
        <f xml:space="preserve">
IF($A$4&lt;=12,SUMIFS('ON Data'!R:R,'ON Data'!$D:$D,$A$4,'ON Data'!$E:$E,5),SUMIFS('ON Data'!R:R,'ON Data'!$E:$E,5))</f>
        <v>0</v>
      </c>
      <c r="J14" s="410">
        <f xml:space="preserve">
IF($A$4&lt;=12,SUMIFS('ON Data'!Z:Z,'ON Data'!$D:$D,$A$4,'ON Data'!$E:$E,5),SUMIFS('ON Data'!Z:Z,'ON Data'!$E:$E,5))</f>
        <v>0</v>
      </c>
      <c r="K14" s="410">
        <f xml:space="preserve">
IF($A$4&lt;=12,SUMIFS('ON Data'!AM:AM,'ON Data'!$D:$D,$A$4,'ON Data'!$E:$E,5),SUMIFS('ON Data'!AM:AM,'ON Data'!$E:$E,5))</f>
        <v>0</v>
      </c>
      <c r="L14" s="410">
        <f xml:space="preserve">
IF($A$4&lt;=12,SUMIFS('ON Data'!AO:AO,'ON Data'!$D:$D,$A$4,'ON Data'!$E:$E,5),SUMIFS('ON Data'!AO:AO,'ON Data'!$E:$E,5))</f>
        <v>0</v>
      </c>
      <c r="M14" s="410">
        <f xml:space="preserve">
IF($A$4&lt;=12,SUMIFS('ON Data'!AQ:AQ,'ON Data'!$D:$D,$A$4,'ON Data'!$E:$E,5),SUMIFS('ON Data'!AQ:AQ,'ON Data'!$E:$E,5))</f>
        <v>0</v>
      </c>
      <c r="N14" s="410">
        <f xml:space="preserve">
IF($A$4&lt;=12,SUMIFS('ON Data'!AR:AR,'ON Data'!$D:$D,$A$4,'ON Data'!$E:$E,5),SUMIFS('ON Data'!AR:AR,'ON Data'!$E:$E,5))</f>
        <v>0</v>
      </c>
      <c r="O14" s="767">
        <f xml:space="preserve">
IF($A$4&lt;=12,SUMIFS('ON Data'!AW:AW,'ON Data'!$D:$D,$A$4,'ON Data'!$E:$E,5),SUMIFS('ON Data'!AW:AW,'ON Data'!$E:$E,5))</f>
        <v>0</v>
      </c>
      <c r="P14" s="775"/>
    </row>
    <row r="15" spans="1:16" x14ac:dyDescent="0.3">
      <c r="A15" s="289" t="s">
        <v>243</v>
      </c>
      <c r="B15" s="412"/>
      <c r="C15" s="413"/>
      <c r="D15" s="413"/>
      <c r="E15" s="413"/>
      <c r="F15" s="413"/>
      <c r="G15" s="413"/>
      <c r="H15" s="413"/>
      <c r="I15" s="413"/>
      <c r="J15" s="413"/>
      <c r="K15" s="413"/>
      <c r="L15" s="413"/>
      <c r="M15" s="413"/>
      <c r="N15" s="413"/>
      <c r="O15" s="768"/>
      <c r="P15" s="775"/>
    </row>
    <row r="16" spans="1:16" x14ac:dyDescent="0.3">
      <c r="A16" s="392" t="s">
        <v>234</v>
      </c>
      <c r="B16" s="406">
        <f xml:space="preserve">
IF($A$4&lt;=12,SUMIFS('ON Data'!F:F,'ON Data'!$D:$D,$A$4,'ON Data'!$E:$E,7),SUMIFS('ON Data'!F:F,'ON Data'!$E:$E,7))</f>
        <v>0</v>
      </c>
      <c r="C16" s="407">
        <f xml:space="preserve">
IF($A$4&lt;=12,SUMIFS('ON Data'!I:I,'ON Data'!$D:$D,$A$4,'ON Data'!$E:$E,7),SUMIFS('ON Data'!I:I,'ON Data'!$E:$E,7))</f>
        <v>0</v>
      </c>
      <c r="D16" s="407">
        <f xml:space="preserve">
IF($A$4&lt;=12,SUMIFS('ON Data'!J:J,'ON Data'!$D:$D,$A$4,'ON Data'!$E:$E,7),SUMIFS('ON Data'!J:J,'ON Data'!$E:$E,7))</f>
        <v>0</v>
      </c>
      <c r="E16" s="407">
        <f xml:space="preserve">
IF($A$4&lt;=12,SUMIFS('ON Data'!K:K,'ON Data'!$D:$D,$A$4,'ON Data'!$E:$E,7),SUMIFS('ON Data'!K:K,'ON Data'!$E:$E,7))</f>
        <v>0</v>
      </c>
      <c r="F16" s="407">
        <f xml:space="preserve">
IF($A$4&lt;=12,SUMIFS('ON Data'!O:O,'ON Data'!$D:$D,$A$4,'ON Data'!$E:$E,7),SUMIFS('ON Data'!O:O,'ON Data'!$E:$E,7))</f>
        <v>0</v>
      </c>
      <c r="G16" s="407">
        <f xml:space="preserve">
IF($A$4&lt;=12,SUMIFS('ON Data'!P:P,'ON Data'!$D:$D,$A$4,'ON Data'!$E:$E,7),SUMIFS('ON Data'!P:P,'ON Data'!$E:$E,7))</f>
        <v>0</v>
      </c>
      <c r="H16" s="407">
        <f xml:space="preserve">
IF($A$4&lt;=12,SUMIFS('ON Data'!Q:Q,'ON Data'!$D:$D,$A$4,'ON Data'!$E:$E,7),SUMIFS('ON Data'!Q:Q,'ON Data'!$E:$E,7))</f>
        <v>0</v>
      </c>
      <c r="I16" s="407">
        <f xml:space="preserve">
IF($A$4&lt;=12,SUMIFS('ON Data'!R:R,'ON Data'!$D:$D,$A$4,'ON Data'!$E:$E,7),SUMIFS('ON Data'!R:R,'ON Data'!$E:$E,7))</f>
        <v>0</v>
      </c>
      <c r="J16" s="407">
        <f xml:space="preserve">
IF($A$4&lt;=12,SUMIFS('ON Data'!Z:Z,'ON Data'!$D:$D,$A$4,'ON Data'!$E:$E,7),SUMIFS('ON Data'!Z:Z,'ON Data'!$E:$E,7))</f>
        <v>0</v>
      </c>
      <c r="K16" s="407">
        <f xml:space="preserve">
IF($A$4&lt;=12,SUMIFS('ON Data'!AM:AM,'ON Data'!$D:$D,$A$4,'ON Data'!$E:$E,7),SUMIFS('ON Data'!AM:AM,'ON Data'!$E:$E,7))</f>
        <v>0</v>
      </c>
      <c r="L16" s="407">
        <f xml:space="preserve">
IF($A$4&lt;=12,SUMIFS('ON Data'!AO:AO,'ON Data'!$D:$D,$A$4,'ON Data'!$E:$E,7),SUMIFS('ON Data'!AO:AO,'ON Data'!$E:$E,7))</f>
        <v>0</v>
      </c>
      <c r="M16" s="407">
        <f xml:space="preserve">
IF($A$4&lt;=12,SUMIFS('ON Data'!AQ:AQ,'ON Data'!$D:$D,$A$4,'ON Data'!$E:$E,7),SUMIFS('ON Data'!AQ:AQ,'ON Data'!$E:$E,7))</f>
        <v>0</v>
      </c>
      <c r="N16" s="407">
        <f xml:space="preserve">
IF($A$4&lt;=12,SUMIFS('ON Data'!AR:AR,'ON Data'!$D:$D,$A$4,'ON Data'!$E:$E,7),SUMIFS('ON Data'!AR:AR,'ON Data'!$E:$E,7))</f>
        <v>0</v>
      </c>
      <c r="O16" s="766">
        <f xml:space="preserve">
IF($A$4&lt;=12,SUMIFS('ON Data'!AW:AW,'ON Data'!$D:$D,$A$4,'ON Data'!$E:$E,7),SUMIFS('ON Data'!AW:AW,'ON Data'!$E:$E,7))</f>
        <v>0</v>
      </c>
      <c r="P16" s="775"/>
    </row>
    <row r="17" spans="1:16" x14ac:dyDescent="0.3">
      <c r="A17" s="392" t="s">
        <v>235</v>
      </c>
      <c r="B17" s="406">
        <f xml:space="preserve">
IF($A$4&lt;=12,SUMIFS('ON Data'!F:F,'ON Data'!$D:$D,$A$4,'ON Data'!$E:$E,8),SUMIFS('ON Data'!F:F,'ON Data'!$E:$E,8))</f>
        <v>0</v>
      </c>
      <c r="C17" s="407">
        <f xml:space="preserve">
IF($A$4&lt;=12,SUMIFS('ON Data'!I:I,'ON Data'!$D:$D,$A$4,'ON Data'!$E:$E,8),SUMIFS('ON Data'!I:I,'ON Data'!$E:$E,8))</f>
        <v>0</v>
      </c>
      <c r="D17" s="407">
        <f xml:space="preserve">
IF($A$4&lt;=12,SUMIFS('ON Data'!J:J,'ON Data'!$D:$D,$A$4,'ON Data'!$E:$E,8),SUMIFS('ON Data'!J:J,'ON Data'!$E:$E,8))</f>
        <v>0</v>
      </c>
      <c r="E17" s="407">
        <f xml:space="preserve">
IF($A$4&lt;=12,SUMIFS('ON Data'!K:K,'ON Data'!$D:$D,$A$4,'ON Data'!$E:$E,8),SUMIFS('ON Data'!K:K,'ON Data'!$E:$E,8))</f>
        <v>0</v>
      </c>
      <c r="F17" s="407">
        <f xml:space="preserve">
IF($A$4&lt;=12,SUMIFS('ON Data'!O:O,'ON Data'!$D:$D,$A$4,'ON Data'!$E:$E,8),SUMIFS('ON Data'!O:O,'ON Data'!$E:$E,8))</f>
        <v>0</v>
      </c>
      <c r="G17" s="407">
        <f xml:space="preserve">
IF($A$4&lt;=12,SUMIFS('ON Data'!P:P,'ON Data'!$D:$D,$A$4,'ON Data'!$E:$E,8),SUMIFS('ON Data'!P:P,'ON Data'!$E:$E,8))</f>
        <v>0</v>
      </c>
      <c r="H17" s="407">
        <f xml:space="preserve">
IF($A$4&lt;=12,SUMIFS('ON Data'!Q:Q,'ON Data'!$D:$D,$A$4,'ON Data'!$E:$E,8),SUMIFS('ON Data'!Q:Q,'ON Data'!$E:$E,8))</f>
        <v>0</v>
      </c>
      <c r="I17" s="407">
        <f xml:space="preserve">
IF($A$4&lt;=12,SUMIFS('ON Data'!R:R,'ON Data'!$D:$D,$A$4,'ON Data'!$E:$E,8),SUMIFS('ON Data'!R:R,'ON Data'!$E:$E,8))</f>
        <v>0</v>
      </c>
      <c r="J17" s="407">
        <f xml:space="preserve">
IF($A$4&lt;=12,SUMIFS('ON Data'!Z:Z,'ON Data'!$D:$D,$A$4,'ON Data'!$E:$E,8),SUMIFS('ON Data'!Z:Z,'ON Data'!$E:$E,8))</f>
        <v>0</v>
      </c>
      <c r="K17" s="407">
        <f xml:space="preserve">
IF($A$4&lt;=12,SUMIFS('ON Data'!AM:AM,'ON Data'!$D:$D,$A$4,'ON Data'!$E:$E,8),SUMIFS('ON Data'!AM:AM,'ON Data'!$E:$E,8))</f>
        <v>0</v>
      </c>
      <c r="L17" s="407">
        <f xml:space="preserve">
IF($A$4&lt;=12,SUMIFS('ON Data'!AO:AO,'ON Data'!$D:$D,$A$4,'ON Data'!$E:$E,8),SUMIFS('ON Data'!AO:AO,'ON Data'!$E:$E,8))</f>
        <v>0</v>
      </c>
      <c r="M17" s="407">
        <f xml:space="preserve">
IF($A$4&lt;=12,SUMIFS('ON Data'!AQ:AQ,'ON Data'!$D:$D,$A$4,'ON Data'!$E:$E,8),SUMIFS('ON Data'!AQ:AQ,'ON Data'!$E:$E,8))</f>
        <v>0</v>
      </c>
      <c r="N17" s="407">
        <f xml:space="preserve">
IF($A$4&lt;=12,SUMIFS('ON Data'!AR:AR,'ON Data'!$D:$D,$A$4,'ON Data'!$E:$E,8),SUMIFS('ON Data'!AR:AR,'ON Data'!$E:$E,8))</f>
        <v>0</v>
      </c>
      <c r="O17" s="766">
        <f xml:space="preserve">
IF($A$4&lt;=12,SUMIFS('ON Data'!AW:AW,'ON Data'!$D:$D,$A$4,'ON Data'!$E:$E,8),SUMIFS('ON Data'!AW:AW,'ON Data'!$E:$E,8))</f>
        <v>0</v>
      </c>
      <c r="P17" s="775"/>
    </row>
    <row r="18" spans="1:16" x14ac:dyDescent="0.3">
      <c r="A18" s="392" t="s">
        <v>236</v>
      </c>
      <c r="B18" s="406">
        <f xml:space="preserve">
B19-B16-B17</f>
        <v>1772952</v>
      </c>
      <c r="C18" s="407">
        <f t="shared" ref="C18:E18" si="0" xml:space="preserve">
C19-C16-C17</f>
        <v>50840</v>
      </c>
      <c r="D18" s="407">
        <f t="shared" si="0"/>
        <v>76136</v>
      </c>
      <c r="E18" s="407">
        <f t="shared" si="0"/>
        <v>637246</v>
      </c>
      <c r="F18" s="407">
        <f t="shared" ref="F18:K18" si="1" xml:space="preserve">
F19-F16-F17</f>
        <v>0</v>
      </c>
      <c r="G18" s="407">
        <f t="shared" si="1"/>
        <v>195947</v>
      </c>
      <c r="H18" s="407">
        <f t="shared" si="1"/>
        <v>544108</v>
      </c>
      <c r="I18" s="407">
        <f t="shared" si="1"/>
        <v>120545</v>
      </c>
      <c r="J18" s="407">
        <f t="shared" si="1"/>
        <v>0</v>
      </c>
      <c r="K18" s="407">
        <f t="shared" si="1"/>
        <v>16642</v>
      </c>
      <c r="L18" s="407">
        <f t="shared" ref="L18:O18" si="2" xml:space="preserve">
L19-L16-L17</f>
        <v>9165</v>
      </c>
      <c r="M18" s="407">
        <f t="shared" si="2"/>
        <v>5805</v>
      </c>
      <c r="N18" s="407">
        <f t="shared" si="2"/>
        <v>102949</v>
      </c>
      <c r="O18" s="766">
        <f t="shared" si="2"/>
        <v>13569</v>
      </c>
      <c r="P18" s="775"/>
    </row>
    <row r="19" spans="1:16" ht="15" thickBot="1" x14ac:dyDescent="0.35">
      <c r="A19" s="393" t="s">
        <v>237</v>
      </c>
      <c r="B19" s="414">
        <f xml:space="preserve">
IF($A$4&lt;=12,SUMIFS('ON Data'!F:F,'ON Data'!$D:$D,$A$4,'ON Data'!$E:$E,9),SUMIFS('ON Data'!F:F,'ON Data'!$E:$E,9))</f>
        <v>1772952</v>
      </c>
      <c r="C19" s="415">
        <f xml:space="preserve">
IF($A$4&lt;=12,SUMIFS('ON Data'!I:I,'ON Data'!$D:$D,$A$4,'ON Data'!$E:$E,9),SUMIFS('ON Data'!I:I,'ON Data'!$E:$E,9))</f>
        <v>50840</v>
      </c>
      <c r="D19" s="415">
        <f xml:space="preserve">
IF($A$4&lt;=12,SUMIFS('ON Data'!J:J,'ON Data'!$D:$D,$A$4,'ON Data'!$E:$E,9),SUMIFS('ON Data'!J:J,'ON Data'!$E:$E,9))</f>
        <v>76136</v>
      </c>
      <c r="E19" s="415">
        <f xml:space="preserve">
IF($A$4&lt;=12,SUMIFS('ON Data'!K:K,'ON Data'!$D:$D,$A$4,'ON Data'!$E:$E,9),SUMIFS('ON Data'!K:K,'ON Data'!$E:$E,9))</f>
        <v>637246</v>
      </c>
      <c r="F19" s="415">
        <f xml:space="preserve">
IF($A$4&lt;=12,SUMIFS('ON Data'!O:O,'ON Data'!$D:$D,$A$4,'ON Data'!$E:$E,9),SUMIFS('ON Data'!O:O,'ON Data'!$E:$E,9))</f>
        <v>0</v>
      </c>
      <c r="G19" s="415">
        <f xml:space="preserve">
IF($A$4&lt;=12,SUMIFS('ON Data'!P:P,'ON Data'!$D:$D,$A$4,'ON Data'!$E:$E,9),SUMIFS('ON Data'!P:P,'ON Data'!$E:$E,9))</f>
        <v>195947</v>
      </c>
      <c r="H19" s="415">
        <f xml:space="preserve">
IF($A$4&lt;=12,SUMIFS('ON Data'!Q:Q,'ON Data'!$D:$D,$A$4,'ON Data'!$E:$E,9),SUMIFS('ON Data'!Q:Q,'ON Data'!$E:$E,9))</f>
        <v>544108</v>
      </c>
      <c r="I19" s="415">
        <f xml:space="preserve">
IF($A$4&lt;=12,SUMIFS('ON Data'!R:R,'ON Data'!$D:$D,$A$4,'ON Data'!$E:$E,9),SUMIFS('ON Data'!R:R,'ON Data'!$E:$E,9))</f>
        <v>120545</v>
      </c>
      <c r="J19" s="415">
        <f xml:space="preserve">
IF($A$4&lt;=12,SUMIFS('ON Data'!Z:Z,'ON Data'!$D:$D,$A$4,'ON Data'!$E:$E,9),SUMIFS('ON Data'!Z:Z,'ON Data'!$E:$E,9))</f>
        <v>0</v>
      </c>
      <c r="K19" s="415">
        <f xml:space="preserve">
IF($A$4&lt;=12,SUMIFS('ON Data'!AM:AM,'ON Data'!$D:$D,$A$4,'ON Data'!$E:$E,9),SUMIFS('ON Data'!AM:AM,'ON Data'!$E:$E,9))</f>
        <v>16642</v>
      </c>
      <c r="L19" s="415">
        <f xml:space="preserve">
IF($A$4&lt;=12,SUMIFS('ON Data'!AO:AO,'ON Data'!$D:$D,$A$4,'ON Data'!$E:$E,9),SUMIFS('ON Data'!AO:AO,'ON Data'!$E:$E,9))</f>
        <v>9165</v>
      </c>
      <c r="M19" s="415">
        <f xml:space="preserve">
IF($A$4&lt;=12,SUMIFS('ON Data'!AQ:AQ,'ON Data'!$D:$D,$A$4,'ON Data'!$E:$E,9),SUMIFS('ON Data'!AQ:AQ,'ON Data'!$E:$E,9))</f>
        <v>5805</v>
      </c>
      <c r="N19" s="415">
        <f xml:space="preserve">
IF($A$4&lt;=12,SUMIFS('ON Data'!AR:AR,'ON Data'!$D:$D,$A$4,'ON Data'!$E:$E,9),SUMIFS('ON Data'!AR:AR,'ON Data'!$E:$E,9))</f>
        <v>102949</v>
      </c>
      <c r="O19" s="769">
        <f xml:space="preserve">
IF($A$4&lt;=12,SUMIFS('ON Data'!AW:AW,'ON Data'!$D:$D,$A$4,'ON Data'!$E:$E,9),SUMIFS('ON Data'!AW:AW,'ON Data'!$E:$E,9))</f>
        <v>13569</v>
      </c>
      <c r="P19" s="775"/>
    </row>
    <row r="20" spans="1:16" ht="15" collapsed="1" thickBot="1" x14ac:dyDescent="0.35">
      <c r="A20" s="394" t="s">
        <v>94</v>
      </c>
      <c r="B20" s="416">
        <f xml:space="preserve">
IF($A$4&lt;=12,SUMIFS('ON Data'!F:F,'ON Data'!$D:$D,$A$4,'ON Data'!$E:$E,6),SUMIFS('ON Data'!F:F,'ON Data'!$E:$E,6))</f>
        <v>32719343</v>
      </c>
      <c r="C20" s="417">
        <f xml:space="preserve">
IF($A$4&lt;=12,SUMIFS('ON Data'!I:I,'ON Data'!$D:$D,$A$4,'ON Data'!$E:$E,6),SUMIFS('ON Data'!I:I,'ON Data'!$E:$E,6))</f>
        <v>1007906</v>
      </c>
      <c r="D20" s="417">
        <f xml:space="preserve">
IF($A$4&lt;=12,SUMIFS('ON Data'!J:J,'ON Data'!$D:$D,$A$4,'ON Data'!$E:$E,6),SUMIFS('ON Data'!J:J,'ON Data'!$E:$E,6))</f>
        <v>1770272</v>
      </c>
      <c r="E20" s="417">
        <f xml:space="preserve">
IF($A$4&lt;=12,SUMIFS('ON Data'!K:K,'ON Data'!$D:$D,$A$4,'ON Data'!$E:$E,6),SUMIFS('ON Data'!K:K,'ON Data'!$E:$E,6))</f>
        <v>8915722</v>
      </c>
      <c r="F20" s="417">
        <f xml:space="preserve">
IF($A$4&lt;=12,SUMIFS('ON Data'!O:O,'ON Data'!$D:$D,$A$4,'ON Data'!$E:$E,6),SUMIFS('ON Data'!O:O,'ON Data'!$E:$E,6))</f>
        <v>172900</v>
      </c>
      <c r="G20" s="417">
        <f xml:space="preserve">
IF($A$4&lt;=12,SUMIFS('ON Data'!P:P,'ON Data'!$D:$D,$A$4,'ON Data'!$E:$E,6),SUMIFS('ON Data'!P:P,'ON Data'!$E:$E,6))</f>
        <v>5562562</v>
      </c>
      <c r="H20" s="417">
        <f xml:space="preserve">
IF($A$4&lt;=12,SUMIFS('ON Data'!Q:Q,'ON Data'!$D:$D,$A$4,'ON Data'!$E:$E,6),SUMIFS('ON Data'!Q:Q,'ON Data'!$E:$E,6))</f>
        <v>9490055</v>
      </c>
      <c r="I20" s="417">
        <f xml:space="preserve">
IF($A$4&lt;=12,SUMIFS('ON Data'!R:R,'ON Data'!$D:$D,$A$4,'ON Data'!$E:$E,6),SUMIFS('ON Data'!R:R,'ON Data'!$E:$E,6))</f>
        <v>1710966</v>
      </c>
      <c r="J20" s="417">
        <f xml:space="preserve">
IF($A$4&lt;=12,SUMIFS('ON Data'!Z:Z,'ON Data'!$D:$D,$A$4,'ON Data'!$E:$E,6),SUMIFS('ON Data'!Z:Z,'ON Data'!$E:$E,6))</f>
        <v>133838</v>
      </c>
      <c r="K20" s="417">
        <f xml:space="preserve">
IF($A$4&lt;=12,SUMIFS('ON Data'!AM:AM,'ON Data'!$D:$D,$A$4,'ON Data'!$E:$E,6),SUMIFS('ON Data'!AM:AM,'ON Data'!$E:$E,6))</f>
        <v>421749</v>
      </c>
      <c r="L20" s="417">
        <f xml:space="preserve">
IF($A$4&lt;=12,SUMIFS('ON Data'!AO:AO,'ON Data'!$D:$D,$A$4,'ON Data'!$E:$E,6),SUMIFS('ON Data'!AO:AO,'ON Data'!$E:$E,6))</f>
        <v>160283</v>
      </c>
      <c r="M20" s="417">
        <f xml:space="preserve">
IF($A$4&lt;=12,SUMIFS('ON Data'!AQ:AQ,'ON Data'!$D:$D,$A$4,'ON Data'!$E:$E,6),SUMIFS('ON Data'!AQ:AQ,'ON Data'!$E:$E,6))</f>
        <v>0</v>
      </c>
      <c r="N20" s="417">
        <f xml:space="preserve">
IF($A$4&lt;=12,SUMIFS('ON Data'!AR:AR,'ON Data'!$D:$D,$A$4,'ON Data'!$E:$E,6),SUMIFS('ON Data'!AR:AR,'ON Data'!$E:$E,6))</f>
        <v>2949967</v>
      </c>
      <c r="O20" s="770">
        <f xml:space="preserve">
IF($A$4&lt;=12,SUMIFS('ON Data'!AW:AW,'ON Data'!$D:$D,$A$4,'ON Data'!$E:$E,6),SUMIFS('ON Data'!AW:AW,'ON Data'!$E:$E,6))</f>
        <v>423123</v>
      </c>
      <c r="P20" s="775"/>
    </row>
    <row r="21" spans="1:16" ht="15" hidden="1" outlineLevel="1" thickBot="1" x14ac:dyDescent="0.35">
      <c r="A21" s="387" t="s">
        <v>131</v>
      </c>
      <c r="B21" s="406">
        <f xml:space="preserve">
IF($A$4&lt;=12,SUMIFS('ON Data'!F:F,'ON Data'!$D:$D,$A$4,'ON Data'!$E:$E,12),SUMIFS('ON Data'!F:F,'ON Data'!$E:$E,12))</f>
        <v>0</v>
      </c>
      <c r="C21" s="407">
        <f xml:space="preserve">
IF($A$4&lt;=12,SUMIFS('ON Data'!I:I,'ON Data'!$D:$D,$A$4,'ON Data'!$E:$E,12),SUMIFS('ON Data'!I:I,'ON Data'!$E:$E,12))</f>
        <v>0</v>
      </c>
      <c r="D21" s="407">
        <f xml:space="preserve">
IF($A$4&lt;=12,SUMIFS('ON Data'!J:J,'ON Data'!$D:$D,$A$4,'ON Data'!$E:$E,12),SUMIFS('ON Data'!J:J,'ON Data'!$E:$E,12))</f>
        <v>0</v>
      </c>
      <c r="E21" s="407">
        <f xml:space="preserve">
IF($A$4&lt;=12,SUMIFS('ON Data'!K:K,'ON Data'!$D:$D,$A$4,'ON Data'!$E:$E,12),SUMIFS('ON Data'!K:K,'ON Data'!$E:$E,12))</f>
        <v>0</v>
      </c>
      <c r="F21" s="407">
        <f xml:space="preserve">
IF($A$4&lt;=12,SUMIFS('ON Data'!O:O,'ON Data'!$D:$D,$A$4,'ON Data'!$E:$E,12),SUMIFS('ON Data'!O:O,'ON Data'!$E:$E,12))</f>
        <v>0</v>
      </c>
      <c r="G21" s="407">
        <f xml:space="preserve">
IF($A$4&lt;=12,SUMIFS('ON Data'!P:P,'ON Data'!$D:$D,$A$4,'ON Data'!$E:$E,12),SUMIFS('ON Data'!P:P,'ON Data'!$E:$E,12))</f>
        <v>0</v>
      </c>
      <c r="H21" s="407">
        <f xml:space="preserve">
IF($A$4&lt;=12,SUMIFS('ON Data'!Q:Q,'ON Data'!$D:$D,$A$4,'ON Data'!$E:$E,12),SUMIFS('ON Data'!Q:Q,'ON Data'!$E:$E,12))</f>
        <v>0</v>
      </c>
      <c r="I21" s="407">
        <f xml:space="preserve">
IF($A$4&lt;=12,SUMIFS('ON Data'!R:R,'ON Data'!$D:$D,$A$4,'ON Data'!$E:$E,12),SUMIFS('ON Data'!R:R,'ON Data'!$E:$E,12))</f>
        <v>0</v>
      </c>
      <c r="J21" s="407">
        <f xml:space="preserve">
IF($A$4&lt;=12,SUMIFS('ON Data'!Z:Z,'ON Data'!$D:$D,$A$4,'ON Data'!$E:$E,12),SUMIFS('ON Data'!Z:Z,'ON Data'!$E:$E,12))</f>
        <v>0</v>
      </c>
      <c r="K21" s="407">
        <f xml:space="preserve">
IF($A$4&lt;=12,SUMIFS('ON Data'!AM:AM,'ON Data'!$D:$D,$A$4,'ON Data'!$E:$E,12),SUMIFS('ON Data'!AM:AM,'ON Data'!$E:$E,12))</f>
        <v>0</v>
      </c>
      <c r="L21" s="408">
        <f xml:space="preserve">
IF($A$4&lt;=12,SUMIFS('ON Data'!AO:AO,'ON Data'!$D:$D,$A$4,'ON Data'!$E:$E,12),SUMIFS('ON Data'!AO:AO,'ON Data'!$E:$E,12))</f>
        <v>0</v>
      </c>
      <c r="P21" s="775"/>
    </row>
    <row r="22" spans="1:16" ht="15" hidden="1" outlineLevel="1" thickBot="1" x14ac:dyDescent="0.35">
      <c r="A22" s="387" t="s">
        <v>96</v>
      </c>
      <c r="B22" s="460" t="str">
        <f xml:space="preserve">
IF(OR(B21="",B21=0),"",B20/B21)</f>
        <v/>
      </c>
      <c r="C22" s="461" t="str">
        <f t="shared" ref="C22:E22" si="3" xml:space="preserve">
IF(OR(C21="",C21=0),"",C20/C21)</f>
        <v/>
      </c>
      <c r="D22" s="461" t="str">
        <f t="shared" si="3"/>
        <v/>
      </c>
      <c r="E22" s="461" t="str">
        <f t="shared" si="3"/>
        <v/>
      </c>
      <c r="F22" s="461" t="str">
        <f t="shared" ref="F22:L22" si="4" xml:space="preserve">
IF(OR(F21="",F21=0),"",F20/F21)</f>
        <v/>
      </c>
      <c r="G22" s="461" t="str">
        <f t="shared" si="4"/>
        <v/>
      </c>
      <c r="H22" s="461" t="str">
        <f t="shared" si="4"/>
        <v/>
      </c>
      <c r="I22" s="461" t="str">
        <f t="shared" si="4"/>
        <v/>
      </c>
      <c r="J22" s="461" t="str">
        <f t="shared" si="4"/>
        <v/>
      </c>
      <c r="K22" s="461" t="str">
        <f t="shared" si="4"/>
        <v/>
      </c>
      <c r="L22" s="462" t="str">
        <f t="shared" si="4"/>
        <v/>
      </c>
      <c r="P22" s="775"/>
    </row>
    <row r="23" spans="1:16" ht="15" hidden="1" outlineLevel="1" thickBot="1" x14ac:dyDescent="0.35">
      <c r="A23" s="395" t="s">
        <v>69</v>
      </c>
      <c r="B23" s="409">
        <f xml:space="preserve">
IF(B21="","",B20-B21)</f>
        <v>32719343</v>
      </c>
      <c r="C23" s="410">
        <f t="shared" ref="C23:E23" si="5" xml:space="preserve">
IF(C21="","",C20-C21)</f>
        <v>1007906</v>
      </c>
      <c r="D23" s="410">
        <f t="shared" si="5"/>
        <v>1770272</v>
      </c>
      <c r="E23" s="410">
        <f t="shared" si="5"/>
        <v>8915722</v>
      </c>
      <c r="F23" s="410">
        <f t="shared" ref="F23:L23" si="6" xml:space="preserve">
IF(F21="","",F20-F21)</f>
        <v>172900</v>
      </c>
      <c r="G23" s="410">
        <f t="shared" si="6"/>
        <v>5562562</v>
      </c>
      <c r="H23" s="410">
        <f t="shared" si="6"/>
        <v>9490055</v>
      </c>
      <c r="I23" s="410">
        <f t="shared" si="6"/>
        <v>1710966</v>
      </c>
      <c r="J23" s="410">
        <f t="shared" si="6"/>
        <v>133838</v>
      </c>
      <c r="K23" s="410">
        <f t="shared" si="6"/>
        <v>421749</v>
      </c>
      <c r="L23" s="411">
        <f t="shared" si="6"/>
        <v>160283</v>
      </c>
      <c r="P23" s="775"/>
    </row>
    <row r="24" spans="1:16" x14ac:dyDescent="0.3">
      <c r="A24" s="389" t="s">
        <v>238</v>
      </c>
      <c r="B24" s="428" t="s">
        <v>3</v>
      </c>
      <c r="C24" s="776"/>
      <c r="D24" s="746"/>
      <c r="E24" s="747"/>
      <c r="F24" s="748" t="s">
        <v>249</v>
      </c>
      <c r="G24" s="749"/>
      <c r="H24" s="749"/>
      <c r="I24" s="749"/>
      <c r="J24" s="749"/>
      <c r="K24" s="749"/>
      <c r="L24" s="749"/>
      <c r="M24" s="749"/>
      <c r="N24" s="749"/>
      <c r="O24" s="771" t="s">
        <v>250</v>
      </c>
      <c r="P24" s="775"/>
    </row>
    <row r="25" spans="1:16" x14ac:dyDescent="0.3">
      <c r="A25" s="390" t="s">
        <v>94</v>
      </c>
      <c r="B25" s="406">
        <f xml:space="preserve">
SUM(C25:O25)</f>
        <v>46174</v>
      </c>
      <c r="C25" s="777"/>
      <c r="D25" s="750"/>
      <c r="E25" s="751"/>
      <c r="F25" s="752">
        <f xml:space="preserve">
IF($A$4&lt;=12,SUMIFS('ON Data'!O:O,'ON Data'!$D:$D,$A$4,'ON Data'!$E:$E,10),SUMIFS('ON Data'!O:O,'ON Data'!$E:$E,10))</f>
        <v>46174</v>
      </c>
      <c r="G25" s="751"/>
      <c r="H25" s="751"/>
      <c r="I25" s="751"/>
      <c r="J25" s="751"/>
      <c r="K25" s="751"/>
      <c r="L25" s="751"/>
      <c r="M25" s="751"/>
      <c r="N25" s="751"/>
      <c r="O25" s="772">
        <f xml:space="preserve">
IF($A$4&lt;=12,SUMIFS('ON Data'!AW:AW,'ON Data'!$D:$D,$A$4,'ON Data'!$E:$E,10),SUMIFS('ON Data'!AW:AW,'ON Data'!$E:$E,10))</f>
        <v>0</v>
      </c>
      <c r="P25" s="775"/>
    </row>
    <row r="26" spans="1:16" x14ac:dyDescent="0.3">
      <c r="A26" s="396" t="s">
        <v>248</v>
      </c>
      <c r="B26" s="414">
        <f xml:space="preserve">
SUM(C26:O26)</f>
        <v>67500</v>
      </c>
      <c r="C26" s="777"/>
      <c r="D26" s="750"/>
      <c r="E26" s="751"/>
      <c r="F26" s="753">
        <f xml:space="preserve">
IF($A$4&lt;=12,SUMIFS('ON Data'!O:O,'ON Data'!$D:$D,$A$4,'ON Data'!$E:$E,11),SUMIFS('ON Data'!O:O,'ON Data'!$E:$E,11))</f>
        <v>67500</v>
      </c>
      <c r="G26" s="754"/>
      <c r="H26" s="754"/>
      <c r="I26" s="754"/>
      <c r="J26" s="754"/>
      <c r="K26" s="754"/>
      <c r="L26" s="754"/>
      <c r="M26" s="754"/>
      <c r="N26" s="754"/>
      <c r="O26" s="772">
        <f xml:space="preserve">
IF($A$4&lt;=12,SUMIFS('ON Data'!AW:AW,'ON Data'!$D:$D,$A$4,'ON Data'!$E:$E,11),SUMIFS('ON Data'!AW:AW,'ON Data'!$E:$E,11))</f>
        <v>0</v>
      </c>
      <c r="P26" s="775"/>
    </row>
    <row r="27" spans="1:16" x14ac:dyDescent="0.3">
      <c r="A27" s="396" t="s">
        <v>96</v>
      </c>
      <c r="B27" s="429">
        <f xml:space="preserve">
IF(B26=0,0,B25/B26)</f>
        <v>0.68405925925925926</v>
      </c>
      <c r="C27" s="778"/>
      <c r="D27" s="755"/>
      <c r="E27" s="751"/>
      <c r="F27" s="756">
        <f xml:space="preserve">
IF(F26=0,0,F25/F26)</f>
        <v>0.68405925925925926</v>
      </c>
      <c r="G27" s="751"/>
      <c r="H27" s="751"/>
      <c r="I27" s="751"/>
      <c r="J27" s="751"/>
      <c r="K27" s="751"/>
      <c r="L27" s="751"/>
      <c r="M27" s="751"/>
      <c r="N27" s="751"/>
      <c r="O27" s="773">
        <f xml:space="preserve">
IF(O26=0,0,O25/O26)</f>
        <v>0</v>
      </c>
      <c r="P27" s="775"/>
    </row>
    <row r="28" spans="1:16" ht="15" thickBot="1" x14ac:dyDescent="0.35">
      <c r="A28" s="396" t="s">
        <v>247</v>
      </c>
      <c r="B28" s="414">
        <f xml:space="preserve">
SUM(C28:O28)</f>
        <v>21326</v>
      </c>
      <c r="C28" s="779"/>
      <c r="D28" s="757"/>
      <c r="E28" s="758"/>
      <c r="F28" s="759">
        <f xml:space="preserve">
F26-F25</f>
        <v>21326</v>
      </c>
      <c r="G28" s="758"/>
      <c r="H28" s="758"/>
      <c r="I28" s="758"/>
      <c r="J28" s="758"/>
      <c r="K28" s="758"/>
      <c r="L28" s="758"/>
      <c r="M28" s="758"/>
      <c r="N28" s="758"/>
      <c r="O28" s="774">
        <f xml:space="preserve">
O26-O25</f>
        <v>0</v>
      </c>
      <c r="P28" s="775"/>
    </row>
    <row r="29" spans="1:16" x14ac:dyDescent="0.3">
      <c r="A29" s="397"/>
      <c r="B29" s="397"/>
      <c r="C29" s="397"/>
      <c r="D29" s="398"/>
      <c r="E29" s="398"/>
      <c r="F29" s="398"/>
      <c r="G29" s="398"/>
      <c r="H29" s="398"/>
      <c r="I29" s="398"/>
      <c r="J29" s="398"/>
      <c r="K29" s="397"/>
      <c r="L29" s="397"/>
    </row>
    <row r="30" spans="1:1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  <c r="L30" s="277"/>
    </row>
    <row r="31" spans="1:16" x14ac:dyDescent="0.3">
      <c r="A31" s="227" t="s">
        <v>245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  <c r="L31" s="277"/>
    </row>
    <row r="32" spans="1:16" ht="14.4" customHeight="1" x14ac:dyDescent="0.3">
      <c r="A32" s="425" t="s">
        <v>242</v>
      </c>
      <c r="B32" s="426"/>
      <c r="C32" s="426"/>
      <c r="D32" s="426"/>
      <c r="E32" s="426"/>
      <c r="F32" s="426"/>
      <c r="G32" s="426"/>
      <c r="H32" s="426"/>
      <c r="I32" s="426"/>
      <c r="J32" s="426"/>
    </row>
    <row r="33" spans="1:1" x14ac:dyDescent="0.3">
      <c r="A33" s="427" t="s">
        <v>283</v>
      </c>
    </row>
    <row r="34" spans="1:1" x14ac:dyDescent="0.3">
      <c r="A34" s="427" t="s">
        <v>284</v>
      </c>
    </row>
    <row r="35" spans="1:1" x14ac:dyDescent="0.3">
      <c r="A35" s="427" t="s">
        <v>285</v>
      </c>
    </row>
    <row r="36" spans="1:1" x14ac:dyDescent="0.3">
      <c r="A36" s="427" t="s">
        <v>251</v>
      </c>
    </row>
  </sheetData>
  <mergeCells count="12">
    <mergeCell ref="B3:B4"/>
    <mergeCell ref="A1:O1"/>
    <mergeCell ref="C27:E27"/>
    <mergeCell ref="C28:E28"/>
    <mergeCell ref="F27:N27"/>
    <mergeCell ref="F28:N28"/>
    <mergeCell ref="C24:E24"/>
    <mergeCell ref="C25:E25"/>
    <mergeCell ref="C26:E26"/>
    <mergeCell ref="F24:N24"/>
    <mergeCell ref="F25:N25"/>
    <mergeCell ref="F26:N26"/>
  </mergeCells>
  <conditionalFormatting sqref="B22:L22">
    <cfRule type="cellIs" dxfId="24" priority="6" operator="greaterThan">
      <formula>1</formula>
    </cfRule>
  </conditionalFormatting>
  <conditionalFormatting sqref="B23:L23">
    <cfRule type="cellIs" dxfId="23" priority="5" operator="greaterThan">
      <formula>0</formula>
    </cfRule>
  </conditionalFormatting>
  <conditionalFormatting sqref="O27">
    <cfRule type="cellIs" dxfId="22" priority="4" operator="greaterThan">
      <formula>1</formula>
    </cfRule>
  </conditionalFormatting>
  <conditionalFormatting sqref="O28">
    <cfRule type="cellIs" dxfId="21" priority="3" operator="lessThan">
      <formula>0</formula>
    </cfRule>
  </conditionalFormatting>
  <conditionalFormatting sqref="F28">
    <cfRule type="cellIs" dxfId="20" priority="1" operator="lessThan">
      <formula>0</formula>
    </cfRule>
  </conditionalFormatting>
  <conditionalFormatting sqref="F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71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4465</v>
      </c>
    </row>
    <row r="2" spans="1:49" x14ac:dyDescent="0.3">
      <c r="A2" s="382" t="s">
        <v>311</v>
      </c>
    </row>
    <row r="3" spans="1:49" x14ac:dyDescent="0.3">
      <c r="A3" s="378" t="s">
        <v>214</v>
      </c>
      <c r="B3" s="401">
        <v>2016</v>
      </c>
      <c r="D3" s="379">
        <f>MAX(D5:D1048576)</f>
        <v>9</v>
      </c>
      <c r="F3" s="379">
        <f>SUMIF($E5:$E1048576,"&lt;10",F5:F1048576)</f>
        <v>34617868.919999994</v>
      </c>
      <c r="G3" s="379">
        <f t="shared" ref="G3:AW3" si="0">SUMIF($E5:$E1048576,"&lt;10",G5:G1048576)</f>
        <v>0</v>
      </c>
      <c r="H3" s="379">
        <f t="shared" si="0"/>
        <v>0</v>
      </c>
      <c r="I3" s="379">
        <f t="shared" si="0"/>
        <v>1061797</v>
      </c>
      <c r="J3" s="379">
        <f t="shared" si="0"/>
        <v>1851313.5</v>
      </c>
      <c r="K3" s="379">
        <f t="shared" si="0"/>
        <v>9567364.5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174345</v>
      </c>
      <c r="P3" s="379">
        <f t="shared" si="0"/>
        <v>5787095.25</v>
      </c>
      <c r="Q3" s="379">
        <f t="shared" si="0"/>
        <v>10072169.9</v>
      </c>
      <c r="R3" s="379">
        <f t="shared" si="0"/>
        <v>1837613.52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134877.5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442029</v>
      </c>
      <c r="AN3" s="379">
        <f t="shared" si="0"/>
        <v>0</v>
      </c>
      <c r="AO3" s="379">
        <f t="shared" si="0"/>
        <v>170408.5</v>
      </c>
      <c r="AP3" s="379">
        <f t="shared" si="0"/>
        <v>0</v>
      </c>
      <c r="AQ3" s="379">
        <f t="shared" si="0"/>
        <v>5805</v>
      </c>
      <c r="AR3" s="379">
        <f t="shared" si="0"/>
        <v>3073516.25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439534</v>
      </c>
    </row>
    <row r="4" spans="1:49" x14ac:dyDescent="0.3">
      <c r="A4" s="378" t="s">
        <v>215</v>
      </c>
      <c r="B4" s="401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1">
        <v>2</v>
      </c>
      <c r="C5" s="378">
        <v>6</v>
      </c>
      <c r="D5" s="378">
        <v>1</v>
      </c>
      <c r="E5" s="378">
        <v>1</v>
      </c>
      <c r="F5" s="378">
        <v>90.25</v>
      </c>
      <c r="G5" s="378">
        <v>0</v>
      </c>
      <c r="H5" s="378">
        <v>0</v>
      </c>
      <c r="I5" s="378">
        <v>1</v>
      </c>
      <c r="J5" s="378">
        <v>3</v>
      </c>
      <c r="K5" s="378">
        <v>9</v>
      </c>
      <c r="L5" s="378">
        <v>0</v>
      </c>
      <c r="M5" s="378">
        <v>0</v>
      </c>
      <c r="N5" s="378">
        <v>0</v>
      </c>
      <c r="O5" s="378">
        <v>0</v>
      </c>
      <c r="P5" s="378">
        <v>33</v>
      </c>
      <c r="Q5" s="378">
        <v>20.25</v>
      </c>
      <c r="R5" s="378">
        <v>4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</v>
      </c>
      <c r="AN5" s="378">
        <v>0</v>
      </c>
      <c r="AO5" s="378">
        <v>1</v>
      </c>
      <c r="AP5" s="378">
        <v>0</v>
      </c>
      <c r="AQ5" s="378">
        <v>0</v>
      </c>
      <c r="AR5" s="378">
        <v>15</v>
      </c>
      <c r="AS5" s="378">
        <v>0</v>
      </c>
      <c r="AT5" s="378">
        <v>0</v>
      </c>
      <c r="AU5" s="378">
        <v>0</v>
      </c>
      <c r="AV5" s="378">
        <v>0</v>
      </c>
      <c r="AW5" s="378">
        <v>2</v>
      </c>
    </row>
    <row r="6" spans="1:49" x14ac:dyDescent="0.3">
      <c r="A6" s="378" t="s">
        <v>217</v>
      </c>
      <c r="B6" s="401">
        <v>3</v>
      </c>
      <c r="C6" s="378">
        <v>6</v>
      </c>
      <c r="D6" s="378">
        <v>1</v>
      </c>
      <c r="E6" s="378">
        <v>2</v>
      </c>
      <c r="F6" s="378">
        <v>13432.4</v>
      </c>
      <c r="G6" s="378">
        <v>0</v>
      </c>
      <c r="H6" s="378">
        <v>0</v>
      </c>
      <c r="I6" s="378">
        <v>152</v>
      </c>
      <c r="J6" s="378">
        <v>504</v>
      </c>
      <c r="K6" s="378">
        <v>1464</v>
      </c>
      <c r="L6" s="378">
        <v>0</v>
      </c>
      <c r="M6" s="378">
        <v>0</v>
      </c>
      <c r="N6" s="378">
        <v>0</v>
      </c>
      <c r="O6" s="378">
        <v>0</v>
      </c>
      <c r="P6" s="378">
        <v>4741.25</v>
      </c>
      <c r="Q6" s="378">
        <v>3109.9</v>
      </c>
      <c r="R6" s="378">
        <v>433.5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336</v>
      </c>
      <c r="AN6" s="378">
        <v>0</v>
      </c>
      <c r="AO6" s="378">
        <v>157.5</v>
      </c>
      <c r="AP6" s="378">
        <v>0</v>
      </c>
      <c r="AQ6" s="378">
        <v>0</v>
      </c>
      <c r="AR6" s="378">
        <v>2206.25</v>
      </c>
      <c r="AS6" s="378">
        <v>0</v>
      </c>
      <c r="AT6" s="378">
        <v>0</v>
      </c>
      <c r="AU6" s="378">
        <v>0</v>
      </c>
      <c r="AV6" s="378">
        <v>0</v>
      </c>
      <c r="AW6" s="378">
        <v>328</v>
      </c>
    </row>
    <row r="7" spans="1:49" x14ac:dyDescent="0.3">
      <c r="A7" s="378" t="s">
        <v>218</v>
      </c>
      <c r="B7" s="401">
        <v>4</v>
      </c>
      <c r="C7" s="378">
        <v>6</v>
      </c>
      <c r="D7" s="378">
        <v>1</v>
      </c>
      <c r="E7" s="378">
        <v>4</v>
      </c>
      <c r="F7" s="378">
        <v>726.5</v>
      </c>
      <c r="G7" s="378">
        <v>0</v>
      </c>
      <c r="H7" s="378">
        <v>0</v>
      </c>
      <c r="I7" s="378">
        <v>30</v>
      </c>
      <c r="J7" s="378">
        <v>89.5</v>
      </c>
      <c r="K7" s="378">
        <v>265.5</v>
      </c>
      <c r="L7" s="378">
        <v>0</v>
      </c>
      <c r="M7" s="378">
        <v>0</v>
      </c>
      <c r="N7" s="378">
        <v>0</v>
      </c>
      <c r="O7" s="378">
        <v>0</v>
      </c>
      <c r="P7" s="378">
        <v>211.5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130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1">
        <v>5</v>
      </c>
      <c r="C8" s="378">
        <v>6</v>
      </c>
      <c r="D8" s="378">
        <v>1</v>
      </c>
      <c r="E8" s="378">
        <v>6</v>
      </c>
      <c r="F8" s="378">
        <v>3435450</v>
      </c>
      <c r="G8" s="378">
        <v>0</v>
      </c>
      <c r="H8" s="378">
        <v>0</v>
      </c>
      <c r="I8" s="378">
        <v>60661</v>
      </c>
      <c r="J8" s="378">
        <v>193461</v>
      </c>
      <c r="K8" s="378">
        <v>979432</v>
      </c>
      <c r="L8" s="378">
        <v>0</v>
      </c>
      <c r="M8" s="378">
        <v>0</v>
      </c>
      <c r="N8" s="378">
        <v>0</v>
      </c>
      <c r="O8" s="378">
        <v>0</v>
      </c>
      <c r="P8" s="378">
        <v>949936</v>
      </c>
      <c r="Q8" s="378">
        <v>703989</v>
      </c>
      <c r="R8" s="378">
        <v>124862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36539</v>
      </c>
      <c r="AN8" s="378">
        <v>0</v>
      </c>
      <c r="AO8" s="378">
        <v>22986</v>
      </c>
      <c r="AP8" s="378">
        <v>0</v>
      </c>
      <c r="AQ8" s="378">
        <v>0</v>
      </c>
      <c r="AR8" s="378">
        <v>317052</v>
      </c>
      <c r="AS8" s="378">
        <v>0</v>
      </c>
      <c r="AT8" s="378">
        <v>0</v>
      </c>
      <c r="AU8" s="378">
        <v>0</v>
      </c>
      <c r="AV8" s="378">
        <v>0</v>
      </c>
      <c r="AW8" s="378">
        <v>46532</v>
      </c>
    </row>
    <row r="9" spans="1:49" x14ac:dyDescent="0.3">
      <c r="A9" s="378" t="s">
        <v>220</v>
      </c>
      <c r="B9" s="401">
        <v>6</v>
      </c>
      <c r="C9" s="378">
        <v>6</v>
      </c>
      <c r="D9" s="378">
        <v>1</v>
      </c>
      <c r="E9" s="378">
        <v>9</v>
      </c>
      <c r="F9" s="378">
        <v>8800</v>
      </c>
      <c r="G9" s="378">
        <v>0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1800</v>
      </c>
      <c r="Q9" s="378">
        <v>7000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1">
        <v>7</v>
      </c>
      <c r="C10" s="378">
        <v>6</v>
      </c>
      <c r="D10" s="378">
        <v>1</v>
      </c>
      <c r="E10" s="378">
        <v>10</v>
      </c>
      <c r="F10" s="378">
        <v>3227</v>
      </c>
      <c r="G10" s="378">
        <v>0</v>
      </c>
      <c r="H10" s="378">
        <v>0</v>
      </c>
      <c r="I10" s="378">
        <v>0</v>
      </c>
      <c r="J10" s="378">
        <v>0</v>
      </c>
      <c r="K10" s="378">
        <v>0</v>
      </c>
      <c r="L10" s="378">
        <v>0</v>
      </c>
      <c r="M10" s="378">
        <v>0</v>
      </c>
      <c r="N10" s="378">
        <v>0</v>
      </c>
      <c r="O10" s="378">
        <v>3227</v>
      </c>
      <c r="P10" s="378">
        <v>0</v>
      </c>
      <c r="Q10" s="378">
        <v>0</v>
      </c>
      <c r="R10" s="378">
        <v>0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0</v>
      </c>
      <c r="AN10" s="378">
        <v>0</v>
      </c>
      <c r="AO10" s="378">
        <v>0</v>
      </c>
      <c r="AP10" s="378">
        <v>0</v>
      </c>
      <c r="AQ10" s="378">
        <v>0</v>
      </c>
      <c r="AR10" s="378">
        <v>0</v>
      </c>
      <c r="AS10" s="378">
        <v>0</v>
      </c>
      <c r="AT10" s="378">
        <v>0</v>
      </c>
      <c r="AU10" s="378">
        <v>0</v>
      </c>
      <c r="AV10" s="378">
        <v>0</v>
      </c>
      <c r="AW10" s="378">
        <v>0</v>
      </c>
    </row>
    <row r="11" spans="1:49" x14ac:dyDescent="0.3">
      <c r="A11" s="378" t="s">
        <v>222</v>
      </c>
      <c r="B11" s="401">
        <v>8</v>
      </c>
      <c r="C11" s="378">
        <v>6</v>
      </c>
      <c r="D11" s="378">
        <v>1</v>
      </c>
      <c r="E11" s="378">
        <v>11</v>
      </c>
      <c r="F11" s="378">
        <v>9980.9160305343503</v>
      </c>
      <c r="G11" s="378">
        <v>0</v>
      </c>
      <c r="H11" s="378">
        <v>0</v>
      </c>
      <c r="I11" s="378">
        <v>0</v>
      </c>
      <c r="J11" s="378">
        <v>2480.9160305343512</v>
      </c>
      <c r="K11" s="378">
        <v>0</v>
      </c>
      <c r="L11" s="378">
        <v>0</v>
      </c>
      <c r="M11" s="378">
        <v>0</v>
      </c>
      <c r="N11" s="378">
        <v>0</v>
      </c>
      <c r="O11" s="378">
        <v>7500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1">
        <v>9</v>
      </c>
      <c r="C12" s="378">
        <v>6</v>
      </c>
      <c r="D12" s="378">
        <v>2</v>
      </c>
      <c r="E12" s="378">
        <v>1</v>
      </c>
      <c r="F12" s="378">
        <v>89.25</v>
      </c>
      <c r="G12" s="378">
        <v>0</v>
      </c>
      <c r="H12" s="378">
        <v>0</v>
      </c>
      <c r="I12" s="378">
        <v>1</v>
      </c>
      <c r="J12" s="378">
        <v>3</v>
      </c>
      <c r="K12" s="378">
        <v>9</v>
      </c>
      <c r="L12" s="378">
        <v>0</v>
      </c>
      <c r="M12" s="378">
        <v>0</v>
      </c>
      <c r="N12" s="378">
        <v>0</v>
      </c>
      <c r="O12" s="378">
        <v>0</v>
      </c>
      <c r="P12" s="378">
        <v>33</v>
      </c>
      <c r="Q12" s="378">
        <v>20.25</v>
      </c>
      <c r="R12" s="378">
        <v>4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2</v>
      </c>
      <c r="AN12" s="378">
        <v>0</v>
      </c>
      <c r="AO12" s="378">
        <v>1</v>
      </c>
      <c r="AP12" s="378">
        <v>0</v>
      </c>
      <c r="AQ12" s="378">
        <v>0</v>
      </c>
      <c r="AR12" s="378">
        <v>14</v>
      </c>
      <c r="AS12" s="378">
        <v>0</v>
      </c>
      <c r="AT12" s="378">
        <v>0</v>
      </c>
      <c r="AU12" s="378">
        <v>0</v>
      </c>
      <c r="AV12" s="378">
        <v>0</v>
      </c>
      <c r="AW12" s="378">
        <v>2</v>
      </c>
    </row>
    <row r="13" spans="1:49" x14ac:dyDescent="0.3">
      <c r="A13" s="378" t="s">
        <v>224</v>
      </c>
      <c r="B13" s="401">
        <v>10</v>
      </c>
      <c r="C13" s="378">
        <v>6</v>
      </c>
      <c r="D13" s="378">
        <v>2</v>
      </c>
      <c r="E13" s="378">
        <v>2</v>
      </c>
      <c r="F13" s="378">
        <v>12697.9</v>
      </c>
      <c r="G13" s="378">
        <v>0</v>
      </c>
      <c r="H13" s="378">
        <v>0</v>
      </c>
      <c r="I13" s="378">
        <v>168</v>
      </c>
      <c r="J13" s="378">
        <v>496</v>
      </c>
      <c r="K13" s="378">
        <v>1488</v>
      </c>
      <c r="L13" s="378">
        <v>0</v>
      </c>
      <c r="M13" s="378">
        <v>0</v>
      </c>
      <c r="N13" s="378">
        <v>0</v>
      </c>
      <c r="O13" s="378">
        <v>0</v>
      </c>
      <c r="P13" s="378">
        <v>4321.5</v>
      </c>
      <c r="Q13" s="378">
        <v>3026.9</v>
      </c>
      <c r="R13" s="378">
        <v>277.5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336</v>
      </c>
      <c r="AN13" s="378">
        <v>0</v>
      </c>
      <c r="AO13" s="378">
        <v>157.5</v>
      </c>
      <c r="AP13" s="378">
        <v>0</v>
      </c>
      <c r="AQ13" s="378">
        <v>0</v>
      </c>
      <c r="AR13" s="378">
        <v>2122.5</v>
      </c>
      <c r="AS13" s="378">
        <v>0</v>
      </c>
      <c r="AT13" s="378">
        <v>0</v>
      </c>
      <c r="AU13" s="378">
        <v>0</v>
      </c>
      <c r="AV13" s="378">
        <v>0</v>
      </c>
      <c r="AW13" s="378">
        <v>304</v>
      </c>
    </row>
    <row r="14" spans="1:49" x14ac:dyDescent="0.3">
      <c r="A14" s="378" t="s">
        <v>225</v>
      </c>
      <c r="B14" s="401">
        <v>11</v>
      </c>
      <c r="C14" s="378">
        <v>6</v>
      </c>
      <c r="D14" s="378">
        <v>2</v>
      </c>
      <c r="E14" s="378">
        <v>4</v>
      </c>
      <c r="F14" s="378">
        <v>584.5</v>
      </c>
      <c r="G14" s="378">
        <v>0</v>
      </c>
      <c r="H14" s="378">
        <v>0</v>
      </c>
      <c r="I14" s="378">
        <v>30</v>
      </c>
      <c r="J14" s="378">
        <v>90</v>
      </c>
      <c r="K14" s="378">
        <v>267</v>
      </c>
      <c r="L14" s="378">
        <v>0</v>
      </c>
      <c r="M14" s="378">
        <v>0</v>
      </c>
      <c r="N14" s="378">
        <v>0</v>
      </c>
      <c r="O14" s="378">
        <v>0</v>
      </c>
      <c r="P14" s="378">
        <v>141</v>
      </c>
      <c r="Q14" s="378">
        <v>0</v>
      </c>
      <c r="R14" s="378">
        <v>0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0</v>
      </c>
      <c r="AN14" s="378">
        <v>0</v>
      </c>
      <c r="AO14" s="378">
        <v>0</v>
      </c>
      <c r="AP14" s="378">
        <v>0</v>
      </c>
      <c r="AQ14" s="378">
        <v>0</v>
      </c>
      <c r="AR14" s="378">
        <v>56.5</v>
      </c>
      <c r="AS14" s="378">
        <v>0</v>
      </c>
      <c r="AT14" s="378">
        <v>0</v>
      </c>
      <c r="AU14" s="378">
        <v>0</v>
      </c>
      <c r="AV14" s="378">
        <v>0</v>
      </c>
      <c r="AW14" s="378">
        <v>0</v>
      </c>
    </row>
    <row r="15" spans="1:49" x14ac:dyDescent="0.3">
      <c r="A15" s="378" t="s">
        <v>226</v>
      </c>
      <c r="B15" s="401">
        <v>12</v>
      </c>
      <c r="C15" s="378">
        <v>6</v>
      </c>
      <c r="D15" s="378">
        <v>2</v>
      </c>
      <c r="E15" s="378">
        <v>6</v>
      </c>
      <c r="F15" s="378">
        <v>3258418</v>
      </c>
      <c r="G15" s="378">
        <v>0</v>
      </c>
      <c r="H15" s="378">
        <v>0</v>
      </c>
      <c r="I15" s="378">
        <v>59689</v>
      </c>
      <c r="J15" s="378">
        <v>185546</v>
      </c>
      <c r="K15" s="378">
        <v>937843</v>
      </c>
      <c r="L15" s="378">
        <v>0</v>
      </c>
      <c r="M15" s="378">
        <v>0</v>
      </c>
      <c r="N15" s="378">
        <v>0</v>
      </c>
      <c r="O15" s="378">
        <v>0</v>
      </c>
      <c r="P15" s="378">
        <v>912121</v>
      </c>
      <c r="Q15" s="378">
        <v>685386</v>
      </c>
      <c r="R15" s="378">
        <v>76172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36880</v>
      </c>
      <c r="AN15" s="378">
        <v>0</v>
      </c>
      <c r="AO15" s="378">
        <v>24396</v>
      </c>
      <c r="AP15" s="378">
        <v>0</v>
      </c>
      <c r="AQ15" s="378">
        <v>0</v>
      </c>
      <c r="AR15" s="378">
        <v>294912</v>
      </c>
      <c r="AS15" s="378">
        <v>0</v>
      </c>
      <c r="AT15" s="378">
        <v>0</v>
      </c>
      <c r="AU15" s="378">
        <v>0</v>
      </c>
      <c r="AV15" s="378">
        <v>0</v>
      </c>
      <c r="AW15" s="378">
        <v>45473</v>
      </c>
    </row>
    <row r="16" spans="1:49" x14ac:dyDescent="0.3">
      <c r="A16" s="378" t="s">
        <v>214</v>
      </c>
      <c r="B16" s="401">
        <v>2016</v>
      </c>
      <c r="C16" s="378">
        <v>6</v>
      </c>
      <c r="D16" s="378">
        <v>2</v>
      </c>
      <c r="E16" s="378">
        <v>9</v>
      </c>
      <c r="F16" s="378">
        <v>29164</v>
      </c>
      <c r="G16" s="378">
        <v>0</v>
      </c>
      <c r="H16" s="378">
        <v>0</v>
      </c>
      <c r="I16" s="378">
        <v>0</v>
      </c>
      <c r="J16" s="378">
        <v>0</v>
      </c>
      <c r="K16" s="378">
        <v>0</v>
      </c>
      <c r="L16" s="378">
        <v>0</v>
      </c>
      <c r="M16" s="378">
        <v>0</v>
      </c>
      <c r="N16" s="378">
        <v>0</v>
      </c>
      <c r="O16" s="378">
        <v>0</v>
      </c>
      <c r="P16" s="378">
        <v>12512</v>
      </c>
      <c r="Q16" s="378">
        <v>8352</v>
      </c>
      <c r="R16" s="378">
        <v>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1800</v>
      </c>
      <c r="AP16" s="378">
        <v>0</v>
      </c>
      <c r="AQ16" s="378">
        <v>0</v>
      </c>
      <c r="AR16" s="378">
        <v>6500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6</v>
      </c>
      <c r="D17" s="378">
        <v>2</v>
      </c>
      <c r="E17" s="378">
        <v>10</v>
      </c>
      <c r="F17" s="378">
        <v>27400</v>
      </c>
      <c r="G17" s="378">
        <v>0</v>
      </c>
      <c r="H17" s="378">
        <v>0</v>
      </c>
      <c r="I17" s="378">
        <v>0</v>
      </c>
      <c r="J17" s="378">
        <v>26400</v>
      </c>
      <c r="K17" s="378">
        <v>0</v>
      </c>
      <c r="L17" s="378">
        <v>0</v>
      </c>
      <c r="M17" s="378">
        <v>0</v>
      </c>
      <c r="N17" s="378">
        <v>0</v>
      </c>
      <c r="O17" s="378">
        <v>1000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6</v>
      </c>
      <c r="D18" s="378">
        <v>2</v>
      </c>
      <c r="E18" s="378">
        <v>11</v>
      </c>
      <c r="F18" s="378">
        <v>9980.9160305343503</v>
      </c>
      <c r="G18" s="378">
        <v>0</v>
      </c>
      <c r="H18" s="378">
        <v>0</v>
      </c>
      <c r="I18" s="378">
        <v>0</v>
      </c>
      <c r="J18" s="378">
        <v>2480.9160305343512</v>
      </c>
      <c r="K18" s="378">
        <v>0</v>
      </c>
      <c r="L18" s="378">
        <v>0</v>
      </c>
      <c r="M18" s="378">
        <v>0</v>
      </c>
      <c r="N18" s="378">
        <v>0</v>
      </c>
      <c r="O18" s="378">
        <v>7500</v>
      </c>
      <c r="P18" s="378">
        <v>0</v>
      </c>
      <c r="Q18" s="378">
        <v>0</v>
      </c>
      <c r="R18" s="378">
        <v>0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0</v>
      </c>
      <c r="AN18" s="378">
        <v>0</v>
      </c>
      <c r="AO18" s="378">
        <v>0</v>
      </c>
      <c r="AP18" s="378">
        <v>0</v>
      </c>
      <c r="AQ18" s="378">
        <v>0</v>
      </c>
      <c r="AR18" s="378">
        <v>0</v>
      </c>
      <c r="AS18" s="378">
        <v>0</v>
      </c>
      <c r="AT18" s="378">
        <v>0</v>
      </c>
      <c r="AU18" s="378">
        <v>0</v>
      </c>
      <c r="AV18" s="378">
        <v>0</v>
      </c>
      <c r="AW18" s="378">
        <v>0</v>
      </c>
    </row>
    <row r="19" spans="3:49" x14ac:dyDescent="0.3">
      <c r="C19" s="378">
        <v>6</v>
      </c>
      <c r="D19" s="378">
        <v>3</v>
      </c>
      <c r="E19" s="378">
        <v>1</v>
      </c>
      <c r="F19" s="378">
        <v>91.25</v>
      </c>
      <c r="G19" s="378">
        <v>0</v>
      </c>
      <c r="H19" s="378">
        <v>0</v>
      </c>
      <c r="I19" s="378">
        <v>1</v>
      </c>
      <c r="J19" s="378">
        <v>3</v>
      </c>
      <c r="K19" s="378">
        <v>9</v>
      </c>
      <c r="L19" s="378">
        <v>0</v>
      </c>
      <c r="M19" s="378">
        <v>0</v>
      </c>
      <c r="N19" s="378">
        <v>0</v>
      </c>
      <c r="O19" s="378">
        <v>0</v>
      </c>
      <c r="P19" s="378">
        <v>34</v>
      </c>
      <c r="Q19" s="378">
        <v>20.25</v>
      </c>
      <c r="R19" s="378">
        <v>4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2</v>
      </c>
      <c r="AN19" s="378">
        <v>0</v>
      </c>
      <c r="AO19" s="378">
        <v>1</v>
      </c>
      <c r="AP19" s="378">
        <v>0</v>
      </c>
      <c r="AQ19" s="378">
        <v>0</v>
      </c>
      <c r="AR19" s="378">
        <v>15</v>
      </c>
      <c r="AS19" s="378">
        <v>0</v>
      </c>
      <c r="AT19" s="378">
        <v>0</v>
      </c>
      <c r="AU19" s="378">
        <v>0</v>
      </c>
      <c r="AV19" s="378">
        <v>0</v>
      </c>
      <c r="AW19" s="378">
        <v>2</v>
      </c>
    </row>
    <row r="20" spans="3:49" x14ac:dyDescent="0.3">
      <c r="C20" s="378">
        <v>6</v>
      </c>
      <c r="D20" s="378">
        <v>3</v>
      </c>
      <c r="E20" s="378">
        <v>2</v>
      </c>
      <c r="F20" s="378">
        <v>14488.15</v>
      </c>
      <c r="G20" s="378">
        <v>0</v>
      </c>
      <c r="H20" s="378">
        <v>0</v>
      </c>
      <c r="I20" s="378">
        <v>144</v>
      </c>
      <c r="J20" s="378">
        <v>496</v>
      </c>
      <c r="K20" s="378">
        <v>1632</v>
      </c>
      <c r="L20" s="378">
        <v>0</v>
      </c>
      <c r="M20" s="378">
        <v>0</v>
      </c>
      <c r="N20" s="378">
        <v>0</v>
      </c>
      <c r="O20" s="378">
        <v>0</v>
      </c>
      <c r="P20" s="378">
        <v>4993.25</v>
      </c>
      <c r="Q20" s="378">
        <v>3455.15</v>
      </c>
      <c r="R20" s="378">
        <v>457.5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368</v>
      </c>
      <c r="AN20" s="378">
        <v>0</v>
      </c>
      <c r="AO20" s="378">
        <v>69</v>
      </c>
      <c r="AP20" s="378">
        <v>0</v>
      </c>
      <c r="AQ20" s="378">
        <v>0</v>
      </c>
      <c r="AR20" s="378">
        <v>2505.25</v>
      </c>
      <c r="AS20" s="378">
        <v>0</v>
      </c>
      <c r="AT20" s="378">
        <v>0</v>
      </c>
      <c r="AU20" s="378">
        <v>0</v>
      </c>
      <c r="AV20" s="378">
        <v>0</v>
      </c>
      <c r="AW20" s="378">
        <v>368</v>
      </c>
    </row>
    <row r="21" spans="3:49" x14ac:dyDescent="0.3">
      <c r="C21" s="378">
        <v>6</v>
      </c>
      <c r="D21" s="378">
        <v>3</v>
      </c>
      <c r="E21" s="378">
        <v>3</v>
      </c>
      <c r="F21" s="378">
        <v>20</v>
      </c>
      <c r="G21" s="378">
        <v>0</v>
      </c>
      <c r="H21" s="378">
        <v>0</v>
      </c>
      <c r="I21" s="378">
        <v>0</v>
      </c>
      <c r="J21" s="378">
        <v>0</v>
      </c>
      <c r="K21" s="378">
        <v>0</v>
      </c>
      <c r="L21" s="378">
        <v>0</v>
      </c>
      <c r="M21" s="378">
        <v>0</v>
      </c>
      <c r="N21" s="378">
        <v>0</v>
      </c>
      <c r="O21" s="378">
        <v>0</v>
      </c>
      <c r="P21" s="378">
        <v>20</v>
      </c>
      <c r="Q21" s="378">
        <v>0</v>
      </c>
      <c r="R21" s="378">
        <v>0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0</v>
      </c>
      <c r="AN21" s="378">
        <v>0</v>
      </c>
      <c r="AO21" s="378">
        <v>0</v>
      </c>
      <c r="AP21" s="378">
        <v>0</v>
      </c>
      <c r="AQ21" s="378">
        <v>0</v>
      </c>
      <c r="AR21" s="378">
        <v>0</v>
      </c>
      <c r="AS21" s="378">
        <v>0</v>
      </c>
      <c r="AT21" s="378">
        <v>0</v>
      </c>
      <c r="AU21" s="378">
        <v>0</v>
      </c>
      <c r="AV21" s="378">
        <v>0</v>
      </c>
      <c r="AW21" s="378">
        <v>0</v>
      </c>
    </row>
    <row r="22" spans="3:49" x14ac:dyDescent="0.3">
      <c r="C22" s="378">
        <v>6</v>
      </c>
      <c r="D22" s="378">
        <v>3</v>
      </c>
      <c r="E22" s="378">
        <v>4</v>
      </c>
      <c r="F22" s="378">
        <v>673.5</v>
      </c>
      <c r="G22" s="378">
        <v>0</v>
      </c>
      <c r="H22" s="378">
        <v>0</v>
      </c>
      <c r="I22" s="378">
        <v>29.5</v>
      </c>
      <c r="J22" s="378">
        <v>89</v>
      </c>
      <c r="K22" s="378">
        <v>267.5</v>
      </c>
      <c r="L22" s="378">
        <v>0</v>
      </c>
      <c r="M22" s="378">
        <v>0</v>
      </c>
      <c r="N22" s="378">
        <v>0</v>
      </c>
      <c r="O22" s="378">
        <v>0</v>
      </c>
      <c r="P22" s="378">
        <v>172</v>
      </c>
      <c r="Q22" s="378">
        <v>10</v>
      </c>
      <c r="R22" s="378">
        <v>13.5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10</v>
      </c>
      <c r="AN22" s="378">
        <v>0</v>
      </c>
      <c r="AO22" s="378">
        <v>0</v>
      </c>
      <c r="AP22" s="378">
        <v>0</v>
      </c>
      <c r="AQ22" s="378">
        <v>0</v>
      </c>
      <c r="AR22" s="378">
        <v>82</v>
      </c>
      <c r="AS22" s="378">
        <v>0</v>
      </c>
      <c r="AT22" s="378">
        <v>0</v>
      </c>
      <c r="AU22" s="378">
        <v>0</v>
      </c>
      <c r="AV22" s="378">
        <v>0</v>
      </c>
      <c r="AW22" s="378">
        <v>0</v>
      </c>
    </row>
    <row r="23" spans="3:49" x14ac:dyDescent="0.3">
      <c r="C23" s="378">
        <v>6</v>
      </c>
      <c r="D23" s="378">
        <v>3</v>
      </c>
      <c r="E23" s="378">
        <v>6</v>
      </c>
      <c r="F23" s="378">
        <v>3499882</v>
      </c>
      <c r="G23" s="378">
        <v>0</v>
      </c>
      <c r="H23" s="378">
        <v>0</v>
      </c>
      <c r="I23" s="378">
        <v>66079</v>
      </c>
      <c r="J23" s="378">
        <v>197031</v>
      </c>
      <c r="K23" s="378">
        <v>949908</v>
      </c>
      <c r="L23" s="378">
        <v>0</v>
      </c>
      <c r="M23" s="378">
        <v>0</v>
      </c>
      <c r="N23" s="378">
        <v>0</v>
      </c>
      <c r="O23" s="378">
        <v>0</v>
      </c>
      <c r="P23" s="378">
        <v>1015219</v>
      </c>
      <c r="Q23" s="378">
        <v>742089</v>
      </c>
      <c r="R23" s="378">
        <v>104986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39108</v>
      </c>
      <c r="AN23" s="378">
        <v>0</v>
      </c>
      <c r="AO23" s="378">
        <v>12677</v>
      </c>
      <c r="AP23" s="378">
        <v>0</v>
      </c>
      <c r="AQ23" s="378">
        <v>0</v>
      </c>
      <c r="AR23" s="378">
        <v>327655</v>
      </c>
      <c r="AS23" s="378">
        <v>0</v>
      </c>
      <c r="AT23" s="378">
        <v>0</v>
      </c>
      <c r="AU23" s="378">
        <v>0</v>
      </c>
      <c r="AV23" s="378">
        <v>0</v>
      </c>
      <c r="AW23" s="378">
        <v>45130</v>
      </c>
    </row>
    <row r="24" spans="3:49" x14ac:dyDescent="0.3">
      <c r="C24" s="378">
        <v>6</v>
      </c>
      <c r="D24" s="378">
        <v>3</v>
      </c>
      <c r="E24" s="378">
        <v>9</v>
      </c>
      <c r="F24" s="378">
        <v>64840</v>
      </c>
      <c r="G24" s="378">
        <v>0</v>
      </c>
      <c r="H24" s="378">
        <v>0</v>
      </c>
      <c r="I24" s="378">
        <v>0</v>
      </c>
      <c r="J24" s="378">
        <v>0</v>
      </c>
      <c r="K24" s="378">
        <v>0</v>
      </c>
      <c r="L24" s="378">
        <v>0</v>
      </c>
      <c r="M24" s="378">
        <v>0</v>
      </c>
      <c r="N24" s="378">
        <v>0</v>
      </c>
      <c r="O24" s="378">
        <v>0</v>
      </c>
      <c r="P24" s="378">
        <v>40182</v>
      </c>
      <c r="Q24" s="378">
        <v>19658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5000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6</v>
      </c>
      <c r="D25" s="378">
        <v>3</v>
      </c>
      <c r="E25" s="378">
        <v>10</v>
      </c>
      <c r="F25" s="378">
        <v>17556</v>
      </c>
      <c r="G25" s="378">
        <v>0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17556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6</v>
      </c>
      <c r="D26" s="378">
        <v>3</v>
      </c>
      <c r="E26" s="378">
        <v>11</v>
      </c>
      <c r="F26" s="378">
        <v>9980.9160305343503</v>
      </c>
      <c r="G26" s="378">
        <v>0</v>
      </c>
      <c r="H26" s="378">
        <v>0</v>
      </c>
      <c r="I26" s="378">
        <v>0</v>
      </c>
      <c r="J26" s="378">
        <v>2480.9160305343512</v>
      </c>
      <c r="K26" s="378">
        <v>0</v>
      </c>
      <c r="L26" s="378">
        <v>0</v>
      </c>
      <c r="M26" s="378">
        <v>0</v>
      </c>
      <c r="N26" s="378">
        <v>0</v>
      </c>
      <c r="O26" s="378">
        <v>7500</v>
      </c>
      <c r="P26" s="378">
        <v>0</v>
      </c>
      <c r="Q26" s="378">
        <v>0</v>
      </c>
      <c r="R26" s="378">
        <v>0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0</v>
      </c>
      <c r="AN26" s="378">
        <v>0</v>
      </c>
      <c r="AO26" s="378">
        <v>0</v>
      </c>
      <c r="AP26" s="378">
        <v>0</v>
      </c>
      <c r="AQ26" s="378">
        <v>0</v>
      </c>
      <c r="AR26" s="378">
        <v>0</v>
      </c>
      <c r="AS26" s="378">
        <v>0</v>
      </c>
      <c r="AT26" s="378">
        <v>0</v>
      </c>
      <c r="AU26" s="378">
        <v>0</v>
      </c>
      <c r="AV26" s="378">
        <v>0</v>
      </c>
      <c r="AW26" s="378">
        <v>0</v>
      </c>
    </row>
    <row r="27" spans="3:49" x14ac:dyDescent="0.3">
      <c r="C27" s="378">
        <v>6</v>
      </c>
      <c r="D27" s="378">
        <v>4</v>
      </c>
      <c r="E27" s="378">
        <v>1</v>
      </c>
      <c r="F27" s="378">
        <v>89.5</v>
      </c>
      <c r="G27" s="378">
        <v>0</v>
      </c>
      <c r="H27" s="378">
        <v>0</v>
      </c>
      <c r="I27" s="378">
        <v>3</v>
      </c>
      <c r="J27" s="378">
        <v>2</v>
      </c>
      <c r="K27" s="378">
        <v>8</v>
      </c>
      <c r="L27" s="378">
        <v>0</v>
      </c>
      <c r="M27" s="378">
        <v>0</v>
      </c>
      <c r="N27" s="378">
        <v>0</v>
      </c>
      <c r="O27" s="378">
        <v>0</v>
      </c>
      <c r="P27" s="378">
        <v>18.5</v>
      </c>
      <c r="Q27" s="378">
        <v>33</v>
      </c>
      <c r="R27" s="378">
        <v>5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3</v>
      </c>
      <c r="AN27" s="378">
        <v>0</v>
      </c>
      <c r="AO27" s="378">
        <v>1</v>
      </c>
      <c r="AP27" s="378">
        <v>0</v>
      </c>
      <c r="AQ27" s="378">
        <v>0</v>
      </c>
      <c r="AR27" s="378">
        <v>14</v>
      </c>
      <c r="AS27" s="378">
        <v>0</v>
      </c>
      <c r="AT27" s="378">
        <v>0</v>
      </c>
      <c r="AU27" s="378">
        <v>0</v>
      </c>
      <c r="AV27" s="378">
        <v>0</v>
      </c>
      <c r="AW27" s="378">
        <v>2</v>
      </c>
    </row>
    <row r="28" spans="3:49" x14ac:dyDescent="0.3">
      <c r="C28" s="378">
        <v>6</v>
      </c>
      <c r="D28" s="378">
        <v>4</v>
      </c>
      <c r="E28" s="378">
        <v>2</v>
      </c>
      <c r="F28" s="378">
        <v>12652.05</v>
      </c>
      <c r="G28" s="378">
        <v>0</v>
      </c>
      <c r="H28" s="378">
        <v>0</v>
      </c>
      <c r="I28" s="378">
        <v>452</v>
      </c>
      <c r="J28" s="378">
        <v>336</v>
      </c>
      <c r="K28" s="378">
        <v>1308</v>
      </c>
      <c r="L28" s="378">
        <v>0</v>
      </c>
      <c r="M28" s="378">
        <v>0</v>
      </c>
      <c r="N28" s="378">
        <v>0</v>
      </c>
      <c r="O28" s="378">
        <v>0</v>
      </c>
      <c r="P28" s="378">
        <v>2256.75</v>
      </c>
      <c r="Q28" s="378">
        <v>4869.55</v>
      </c>
      <c r="R28" s="378">
        <v>526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424</v>
      </c>
      <c r="AN28" s="378">
        <v>0</v>
      </c>
      <c r="AO28" s="378">
        <v>0</v>
      </c>
      <c r="AP28" s="378">
        <v>0</v>
      </c>
      <c r="AQ28" s="378">
        <v>0</v>
      </c>
      <c r="AR28" s="378">
        <v>2167.75</v>
      </c>
      <c r="AS28" s="378">
        <v>0</v>
      </c>
      <c r="AT28" s="378">
        <v>0</v>
      </c>
      <c r="AU28" s="378">
        <v>0</v>
      </c>
      <c r="AV28" s="378">
        <v>0</v>
      </c>
      <c r="AW28" s="378">
        <v>312</v>
      </c>
    </row>
    <row r="29" spans="3:49" x14ac:dyDescent="0.3">
      <c r="C29" s="378">
        <v>6</v>
      </c>
      <c r="D29" s="378">
        <v>4</v>
      </c>
      <c r="E29" s="378">
        <v>3</v>
      </c>
      <c r="F29" s="378">
        <v>39.5</v>
      </c>
      <c r="G29" s="378">
        <v>0</v>
      </c>
      <c r="H29" s="378">
        <v>0</v>
      </c>
      <c r="I29" s="378">
        <v>0</v>
      </c>
      <c r="J29" s="378">
        <v>0</v>
      </c>
      <c r="K29" s="378">
        <v>0</v>
      </c>
      <c r="L29" s="378">
        <v>0</v>
      </c>
      <c r="M29" s="378">
        <v>0</v>
      </c>
      <c r="N29" s="378">
        <v>0</v>
      </c>
      <c r="O29" s="378">
        <v>0</v>
      </c>
      <c r="P29" s="378">
        <v>29.5</v>
      </c>
      <c r="Q29" s="378">
        <v>10</v>
      </c>
      <c r="R29" s="378">
        <v>0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0</v>
      </c>
      <c r="AN29" s="378">
        <v>0</v>
      </c>
      <c r="AO29" s="378">
        <v>0</v>
      </c>
      <c r="AP29" s="378">
        <v>0</v>
      </c>
      <c r="AQ29" s="378">
        <v>0</v>
      </c>
      <c r="AR29" s="378">
        <v>0</v>
      </c>
      <c r="AS29" s="378">
        <v>0</v>
      </c>
      <c r="AT29" s="378">
        <v>0</v>
      </c>
      <c r="AU29" s="378">
        <v>0</v>
      </c>
      <c r="AV29" s="378">
        <v>0</v>
      </c>
      <c r="AW29" s="378">
        <v>0</v>
      </c>
    </row>
    <row r="30" spans="3:49" x14ac:dyDescent="0.3">
      <c r="C30" s="378">
        <v>6</v>
      </c>
      <c r="D30" s="378">
        <v>4</v>
      </c>
      <c r="E30" s="378">
        <v>4</v>
      </c>
      <c r="F30" s="378">
        <v>720.5</v>
      </c>
      <c r="G30" s="378">
        <v>0</v>
      </c>
      <c r="H30" s="378">
        <v>0</v>
      </c>
      <c r="I30" s="378">
        <v>93.5</v>
      </c>
      <c r="J30" s="378">
        <v>59.5</v>
      </c>
      <c r="K30" s="378">
        <v>237.5</v>
      </c>
      <c r="L30" s="378">
        <v>0</v>
      </c>
      <c r="M30" s="378">
        <v>0</v>
      </c>
      <c r="N30" s="378">
        <v>0</v>
      </c>
      <c r="O30" s="378">
        <v>0</v>
      </c>
      <c r="P30" s="378">
        <v>95</v>
      </c>
      <c r="Q30" s="378">
        <v>119</v>
      </c>
      <c r="R30" s="378">
        <v>9.5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0</v>
      </c>
      <c r="AN30" s="378">
        <v>0</v>
      </c>
      <c r="AO30" s="378">
        <v>0</v>
      </c>
      <c r="AP30" s="378">
        <v>0</v>
      </c>
      <c r="AQ30" s="378">
        <v>0</v>
      </c>
      <c r="AR30" s="378">
        <v>106.5</v>
      </c>
      <c r="AS30" s="378">
        <v>0</v>
      </c>
      <c r="AT30" s="378">
        <v>0</v>
      </c>
      <c r="AU30" s="378">
        <v>0</v>
      </c>
      <c r="AV30" s="378">
        <v>0</v>
      </c>
      <c r="AW30" s="378">
        <v>0</v>
      </c>
    </row>
    <row r="31" spans="3:49" x14ac:dyDescent="0.3">
      <c r="C31" s="378">
        <v>6</v>
      </c>
      <c r="D31" s="378">
        <v>4</v>
      </c>
      <c r="E31" s="378">
        <v>6</v>
      </c>
      <c r="F31" s="378">
        <v>3345939</v>
      </c>
      <c r="G31" s="378">
        <v>0</v>
      </c>
      <c r="H31" s="378">
        <v>0</v>
      </c>
      <c r="I31" s="378">
        <v>189026</v>
      </c>
      <c r="J31" s="378">
        <v>125046</v>
      </c>
      <c r="K31" s="378">
        <v>885890</v>
      </c>
      <c r="L31" s="378">
        <v>0</v>
      </c>
      <c r="M31" s="378">
        <v>0</v>
      </c>
      <c r="N31" s="378">
        <v>0</v>
      </c>
      <c r="O31" s="378">
        <v>0</v>
      </c>
      <c r="P31" s="378">
        <v>427123</v>
      </c>
      <c r="Q31" s="378">
        <v>1151347</v>
      </c>
      <c r="R31" s="378">
        <v>162007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44363</v>
      </c>
      <c r="AN31" s="378">
        <v>0</v>
      </c>
      <c r="AO31" s="378">
        <v>0</v>
      </c>
      <c r="AP31" s="378">
        <v>0</v>
      </c>
      <c r="AQ31" s="378">
        <v>0</v>
      </c>
      <c r="AR31" s="378">
        <v>315816</v>
      </c>
      <c r="AS31" s="378">
        <v>0</v>
      </c>
      <c r="AT31" s="378">
        <v>0</v>
      </c>
      <c r="AU31" s="378">
        <v>0</v>
      </c>
      <c r="AV31" s="378">
        <v>0</v>
      </c>
      <c r="AW31" s="378">
        <v>45321</v>
      </c>
    </row>
    <row r="32" spans="3:49" x14ac:dyDescent="0.3">
      <c r="C32" s="378">
        <v>6</v>
      </c>
      <c r="D32" s="378">
        <v>4</v>
      </c>
      <c r="E32" s="378">
        <v>9</v>
      </c>
      <c r="F32" s="378">
        <v>52084</v>
      </c>
      <c r="G32" s="378">
        <v>0</v>
      </c>
      <c r="H32" s="378">
        <v>0</v>
      </c>
      <c r="I32" s="378">
        <v>0</v>
      </c>
      <c r="J32" s="378">
        <v>0</v>
      </c>
      <c r="K32" s="378">
        <v>0</v>
      </c>
      <c r="L32" s="378">
        <v>0</v>
      </c>
      <c r="M32" s="378">
        <v>0</v>
      </c>
      <c r="N32" s="378">
        <v>0</v>
      </c>
      <c r="O32" s="378">
        <v>0</v>
      </c>
      <c r="P32" s="378">
        <v>8100</v>
      </c>
      <c r="Q32" s="378">
        <v>31576</v>
      </c>
      <c r="R32" s="378">
        <v>1300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0</v>
      </c>
      <c r="AN32" s="378">
        <v>0</v>
      </c>
      <c r="AO32" s="378">
        <v>0</v>
      </c>
      <c r="AP32" s="378">
        <v>0</v>
      </c>
      <c r="AQ32" s="378">
        <v>0</v>
      </c>
      <c r="AR32" s="378">
        <v>11108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6</v>
      </c>
      <c r="D33" s="378">
        <v>4</v>
      </c>
      <c r="E33" s="378">
        <v>11</v>
      </c>
      <c r="F33" s="378">
        <v>9980.9160305343503</v>
      </c>
      <c r="G33" s="378">
        <v>0</v>
      </c>
      <c r="H33" s="378">
        <v>0</v>
      </c>
      <c r="I33" s="378">
        <v>0</v>
      </c>
      <c r="J33" s="378">
        <v>2480.9160305343512</v>
      </c>
      <c r="K33" s="378">
        <v>0</v>
      </c>
      <c r="L33" s="378">
        <v>0</v>
      </c>
      <c r="M33" s="378">
        <v>0</v>
      </c>
      <c r="N33" s="378">
        <v>0</v>
      </c>
      <c r="O33" s="378">
        <v>7500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6</v>
      </c>
      <c r="D34" s="378">
        <v>5</v>
      </c>
      <c r="E34" s="378">
        <v>1</v>
      </c>
      <c r="F34" s="378">
        <v>89.5</v>
      </c>
      <c r="G34" s="378">
        <v>0</v>
      </c>
      <c r="H34" s="378">
        <v>0</v>
      </c>
      <c r="I34" s="378">
        <v>3</v>
      </c>
      <c r="J34" s="378">
        <v>2</v>
      </c>
      <c r="K34" s="378">
        <v>8</v>
      </c>
      <c r="L34" s="378">
        <v>0</v>
      </c>
      <c r="M34" s="378">
        <v>0</v>
      </c>
      <c r="N34" s="378">
        <v>0</v>
      </c>
      <c r="O34" s="378">
        <v>0</v>
      </c>
      <c r="P34" s="378">
        <v>17.5</v>
      </c>
      <c r="Q34" s="378">
        <v>33</v>
      </c>
      <c r="R34" s="378">
        <v>6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3</v>
      </c>
      <c r="AN34" s="378">
        <v>0</v>
      </c>
      <c r="AO34" s="378">
        <v>1</v>
      </c>
      <c r="AP34" s="378">
        <v>0</v>
      </c>
      <c r="AQ34" s="378">
        <v>0</v>
      </c>
      <c r="AR34" s="378">
        <v>14</v>
      </c>
      <c r="AS34" s="378">
        <v>0</v>
      </c>
      <c r="AT34" s="378">
        <v>0</v>
      </c>
      <c r="AU34" s="378">
        <v>0</v>
      </c>
      <c r="AV34" s="378">
        <v>0</v>
      </c>
      <c r="AW34" s="378">
        <v>2</v>
      </c>
    </row>
    <row r="35" spans="3:49" x14ac:dyDescent="0.3">
      <c r="C35" s="378">
        <v>6</v>
      </c>
      <c r="D35" s="378">
        <v>5</v>
      </c>
      <c r="E35" s="378">
        <v>2</v>
      </c>
      <c r="F35" s="378">
        <v>13014.54</v>
      </c>
      <c r="G35" s="378">
        <v>0</v>
      </c>
      <c r="H35" s="378">
        <v>0</v>
      </c>
      <c r="I35" s="378">
        <v>512</v>
      </c>
      <c r="J35" s="378">
        <v>344</v>
      </c>
      <c r="K35" s="378">
        <v>1360</v>
      </c>
      <c r="L35" s="378">
        <v>0</v>
      </c>
      <c r="M35" s="378">
        <v>0</v>
      </c>
      <c r="N35" s="378">
        <v>0</v>
      </c>
      <c r="O35" s="378">
        <v>0</v>
      </c>
      <c r="P35" s="378">
        <v>2162.5</v>
      </c>
      <c r="Q35" s="378">
        <v>4863.04</v>
      </c>
      <c r="R35" s="378">
        <v>800.5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400</v>
      </c>
      <c r="AN35" s="378">
        <v>0</v>
      </c>
      <c r="AO35" s="378">
        <v>0</v>
      </c>
      <c r="AP35" s="378">
        <v>0</v>
      </c>
      <c r="AQ35" s="378">
        <v>0</v>
      </c>
      <c r="AR35" s="378">
        <v>2260.5</v>
      </c>
      <c r="AS35" s="378">
        <v>0</v>
      </c>
      <c r="AT35" s="378">
        <v>0</v>
      </c>
      <c r="AU35" s="378">
        <v>0</v>
      </c>
      <c r="AV35" s="378">
        <v>0</v>
      </c>
      <c r="AW35" s="378">
        <v>312</v>
      </c>
    </row>
    <row r="36" spans="3:49" x14ac:dyDescent="0.3">
      <c r="C36" s="378">
        <v>6</v>
      </c>
      <c r="D36" s="378">
        <v>5</v>
      </c>
      <c r="E36" s="378">
        <v>3</v>
      </c>
      <c r="F36" s="378">
        <v>30</v>
      </c>
      <c r="G36" s="378">
        <v>0</v>
      </c>
      <c r="H36" s="378">
        <v>0</v>
      </c>
      <c r="I36" s="378">
        <v>0</v>
      </c>
      <c r="J36" s="378">
        <v>0</v>
      </c>
      <c r="K36" s="378">
        <v>0</v>
      </c>
      <c r="L36" s="378">
        <v>0</v>
      </c>
      <c r="M36" s="378">
        <v>0</v>
      </c>
      <c r="N36" s="378">
        <v>0</v>
      </c>
      <c r="O36" s="378">
        <v>0</v>
      </c>
      <c r="P36" s="378">
        <v>0</v>
      </c>
      <c r="Q36" s="378">
        <v>30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6</v>
      </c>
      <c r="D37" s="378">
        <v>5</v>
      </c>
      <c r="E37" s="378">
        <v>4</v>
      </c>
      <c r="F37" s="378">
        <v>827.5</v>
      </c>
      <c r="G37" s="378">
        <v>0</v>
      </c>
      <c r="H37" s="378">
        <v>0</v>
      </c>
      <c r="I37" s="378">
        <v>88.5</v>
      </c>
      <c r="J37" s="378">
        <v>60</v>
      </c>
      <c r="K37" s="378">
        <v>236.5</v>
      </c>
      <c r="L37" s="378">
        <v>0</v>
      </c>
      <c r="M37" s="378">
        <v>0</v>
      </c>
      <c r="N37" s="378">
        <v>0</v>
      </c>
      <c r="O37" s="378">
        <v>0</v>
      </c>
      <c r="P37" s="378">
        <v>115.5</v>
      </c>
      <c r="Q37" s="378">
        <v>188.5</v>
      </c>
      <c r="R37" s="378">
        <v>52.5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86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6</v>
      </c>
      <c r="D38" s="378">
        <v>5</v>
      </c>
      <c r="E38" s="378">
        <v>6</v>
      </c>
      <c r="F38" s="378">
        <v>3496552</v>
      </c>
      <c r="G38" s="378">
        <v>0</v>
      </c>
      <c r="H38" s="378">
        <v>0</v>
      </c>
      <c r="I38" s="378">
        <v>187152</v>
      </c>
      <c r="J38" s="378">
        <v>130363</v>
      </c>
      <c r="K38" s="378">
        <v>918091</v>
      </c>
      <c r="L38" s="378">
        <v>0</v>
      </c>
      <c r="M38" s="378">
        <v>0</v>
      </c>
      <c r="N38" s="378">
        <v>0</v>
      </c>
      <c r="O38" s="378">
        <v>0</v>
      </c>
      <c r="P38" s="378">
        <v>383534</v>
      </c>
      <c r="Q38" s="378">
        <v>1243021</v>
      </c>
      <c r="R38" s="378">
        <v>227624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42852</v>
      </c>
      <c r="AN38" s="378">
        <v>0</v>
      </c>
      <c r="AO38" s="378">
        <v>0</v>
      </c>
      <c r="AP38" s="378">
        <v>0</v>
      </c>
      <c r="AQ38" s="378">
        <v>0</v>
      </c>
      <c r="AR38" s="378">
        <v>318344</v>
      </c>
      <c r="AS38" s="378">
        <v>0</v>
      </c>
      <c r="AT38" s="378">
        <v>0</v>
      </c>
      <c r="AU38" s="378">
        <v>0</v>
      </c>
      <c r="AV38" s="378">
        <v>0</v>
      </c>
      <c r="AW38" s="378">
        <v>45571</v>
      </c>
    </row>
    <row r="39" spans="3:49" x14ac:dyDescent="0.3">
      <c r="C39" s="378">
        <v>6</v>
      </c>
      <c r="D39" s="378">
        <v>5</v>
      </c>
      <c r="E39" s="378">
        <v>9</v>
      </c>
      <c r="F39" s="378">
        <v>69636</v>
      </c>
      <c r="G39" s="378">
        <v>0</v>
      </c>
      <c r="H39" s="378">
        <v>0</v>
      </c>
      <c r="I39" s="378">
        <v>0</v>
      </c>
      <c r="J39" s="378">
        <v>0</v>
      </c>
      <c r="K39" s="378">
        <v>0</v>
      </c>
      <c r="L39" s="378">
        <v>0</v>
      </c>
      <c r="M39" s="378">
        <v>0</v>
      </c>
      <c r="N39" s="378">
        <v>0</v>
      </c>
      <c r="O39" s="378">
        <v>0</v>
      </c>
      <c r="P39" s="378">
        <v>6924</v>
      </c>
      <c r="Q39" s="378">
        <v>39504</v>
      </c>
      <c r="R39" s="378">
        <v>13900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2200</v>
      </c>
      <c r="AN39" s="378">
        <v>0</v>
      </c>
      <c r="AO39" s="378">
        <v>0</v>
      </c>
      <c r="AP39" s="378">
        <v>0</v>
      </c>
      <c r="AQ39" s="378">
        <v>0</v>
      </c>
      <c r="AR39" s="378">
        <v>7108</v>
      </c>
      <c r="AS39" s="378">
        <v>0</v>
      </c>
      <c r="AT39" s="378">
        <v>0</v>
      </c>
      <c r="AU39" s="378">
        <v>0</v>
      </c>
      <c r="AV39" s="378">
        <v>0</v>
      </c>
      <c r="AW39" s="378">
        <v>0</v>
      </c>
    </row>
    <row r="40" spans="3:49" x14ac:dyDescent="0.3">
      <c r="C40" s="378">
        <v>6</v>
      </c>
      <c r="D40" s="378">
        <v>5</v>
      </c>
      <c r="E40" s="378">
        <v>10</v>
      </c>
      <c r="F40" s="378">
        <v>1759</v>
      </c>
      <c r="G40" s="378">
        <v>0</v>
      </c>
      <c r="H40" s="378">
        <v>0</v>
      </c>
      <c r="I40" s="378">
        <v>0</v>
      </c>
      <c r="J40" s="378">
        <v>0</v>
      </c>
      <c r="K40" s="378">
        <v>0</v>
      </c>
      <c r="L40" s="378">
        <v>0</v>
      </c>
      <c r="M40" s="378">
        <v>0</v>
      </c>
      <c r="N40" s="378">
        <v>0</v>
      </c>
      <c r="O40" s="378">
        <v>1759</v>
      </c>
      <c r="P40" s="378">
        <v>0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0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6</v>
      </c>
      <c r="D41" s="378">
        <v>5</v>
      </c>
      <c r="E41" s="378">
        <v>11</v>
      </c>
      <c r="F41" s="378">
        <v>9980.9160305343503</v>
      </c>
      <c r="G41" s="378">
        <v>0</v>
      </c>
      <c r="H41" s="378">
        <v>0</v>
      </c>
      <c r="I41" s="378">
        <v>0</v>
      </c>
      <c r="J41" s="378">
        <v>2480.9160305343512</v>
      </c>
      <c r="K41" s="378">
        <v>0</v>
      </c>
      <c r="L41" s="378">
        <v>0</v>
      </c>
      <c r="M41" s="378">
        <v>0</v>
      </c>
      <c r="N41" s="378">
        <v>0</v>
      </c>
      <c r="O41" s="378">
        <v>7500</v>
      </c>
      <c r="P41" s="378">
        <v>0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6</v>
      </c>
      <c r="D42" s="378">
        <v>6</v>
      </c>
      <c r="E42" s="378">
        <v>1</v>
      </c>
      <c r="F42" s="378">
        <v>92</v>
      </c>
      <c r="G42" s="378">
        <v>0</v>
      </c>
      <c r="H42" s="378">
        <v>0</v>
      </c>
      <c r="I42" s="378">
        <v>2</v>
      </c>
      <c r="J42" s="378">
        <v>3</v>
      </c>
      <c r="K42" s="378">
        <v>8</v>
      </c>
      <c r="L42" s="378">
        <v>0</v>
      </c>
      <c r="M42" s="378">
        <v>0</v>
      </c>
      <c r="N42" s="378">
        <v>0</v>
      </c>
      <c r="O42" s="378">
        <v>1</v>
      </c>
      <c r="P42" s="378">
        <v>18</v>
      </c>
      <c r="Q42" s="378">
        <v>32</v>
      </c>
      <c r="R42" s="378">
        <v>6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1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3</v>
      </c>
      <c r="AN42" s="378">
        <v>0</v>
      </c>
      <c r="AO42" s="378">
        <v>1</v>
      </c>
      <c r="AP42" s="378">
        <v>0</v>
      </c>
      <c r="AQ42" s="378">
        <v>0</v>
      </c>
      <c r="AR42" s="378">
        <v>15</v>
      </c>
      <c r="AS42" s="378">
        <v>0</v>
      </c>
      <c r="AT42" s="378">
        <v>0</v>
      </c>
      <c r="AU42" s="378">
        <v>0</v>
      </c>
      <c r="AV42" s="378">
        <v>0</v>
      </c>
      <c r="AW42" s="378">
        <v>2</v>
      </c>
    </row>
    <row r="43" spans="3:49" x14ac:dyDescent="0.3">
      <c r="C43" s="378">
        <v>6</v>
      </c>
      <c r="D43" s="378">
        <v>6</v>
      </c>
      <c r="E43" s="378">
        <v>2</v>
      </c>
      <c r="F43" s="378">
        <v>13466.79</v>
      </c>
      <c r="G43" s="378">
        <v>0</v>
      </c>
      <c r="H43" s="378">
        <v>0</v>
      </c>
      <c r="I43" s="378">
        <v>344</v>
      </c>
      <c r="J43" s="378">
        <v>512</v>
      </c>
      <c r="K43" s="378">
        <v>1180</v>
      </c>
      <c r="L43" s="378">
        <v>0</v>
      </c>
      <c r="M43" s="378">
        <v>0</v>
      </c>
      <c r="N43" s="378">
        <v>0</v>
      </c>
      <c r="O43" s="378">
        <v>90</v>
      </c>
      <c r="P43" s="378">
        <v>2135.75</v>
      </c>
      <c r="Q43" s="378">
        <v>4936.04</v>
      </c>
      <c r="R43" s="378">
        <v>897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165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472</v>
      </c>
      <c r="AN43" s="378">
        <v>0</v>
      </c>
      <c r="AO43" s="378">
        <v>165</v>
      </c>
      <c r="AP43" s="378">
        <v>0</v>
      </c>
      <c r="AQ43" s="378">
        <v>0</v>
      </c>
      <c r="AR43" s="378">
        <v>2274</v>
      </c>
      <c r="AS43" s="378">
        <v>0</v>
      </c>
      <c r="AT43" s="378">
        <v>0</v>
      </c>
      <c r="AU43" s="378">
        <v>0</v>
      </c>
      <c r="AV43" s="378">
        <v>0</v>
      </c>
      <c r="AW43" s="378">
        <v>296</v>
      </c>
    </row>
    <row r="44" spans="3:49" x14ac:dyDescent="0.3">
      <c r="C44" s="378">
        <v>6</v>
      </c>
      <c r="D44" s="378">
        <v>6</v>
      </c>
      <c r="E44" s="378">
        <v>3</v>
      </c>
      <c r="F44" s="378">
        <v>99.55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0</v>
      </c>
      <c r="Q44" s="378">
        <v>99.55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0</v>
      </c>
      <c r="AN44" s="378">
        <v>0</v>
      </c>
      <c r="AO44" s="378">
        <v>0</v>
      </c>
      <c r="AP44" s="378">
        <v>0</v>
      </c>
      <c r="AQ44" s="378">
        <v>0</v>
      </c>
      <c r="AR44" s="378">
        <v>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6</v>
      </c>
      <c r="D45" s="378">
        <v>6</v>
      </c>
      <c r="E45" s="378">
        <v>4</v>
      </c>
      <c r="F45" s="378">
        <v>997</v>
      </c>
      <c r="G45" s="378">
        <v>0</v>
      </c>
      <c r="H45" s="378">
        <v>0</v>
      </c>
      <c r="I45" s="378">
        <v>59.5</v>
      </c>
      <c r="J45" s="378">
        <v>89.5</v>
      </c>
      <c r="K45" s="378">
        <v>237</v>
      </c>
      <c r="L45" s="378">
        <v>0</v>
      </c>
      <c r="M45" s="378">
        <v>0</v>
      </c>
      <c r="N45" s="378">
        <v>0</v>
      </c>
      <c r="O45" s="378">
        <v>0</v>
      </c>
      <c r="P45" s="378">
        <v>232</v>
      </c>
      <c r="Q45" s="378">
        <v>221.5</v>
      </c>
      <c r="R45" s="378">
        <v>50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107.5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6</v>
      </c>
      <c r="D46" s="378">
        <v>6</v>
      </c>
      <c r="E46" s="378">
        <v>6</v>
      </c>
      <c r="F46" s="378">
        <v>3498045</v>
      </c>
      <c r="G46" s="378">
        <v>0</v>
      </c>
      <c r="H46" s="378">
        <v>0</v>
      </c>
      <c r="I46" s="378">
        <v>120350</v>
      </c>
      <c r="J46" s="378">
        <v>191221</v>
      </c>
      <c r="K46" s="378">
        <v>902547</v>
      </c>
      <c r="L46" s="378">
        <v>0</v>
      </c>
      <c r="M46" s="378">
        <v>0</v>
      </c>
      <c r="N46" s="378">
        <v>0</v>
      </c>
      <c r="O46" s="378">
        <v>10031</v>
      </c>
      <c r="P46" s="378">
        <v>408269</v>
      </c>
      <c r="Q46" s="378">
        <v>1174241</v>
      </c>
      <c r="R46" s="378">
        <v>233330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20648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49840</v>
      </c>
      <c r="AN46" s="378">
        <v>0</v>
      </c>
      <c r="AO46" s="378">
        <v>23027</v>
      </c>
      <c r="AP46" s="378">
        <v>0</v>
      </c>
      <c r="AQ46" s="378">
        <v>0</v>
      </c>
      <c r="AR46" s="378">
        <v>319080</v>
      </c>
      <c r="AS46" s="378">
        <v>0</v>
      </c>
      <c r="AT46" s="378">
        <v>0</v>
      </c>
      <c r="AU46" s="378">
        <v>0</v>
      </c>
      <c r="AV46" s="378">
        <v>0</v>
      </c>
      <c r="AW46" s="378">
        <v>45461</v>
      </c>
    </row>
    <row r="47" spans="3:49" x14ac:dyDescent="0.3">
      <c r="C47" s="378">
        <v>6</v>
      </c>
      <c r="D47" s="378">
        <v>6</v>
      </c>
      <c r="E47" s="378">
        <v>9</v>
      </c>
      <c r="F47" s="378">
        <v>68166</v>
      </c>
      <c r="G47" s="378">
        <v>0</v>
      </c>
      <c r="H47" s="378">
        <v>0</v>
      </c>
      <c r="I47" s="378">
        <v>5000</v>
      </c>
      <c r="J47" s="378">
        <v>0</v>
      </c>
      <c r="K47" s="378">
        <v>0</v>
      </c>
      <c r="L47" s="378">
        <v>0</v>
      </c>
      <c r="M47" s="378">
        <v>0</v>
      </c>
      <c r="N47" s="378">
        <v>0</v>
      </c>
      <c r="O47" s="378">
        <v>0</v>
      </c>
      <c r="P47" s="378">
        <v>14762</v>
      </c>
      <c r="Q47" s="378">
        <v>41404</v>
      </c>
      <c r="R47" s="378">
        <v>7000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0</v>
      </c>
      <c r="AN47" s="378">
        <v>0</v>
      </c>
      <c r="AO47" s="378">
        <v>0</v>
      </c>
      <c r="AP47" s="378">
        <v>0</v>
      </c>
      <c r="AQ47" s="378">
        <v>0</v>
      </c>
      <c r="AR47" s="378">
        <v>0</v>
      </c>
      <c r="AS47" s="378">
        <v>0</v>
      </c>
      <c r="AT47" s="378">
        <v>0</v>
      </c>
      <c r="AU47" s="378">
        <v>0</v>
      </c>
      <c r="AV47" s="378">
        <v>0</v>
      </c>
      <c r="AW47" s="378">
        <v>0</v>
      </c>
    </row>
    <row r="48" spans="3:49" x14ac:dyDescent="0.3">
      <c r="C48" s="378">
        <v>6</v>
      </c>
      <c r="D48" s="378">
        <v>6</v>
      </c>
      <c r="E48" s="378">
        <v>11</v>
      </c>
      <c r="F48" s="378">
        <v>9980.9160305343503</v>
      </c>
      <c r="G48" s="378">
        <v>0</v>
      </c>
      <c r="H48" s="378">
        <v>0</v>
      </c>
      <c r="I48" s="378">
        <v>0</v>
      </c>
      <c r="J48" s="378">
        <v>2480.9160305343512</v>
      </c>
      <c r="K48" s="378">
        <v>0</v>
      </c>
      <c r="L48" s="378">
        <v>0</v>
      </c>
      <c r="M48" s="378">
        <v>0</v>
      </c>
      <c r="N48" s="378">
        <v>0</v>
      </c>
      <c r="O48" s="378">
        <v>7500</v>
      </c>
      <c r="P48" s="378">
        <v>0</v>
      </c>
      <c r="Q48" s="378">
        <v>0</v>
      </c>
      <c r="R48" s="378">
        <v>0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0</v>
      </c>
      <c r="AN48" s="378">
        <v>0</v>
      </c>
      <c r="AO48" s="378">
        <v>0</v>
      </c>
      <c r="AP48" s="378">
        <v>0</v>
      </c>
      <c r="AQ48" s="378">
        <v>0</v>
      </c>
      <c r="AR48" s="378">
        <v>0</v>
      </c>
      <c r="AS48" s="378">
        <v>0</v>
      </c>
      <c r="AT48" s="378">
        <v>0</v>
      </c>
      <c r="AU48" s="378">
        <v>0</v>
      </c>
      <c r="AV48" s="378">
        <v>0</v>
      </c>
      <c r="AW48" s="378">
        <v>0</v>
      </c>
    </row>
    <row r="49" spans="3:49" x14ac:dyDescent="0.3">
      <c r="C49" s="378">
        <v>6</v>
      </c>
      <c r="D49" s="378">
        <v>7</v>
      </c>
      <c r="E49" s="378">
        <v>1</v>
      </c>
      <c r="F49" s="378">
        <v>95</v>
      </c>
      <c r="G49" s="378">
        <v>0</v>
      </c>
      <c r="H49" s="378">
        <v>0</v>
      </c>
      <c r="I49" s="378">
        <v>1</v>
      </c>
      <c r="J49" s="378">
        <v>4</v>
      </c>
      <c r="K49" s="378">
        <v>8</v>
      </c>
      <c r="L49" s="378">
        <v>0</v>
      </c>
      <c r="M49" s="378">
        <v>0</v>
      </c>
      <c r="N49" s="378">
        <v>0</v>
      </c>
      <c r="O49" s="378">
        <v>3</v>
      </c>
      <c r="P49" s="378">
        <v>18</v>
      </c>
      <c r="Q49" s="378">
        <v>31</v>
      </c>
      <c r="R49" s="378">
        <v>7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2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3</v>
      </c>
      <c r="AN49" s="378">
        <v>0</v>
      </c>
      <c r="AO49" s="378">
        <v>1</v>
      </c>
      <c r="AP49" s="378">
        <v>0</v>
      </c>
      <c r="AQ49" s="378">
        <v>0</v>
      </c>
      <c r="AR49" s="378">
        <v>15</v>
      </c>
      <c r="AS49" s="378">
        <v>0</v>
      </c>
      <c r="AT49" s="378">
        <v>0</v>
      </c>
      <c r="AU49" s="378">
        <v>0</v>
      </c>
      <c r="AV49" s="378">
        <v>0</v>
      </c>
      <c r="AW49" s="378">
        <v>2</v>
      </c>
    </row>
    <row r="50" spans="3:49" x14ac:dyDescent="0.3">
      <c r="C50" s="378">
        <v>6</v>
      </c>
      <c r="D50" s="378">
        <v>7</v>
      </c>
      <c r="E50" s="378">
        <v>2</v>
      </c>
      <c r="F50" s="378">
        <v>11415.15</v>
      </c>
      <c r="G50" s="378">
        <v>0</v>
      </c>
      <c r="H50" s="378">
        <v>0</v>
      </c>
      <c r="I50" s="378">
        <v>168</v>
      </c>
      <c r="J50" s="378">
        <v>520</v>
      </c>
      <c r="K50" s="378">
        <v>1088</v>
      </c>
      <c r="L50" s="378">
        <v>0</v>
      </c>
      <c r="M50" s="378">
        <v>0</v>
      </c>
      <c r="N50" s="378">
        <v>0</v>
      </c>
      <c r="O50" s="378">
        <v>472.5</v>
      </c>
      <c r="P50" s="378">
        <v>1750.5</v>
      </c>
      <c r="Q50" s="378">
        <v>3740.4</v>
      </c>
      <c r="R50" s="378">
        <v>683.5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315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432</v>
      </c>
      <c r="AN50" s="378">
        <v>0</v>
      </c>
      <c r="AO50" s="378">
        <v>80.5</v>
      </c>
      <c r="AP50" s="378">
        <v>0</v>
      </c>
      <c r="AQ50" s="378">
        <v>0</v>
      </c>
      <c r="AR50" s="378">
        <v>1900.75</v>
      </c>
      <c r="AS50" s="378">
        <v>0</v>
      </c>
      <c r="AT50" s="378">
        <v>0</v>
      </c>
      <c r="AU50" s="378">
        <v>0</v>
      </c>
      <c r="AV50" s="378">
        <v>0</v>
      </c>
      <c r="AW50" s="378">
        <v>264</v>
      </c>
    </row>
    <row r="51" spans="3:49" x14ac:dyDescent="0.3">
      <c r="C51" s="378">
        <v>6</v>
      </c>
      <c r="D51" s="378">
        <v>7</v>
      </c>
      <c r="E51" s="378">
        <v>3</v>
      </c>
      <c r="F51" s="378">
        <v>115.35</v>
      </c>
      <c r="G51" s="378">
        <v>0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115.35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6</v>
      </c>
      <c r="D52" s="378">
        <v>7</v>
      </c>
      <c r="E52" s="378">
        <v>4</v>
      </c>
      <c r="F52" s="378">
        <v>1020</v>
      </c>
      <c r="G52" s="378">
        <v>0</v>
      </c>
      <c r="H52" s="378">
        <v>0</v>
      </c>
      <c r="I52" s="378">
        <v>30</v>
      </c>
      <c r="J52" s="378">
        <v>118.5</v>
      </c>
      <c r="K52" s="378">
        <v>236.5</v>
      </c>
      <c r="L52" s="378">
        <v>0</v>
      </c>
      <c r="M52" s="378">
        <v>0</v>
      </c>
      <c r="N52" s="378">
        <v>0</v>
      </c>
      <c r="O52" s="378">
        <v>0</v>
      </c>
      <c r="P52" s="378">
        <v>197.5</v>
      </c>
      <c r="Q52" s="378">
        <v>266</v>
      </c>
      <c r="R52" s="378">
        <v>32.5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0</v>
      </c>
      <c r="AN52" s="378">
        <v>0</v>
      </c>
      <c r="AO52" s="378">
        <v>0</v>
      </c>
      <c r="AP52" s="378">
        <v>0</v>
      </c>
      <c r="AQ52" s="378">
        <v>0</v>
      </c>
      <c r="AR52" s="378">
        <v>139</v>
      </c>
      <c r="AS52" s="378">
        <v>0</v>
      </c>
      <c r="AT52" s="378">
        <v>0</v>
      </c>
      <c r="AU52" s="378">
        <v>0</v>
      </c>
      <c r="AV52" s="378">
        <v>0</v>
      </c>
      <c r="AW52" s="378">
        <v>0</v>
      </c>
    </row>
    <row r="53" spans="3:49" x14ac:dyDescent="0.3">
      <c r="C53" s="378">
        <v>6</v>
      </c>
      <c r="D53" s="378">
        <v>7</v>
      </c>
      <c r="E53" s="378">
        <v>6</v>
      </c>
      <c r="F53" s="378">
        <v>5106743</v>
      </c>
      <c r="G53" s="378">
        <v>0</v>
      </c>
      <c r="H53" s="378">
        <v>0</v>
      </c>
      <c r="I53" s="378">
        <v>79370</v>
      </c>
      <c r="J53" s="378">
        <v>367539</v>
      </c>
      <c r="K53" s="378">
        <v>1565214</v>
      </c>
      <c r="L53" s="378">
        <v>0</v>
      </c>
      <c r="M53" s="378">
        <v>0</v>
      </c>
      <c r="N53" s="378">
        <v>0</v>
      </c>
      <c r="O53" s="378">
        <v>61098</v>
      </c>
      <c r="P53" s="378">
        <v>556081</v>
      </c>
      <c r="Q53" s="378">
        <v>1535586</v>
      </c>
      <c r="R53" s="378">
        <v>325142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42596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63802</v>
      </c>
      <c r="AN53" s="378">
        <v>0</v>
      </c>
      <c r="AO53" s="378">
        <v>29742</v>
      </c>
      <c r="AP53" s="378">
        <v>0</v>
      </c>
      <c r="AQ53" s="378">
        <v>0</v>
      </c>
      <c r="AR53" s="378">
        <v>421957</v>
      </c>
      <c r="AS53" s="378">
        <v>0</v>
      </c>
      <c r="AT53" s="378">
        <v>0</v>
      </c>
      <c r="AU53" s="378">
        <v>0</v>
      </c>
      <c r="AV53" s="378">
        <v>0</v>
      </c>
      <c r="AW53" s="378">
        <v>58616</v>
      </c>
    </row>
    <row r="54" spans="3:49" x14ac:dyDescent="0.3">
      <c r="C54" s="378">
        <v>6</v>
      </c>
      <c r="D54" s="378">
        <v>7</v>
      </c>
      <c r="E54" s="378">
        <v>9</v>
      </c>
      <c r="F54" s="378">
        <v>1370514</v>
      </c>
      <c r="G54" s="378">
        <v>0</v>
      </c>
      <c r="H54" s="378">
        <v>0</v>
      </c>
      <c r="I54" s="378">
        <v>45840</v>
      </c>
      <c r="J54" s="378">
        <v>76136</v>
      </c>
      <c r="K54" s="378">
        <v>633526</v>
      </c>
      <c r="L54" s="378">
        <v>0</v>
      </c>
      <c r="M54" s="378">
        <v>0</v>
      </c>
      <c r="N54" s="378">
        <v>0</v>
      </c>
      <c r="O54" s="378">
        <v>0</v>
      </c>
      <c r="P54" s="378">
        <v>92791</v>
      </c>
      <c r="Q54" s="378">
        <v>321162</v>
      </c>
      <c r="R54" s="378">
        <v>89145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12942</v>
      </c>
      <c r="AN54" s="378">
        <v>0</v>
      </c>
      <c r="AO54" s="378">
        <v>6365</v>
      </c>
      <c r="AP54" s="378">
        <v>0</v>
      </c>
      <c r="AQ54" s="378">
        <v>5805</v>
      </c>
      <c r="AR54" s="378">
        <v>73233</v>
      </c>
      <c r="AS54" s="378">
        <v>0</v>
      </c>
      <c r="AT54" s="378">
        <v>0</v>
      </c>
      <c r="AU54" s="378">
        <v>0</v>
      </c>
      <c r="AV54" s="378">
        <v>0</v>
      </c>
      <c r="AW54" s="378">
        <v>13569</v>
      </c>
    </row>
    <row r="55" spans="3:49" x14ac:dyDescent="0.3">
      <c r="C55" s="378">
        <v>6</v>
      </c>
      <c r="D55" s="378">
        <v>7</v>
      </c>
      <c r="E55" s="378">
        <v>11</v>
      </c>
      <c r="F55" s="378">
        <v>9980.9160305343503</v>
      </c>
      <c r="G55" s="378">
        <v>0</v>
      </c>
      <c r="H55" s="378">
        <v>0</v>
      </c>
      <c r="I55" s="378">
        <v>0</v>
      </c>
      <c r="J55" s="378">
        <v>2480.9160305343512</v>
      </c>
      <c r="K55" s="378">
        <v>0</v>
      </c>
      <c r="L55" s="378">
        <v>0</v>
      </c>
      <c r="M55" s="378">
        <v>0</v>
      </c>
      <c r="N55" s="378">
        <v>0</v>
      </c>
      <c r="O55" s="378">
        <v>7500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6</v>
      </c>
      <c r="D56" s="378">
        <v>8</v>
      </c>
      <c r="E56" s="378">
        <v>1</v>
      </c>
      <c r="F56" s="378">
        <v>96.5</v>
      </c>
      <c r="G56" s="378">
        <v>0</v>
      </c>
      <c r="H56" s="378">
        <v>0</v>
      </c>
      <c r="I56" s="378">
        <v>2</v>
      </c>
      <c r="J56" s="378">
        <v>3</v>
      </c>
      <c r="K56" s="378">
        <v>8</v>
      </c>
      <c r="L56" s="378">
        <v>0</v>
      </c>
      <c r="M56" s="378">
        <v>0</v>
      </c>
      <c r="N56" s="378">
        <v>0</v>
      </c>
      <c r="O56" s="378">
        <v>2</v>
      </c>
      <c r="P56" s="378">
        <v>20.5</v>
      </c>
      <c r="Q56" s="378">
        <v>32</v>
      </c>
      <c r="R56" s="378">
        <v>7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1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3</v>
      </c>
      <c r="AN56" s="378">
        <v>0</v>
      </c>
      <c r="AO56" s="378">
        <v>1</v>
      </c>
      <c r="AP56" s="378">
        <v>0</v>
      </c>
      <c r="AQ56" s="378">
        <v>0</v>
      </c>
      <c r="AR56" s="378">
        <v>15</v>
      </c>
      <c r="AS56" s="378">
        <v>0</v>
      </c>
      <c r="AT56" s="378">
        <v>0</v>
      </c>
      <c r="AU56" s="378">
        <v>0</v>
      </c>
      <c r="AV56" s="378">
        <v>0</v>
      </c>
      <c r="AW56" s="378">
        <v>2</v>
      </c>
    </row>
    <row r="57" spans="3:49" x14ac:dyDescent="0.3">
      <c r="C57" s="378">
        <v>6</v>
      </c>
      <c r="D57" s="378">
        <v>8</v>
      </c>
      <c r="E57" s="378">
        <v>2</v>
      </c>
      <c r="F57" s="378">
        <v>12428.15</v>
      </c>
      <c r="G57" s="378">
        <v>0</v>
      </c>
      <c r="H57" s="378">
        <v>0</v>
      </c>
      <c r="I57" s="378">
        <v>344</v>
      </c>
      <c r="J57" s="378">
        <v>424</v>
      </c>
      <c r="K57" s="378">
        <v>1292</v>
      </c>
      <c r="L57" s="378">
        <v>0</v>
      </c>
      <c r="M57" s="378">
        <v>0</v>
      </c>
      <c r="N57" s="378">
        <v>0</v>
      </c>
      <c r="O57" s="378">
        <v>345</v>
      </c>
      <c r="P57" s="378">
        <v>2310.25</v>
      </c>
      <c r="Q57" s="378">
        <v>3936.15</v>
      </c>
      <c r="R57" s="378">
        <v>783.5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223.5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312</v>
      </c>
      <c r="AN57" s="378">
        <v>0</v>
      </c>
      <c r="AO57" s="378">
        <v>172.5</v>
      </c>
      <c r="AP57" s="378">
        <v>0</v>
      </c>
      <c r="AQ57" s="378">
        <v>0</v>
      </c>
      <c r="AR57" s="378">
        <v>1981.25</v>
      </c>
      <c r="AS57" s="378">
        <v>0</v>
      </c>
      <c r="AT57" s="378">
        <v>0</v>
      </c>
      <c r="AU57" s="378">
        <v>0</v>
      </c>
      <c r="AV57" s="378">
        <v>0</v>
      </c>
      <c r="AW57" s="378">
        <v>304</v>
      </c>
    </row>
    <row r="58" spans="3:49" x14ac:dyDescent="0.3">
      <c r="C58" s="378">
        <v>6</v>
      </c>
      <c r="D58" s="378">
        <v>8</v>
      </c>
      <c r="E58" s="378">
        <v>3</v>
      </c>
      <c r="F58" s="378">
        <v>26.5</v>
      </c>
      <c r="G58" s="378">
        <v>0</v>
      </c>
      <c r="H58" s="378">
        <v>0</v>
      </c>
      <c r="I58" s="378">
        <v>0</v>
      </c>
      <c r="J58" s="378">
        <v>0</v>
      </c>
      <c r="K58" s="378">
        <v>0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26.5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6</v>
      </c>
      <c r="D59" s="378">
        <v>8</v>
      </c>
      <c r="E59" s="378">
        <v>4</v>
      </c>
      <c r="F59" s="378">
        <v>853.5</v>
      </c>
      <c r="G59" s="378">
        <v>0</v>
      </c>
      <c r="H59" s="378">
        <v>0</v>
      </c>
      <c r="I59" s="378">
        <v>59</v>
      </c>
      <c r="J59" s="378">
        <v>89.5</v>
      </c>
      <c r="K59" s="378">
        <v>236.5</v>
      </c>
      <c r="L59" s="378">
        <v>0</v>
      </c>
      <c r="M59" s="378">
        <v>0</v>
      </c>
      <c r="N59" s="378">
        <v>0</v>
      </c>
      <c r="O59" s="378">
        <v>12.5</v>
      </c>
      <c r="P59" s="378">
        <v>59.5</v>
      </c>
      <c r="Q59" s="378">
        <v>213</v>
      </c>
      <c r="R59" s="378">
        <v>59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24</v>
      </c>
      <c r="AN59" s="378">
        <v>0</v>
      </c>
      <c r="AO59" s="378">
        <v>0</v>
      </c>
      <c r="AP59" s="378">
        <v>0</v>
      </c>
      <c r="AQ59" s="378">
        <v>0</v>
      </c>
      <c r="AR59" s="378">
        <v>100.5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6</v>
      </c>
      <c r="D60" s="378">
        <v>8</v>
      </c>
      <c r="E60" s="378">
        <v>6</v>
      </c>
      <c r="F60" s="378">
        <v>3561774</v>
      </c>
      <c r="G60" s="378">
        <v>0</v>
      </c>
      <c r="H60" s="378">
        <v>0</v>
      </c>
      <c r="I60" s="378">
        <v>121855</v>
      </c>
      <c r="J60" s="378">
        <v>191442</v>
      </c>
      <c r="K60" s="378">
        <v>892043</v>
      </c>
      <c r="L60" s="378">
        <v>0</v>
      </c>
      <c r="M60" s="378">
        <v>0</v>
      </c>
      <c r="N60" s="378">
        <v>0</v>
      </c>
      <c r="O60" s="378">
        <v>39720</v>
      </c>
      <c r="P60" s="378">
        <v>455115</v>
      </c>
      <c r="Q60" s="378">
        <v>1145060</v>
      </c>
      <c r="R60" s="378">
        <v>238649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30274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53703</v>
      </c>
      <c r="AN60" s="378">
        <v>0</v>
      </c>
      <c r="AO60" s="378">
        <v>22395</v>
      </c>
      <c r="AP60" s="378">
        <v>0</v>
      </c>
      <c r="AQ60" s="378">
        <v>0</v>
      </c>
      <c r="AR60" s="378">
        <v>325699</v>
      </c>
      <c r="AS60" s="378">
        <v>0</v>
      </c>
      <c r="AT60" s="378">
        <v>0</v>
      </c>
      <c r="AU60" s="378">
        <v>0</v>
      </c>
      <c r="AV60" s="378">
        <v>0</v>
      </c>
      <c r="AW60" s="378">
        <v>45819</v>
      </c>
    </row>
    <row r="61" spans="3:49" x14ac:dyDescent="0.3">
      <c r="C61" s="378">
        <v>6</v>
      </c>
      <c r="D61" s="378">
        <v>8</v>
      </c>
      <c r="E61" s="378">
        <v>9</v>
      </c>
      <c r="F61" s="378">
        <v>39984</v>
      </c>
      <c r="G61" s="378">
        <v>0</v>
      </c>
      <c r="H61" s="378">
        <v>0</v>
      </c>
      <c r="I61" s="378">
        <v>0</v>
      </c>
      <c r="J61" s="378">
        <v>0</v>
      </c>
      <c r="K61" s="378">
        <v>3720</v>
      </c>
      <c r="L61" s="378">
        <v>0</v>
      </c>
      <c r="M61" s="378">
        <v>0</v>
      </c>
      <c r="N61" s="378">
        <v>0</v>
      </c>
      <c r="O61" s="378">
        <v>0</v>
      </c>
      <c r="P61" s="378">
        <v>7900</v>
      </c>
      <c r="Q61" s="378">
        <v>22964</v>
      </c>
      <c r="R61" s="378">
        <v>3900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1500</v>
      </c>
      <c r="AN61" s="378">
        <v>0</v>
      </c>
      <c r="AO61" s="378">
        <v>0</v>
      </c>
      <c r="AP61" s="378">
        <v>0</v>
      </c>
      <c r="AQ61" s="378">
        <v>0</v>
      </c>
      <c r="AR61" s="378">
        <v>0</v>
      </c>
      <c r="AS61" s="378">
        <v>0</v>
      </c>
      <c r="AT61" s="378">
        <v>0</v>
      </c>
      <c r="AU61" s="378">
        <v>0</v>
      </c>
      <c r="AV61" s="378">
        <v>0</v>
      </c>
      <c r="AW61" s="378">
        <v>0</v>
      </c>
    </row>
    <row r="62" spans="3:49" x14ac:dyDescent="0.3">
      <c r="C62" s="378">
        <v>6</v>
      </c>
      <c r="D62" s="378">
        <v>8</v>
      </c>
      <c r="E62" s="378">
        <v>10</v>
      </c>
      <c r="F62" s="378">
        <v>19518</v>
      </c>
      <c r="G62" s="378">
        <v>0</v>
      </c>
      <c r="H62" s="378">
        <v>0</v>
      </c>
      <c r="I62" s="378">
        <v>0</v>
      </c>
      <c r="J62" s="378">
        <v>11990</v>
      </c>
      <c r="K62" s="378">
        <v>0</v>
      </c>
      <c r="L62" s="378">
        <v>0</v>
      </c>
      <c r="M62" s="378">
        <v>0</v>
      </c>
      <c r="N62" s="378">
        <v>0</v>
      </c>
      <c r="O62" s="378">
        <v>7528</v>
      </c>
      <c r="P62" s="378">
        <v>0</v>
      </c>
      <c r="Q62" s="378">
        <v>0</v>
      </c>
      <c r="R62" s="378">
        <v>0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0</v>
      </c>
      <c r="AN62" s="378">
        <v>0</v>
      </c>
      <c r="AO62" s="378">
        <v>0</v>
      </c>
      <c r="AP62" s="378">
        <v>0</v>
      </c>
      <c r="AQ62" s="378">
        <v>0</v>
      </c>
      <c r="AR62" s="378">
        <v>0</v>
      </c>
      <c r="AS62" s="378">
        <v>0</v>
      </c>
      <c r="AT62" s="378">
        <v>0</v>
      </c>
      <c r="AU62" s="378">
        <v>0</v>
      </c>
      <c r="AV62" s="378">
        <v>0</v>
      </c>
      <c r="AW62" s="378">
        <v>0</v>
      </c>
    </row>
    <row r="63" spans="3:49" x14ac:dyDescent="0.3">
      <c r="C63" s="378">
        <v>6</v>
      </c>
      <c r="D63" s="378">
        <v>8</v>
      </c>
      <c r="E63" s="378">
        <v>11</v>
      </c>
      <c r="F63" s="378">
        <v>9980.9160305343503</v>
      </c>
      <c r="G63" s="378">
        <v>0</v>
      </c>
      <c r="H63" s="378">
        <v>0</v>
      </c>
      <c r="I63" s="378">
        <v>0</v>
      </c>
      <c r="J63" s="378">
        <v>2480.9160305343512</v>
      </c>
      <c r="K63" s="378">
        <v>0</v>
      </c>
      <c r="L63" s="378">
        <v>0</v>
      </c>
      <c r="M63" s="378">
        <v>0</v>
      </c>
      <c r="N63" s="378">
        <v>0</v>
      </c>
      <c r="O63" s="378">
        <v>7500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6</v>
      </c>
      <c r="D64" s="378">
        <v>9</v>
      </c>
      <c r="E64" s="378">
        <v>1</v>
      </c>
      <c r="F64" s="378">
        <v>95.25</v>
      </c>
      <c r="G64" s="378">
        <v>0</v>
      </c>
      <c r="H64" s="378">
        <v>0</v>
      </c>
      <c r="I64" s="378">
        <v>2</v>
      </c>
      <c r="J64" s="378">
        <v>3</v>
      </c>
      <c r="K64" s="378">
        <v>8</v>
      </c>
      <c r="L64" s="378">
        <v>0</v>
      </c>
      <c r="M64" s="378">
        <v>0</v>
      </c>
      <c r="N64" s="378">
        <v>0</v>
      </c>
      <c r="O64" s="378">
        <v>3</v>
      </c>
      <c r="P64" s="378">
        <v>18.5</v>
      </c>
      <c r="Q64" s="378">
        <v>31</v>
      </c>
      <c r="R64" s="378">
        <v>6.75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2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3</v>
      </c>
      <c r="AN64" s="378">
        <v>0</v>
      </c>
      <c r="AO64" s="378">
        <v>1</v>
      </c>
      <c r="AP64" s="378">
        <v>0</v>
      </c>
      <c r="AQ64" s="378">
        <v>0</v>
      </c>
      <c r="AR64" s="378">
        <v>15</v>
      </c>
      <c r="AS64" s="378">
        <v>0</v>
      </c>
      <c r="AT64" s="378">
        <v>0</v>
      </c>
      <c r="AU64" s="378">
        <v>0</v>
      </c>
      <c r="AV64" s="378">
        <v>0</v>
      </c>
      <c r="AW64" s="378">
        <v>2</v>
      </c>
    </row>
    <row r="65" spans="3:49" x14ac:dyDescent="0.3">
      <c r="C65" s="378">
        <v>6</v>
      </c>
      <c r="D65" s="378">
        <v>9</v>
      </c>
      <c r="E65" s="378">
        <v>2</v>
      </c>
      <c r="F65" s="378">
        <v>13634.31</v>
      </c>
      <c r="G65" s="378">
        <v>0</v>
      </c>
      <c r="H65" s="378">
        <v>0</v>
      </c>
      <c r="I65" s="378">
        <v>272</v>
      </c>
      <c r="J65" s="378">
        <v>472</v>
      </c>
      <c r="K65" s="378">
        <v>1296</v>
      </c>
      <c r="L65" s="378">
        <v>0</v>
      </c>
      <c r="M65" s="378">
        <v>0</v>
      </c>
      <c r="N65" s="378">
        <v>0</v>
      </c>
      <c r="O65" s="378">
        <v>495</v>
      </c>
      <c r="P65" s="378">
        <v>2339</v>
      </c>
      <c r="Q65" s="378">
        <v>4360.04</v>
      </c>
      <c r="R65" s="378">
        <v>957.77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330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480</v>
      </c>
      <c r="AN65" s="378">
        <v>0</v>
      </c>
      <c r="AO65" s="378">
        <v>149.5</v>
      </c>
      <c r="AP65" s="378">
        <v>0</v>
      </c>
      <c r="AQ65" s="378">
        <v>0</v>
      </c>
      <c r="AR65" s="378">
        <v>2147</v>
      </c>
      <c r="AS65" s="378">
        <v>0</v>
      </c>
      <c r="AT65" s="378">
        <v>0</v>
      </c>
      <c r="AU65" s="378">
        <v>0</v>
      </c>
      <c r="AV65" s="378">
        <v>0</v>
      </c>
      <c r="AW65" s="378">
        <v>336</v>
      </c>
    </row>
    <row r="66" spans="3:49" x14ac:dyDescent="0.3">
      <c r="C66" s="378">
        <v>6</v>
      </c>
      <c r="D66" s="378">
        <v>9</v>
      </c>
      <c r="E66" s="378">
        <v>3</v>
      </c>
      <c r="F66" s="378">
        <v>61.58</v>
      </c>
      <c r="G66" s="378">
        <v>0</v>
      </c>
      <c r="H66" s="378">
        <v>0</v>
      </c>
      <c r="I66" s="378">
        <v>0</v>
      </c>
      <c r="J66" s="378">
        <v>0</v>
      </c>
      <c r="K66" s="378">
        <v>0</v>
      </c>
      <c r="L66" s="378">
        <v>0</v>
      </c>
      <c r="M66" s="378">
        <v>0</v>
      </c>
      <c r="N66" s="378">
        <v>0</v>
      </c>
      <c r="O66" s="378">
        <v>0</v>
      </c>
      <c r="P66" s="378">
        <v>10</v>
      </c>
      <c r="Q66" s="378">
        <v>51.58</v>
      </c>
      <c r="R66" s="378">
        <v>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0</v>
      </c>
      <c r="AN66" s="378">
        <v>0</v>
      </c>
      <c r="AO66" s="378">
        <v>0</v>
      </c>
      <c r="AP66" s="378">
        <v>0</v>
      </c>
      <c r="AQ66" s="378">
        <v>0</v>
      </c>
      <c r="AR66" s="378">
        <v>0</v>
      </c>
      <c r="AS66" s="378">
        <v>0</v>
      </c>
      <c r="AT66" s="378">
        <v>0</v>
      </c>
      <c r="AU66" s="378">
        <v>0</v>
      </c>
      <c r="AV66" s="378">
        <v>0</v>
      </c>
      <c r="AW66" s="378">
        <v>0</v>
      </c>
    </row>
    <row r="67" spans="3:49" x14ac:dyDescent="0.3">
      <c r="C67" s="378">
        <v>6</v>
      </c>
      <c r="D67" s="378">
        <v>9</v>
      </c>
      <c r="E67" s="378">
        <v>4</v>
      </c>
      <c r="F67" s="378">
        <v>720.5</v>
      </c>
      <c r="G67" s="378">
        <v>0</v>
      </c>
      <c r="H67" s="378">
        <v>0</v>
      </c>
      <c r="I67" s="378">
        <v>59</v>
      </c>
      <c r="J67" s="378">
        <v>90</v>
      </c>
      <c r="K67" s="378">
        <v>229.5</v>
      </c>
      <c r="L67" s="378">
        <v>0</v>
      </c>
      <c r="M67" s="378">
        <v>0</v>
      </c>
      <c r="N67" s="378">
        <v>0</v>
      </c>
      <c r="O67" s="378">
        <v>21</v>
      </c>
      <c r="P67" s="378">
        <v>81</v>
      </c>
      <c r="Q67" s="378">
        <v>106</v>
      </c>
      <c r="R67" s="378">
        <v>19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20</v>
      </c>
      <c r="AN67" s="378">
        <v>0</v>
      </c>
      <c r="AO67" s="378">
        <v>0</v>
      </c>
      <c r="AP67" s="378">
        <v>0</v>
      </c>
      <c r="AQ67" s="378">
        <v>0</v>
      </c>
      <c r="AR67" s="378">
        <v>95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6</v>
      </c>
      <c r="D68" s="378">
        <v>9</v>
      </c>
      <c r="E68" s="378">
        <v>6</v>
      </c>
      <c r="F68" s="378">
        <v>3516540</v>
      </c>
      <c r="G68" s="378">
        <v>0</v>
      </c>
      <c r="H68" s="378">
        <v>0</v>
      </c>
      <c r="I68" s="378">
        <v>123724</v>
      </c>
      <c r="J68" s="378">
        <v>188623</v>
      </c>
      <c r="K68" s="378">
        <v>884754</v>
      </c>
      <c r="L68" s="378">
        <v>0</v>
      </c>
      <c r="M68" s="378">
        <v>0</v>
      </c>
      <c r="N68" s="378">
        <v>0</v>
      </c>
      <c r="O68" s="378">
        <v>62051</v>
      </c>
      <c r="P68" s="378">
        <v>455164</v>
      </c>
      <c r="Q68" s="378">
        <v>1109336</v>
      </c>
      <c r="R68" s="378">
        <v>218194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40320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54662</v>
      </c>
      <c r="AN68" s="378">
        <v>0</v>
      </c>
      <c r="AO68" s="378">
        <v>25060</v>
      </c>
      <c r="AP68" s="378">
        <v>0</v>
      </c>
      <c r="AQ68" s="378">
        <v>0</v>
      </c>
      <c r="AR68" s="378">
        <v>309452</v>
      </c>
      <c r="AS68" s="378">
        <v>0</v>
      </c>
      <c r="AT68" s="378">
        <v>0</v>
      </c>
      <c r="AU68" s="378">
        <v>0</v>
      </c>
      <c r="AV68" s="378">
        <v>0</v>
      </c>
      <c r="AW68" s="378">
        <v>45200</v>
      </c>
    </row>
    <row r="69" spans="3:49" x14ac:dyDescent="0.3">
      <c r="C69" s="378">
        <v>6</v>
      </c>
      <c r="D69" s="378">
        <v>9</v>
      </c>
      <c r="E69" s="378">
        <v>9</v>
      </c>
      <c r="F69" s="378">
        <v>69764</v>
      </c>
      <c r="G69" s="378">
        <v>0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10976</v>
      </c>
      <c r="Q69" s="378">
        <v>52488</v>
      </c>
      <c r="R69" s="378">
        <v>5300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1000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6</v>
      </c>
      <c r="D70" s="378">
        <v>9</v>
      </c>
      <c r="E70" s="378">
        <v>10</v>
      </c>
      <c r="F70" s="378">
        <v>34104</v>
      </c>
      <c r="G70" s="378">
        <v>0</v>
      </c>
      <c r="H70" s="378">
        <v>0</v>
      </c>
      <c r="I70" s="378">
        <v>0</v>
      </c>
      <c r="J70" s="378">
        <v>19000</v>
      </c>
      <c r="K70" s="378">
        <v>0</v>
      </c>
      <c r="L70" s="378">
        <v>0</v>
      </c>
      <c r="M70" s="378">
        <v>0</v>
      </c>
      <c r="N70" s="378">
        <v>0</v>
      </c>
      <c r="O70" s="378">
        <v>15104</v>
      </c>
      <c r="P70" s="378">
        <v>0</v>
      </c>
      <c r="Q70" s="378">
        <v>0</v>
      </c>
      <c r="R70" s="378">
        <v>0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0</v>
      </c>
      <c r="AN70" s="378">
        <v>0</v>
      </c>
      <c r="AO70" s="378">
        <v>0</v>
      </c>
      <c r="AP70" s="378">
        <v>0</v>
      </c>
      <c r="AQ70" s="378">
        <v>0</v>
      </c>
      <c r="AR70" s="378">
        <v>0</v>
      </c>
      <c r="AS70" s="378">
        <v>0</v>
      </c>
      <c r="AT70" s="378">
        <v>0</v>
      </c>
      <c r="AU70" s="378">
        <v>0</v>
      </c>
      <c r="AV70" s="378">
        <v>0</v>
      </c>
      <c r="AW70" s="378">
        <v>0</v>
      </c>
    </row>
    <row r="71" spans="3:49" x14ac:dyDescent="0.3">
      <c r="C71" s="378">
        <v>6</v>
      </c>
      <c r="D71" s="378">
        <v>9</v>
      </c>
      <c r="E71" s="378">
        <v>11</v>
      </c>
      <c r="F71" s="378">
        <v>9980.9160305343503</v>
      </c>
      <c r="G71" s="378">
        <v>0</v>
      </c>
      <c r="H71" s="378">
        <v>0</v>
      </c>
      <c r="I71" s="378">
        <v>0</v>
      </c>
      <c r="J71" s="378">
        <v>2480.9160305343512</v>
      </c>
      <c r="K71" s="378">
        <v>0</v>
      </c>
      <c r="L71" s="378">
        <v>0</v>
      </c>
      <c r="M71" s="378">
        <v>0</v>
      </c>
      <c r="N71" s="378">
        <v>0</v>
      </c>
      <c r="O71" s="378">
        <v>7500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41" t="s">
        <v>4469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1441427.33</v>
      </c>
      <c r="C3" s="351">
        <f t="shared" ref="C3:R3" si="0">SUBTOTAL(9,C6:C1048576)</f>
        <v>3</v>
      </c>
      <c r="D3" s="351">
        <f>SUBTOTAL(9,D6:D1048576)/2</f>
        <v>1545727.9500000002</v>
      </c>
      <c r="E3" s="351">
        <f t="shared" si="0"/>
        <v>2.8401134587455767</v>
      </c>
      <c r="F3" s="351">
        <f>SUBTOTAL(9,F6:F1048576)/2</f>
        <v>1732075.2000000014</v>
      </c>
      <c r="G3" s="352">
        <f>IF(B3&lt;&gt;0,F3/B3,"")</f>
        <v>1.2016389338198556</v>
      </c>
      <c r="H3" s="353">
        <f t="shared" si="0"/>
        <v>8717.98</v>
      </c>
      <c r="I3" s="351">
        <f t="shared" si="0"/>
        <v>1</v>
      </c>
      <c r="J3" s="351">
        <f t="shared" si="0"/>
        <v>84086.64</v>
      </c>
      <c r="K3" s="351">
        <f t="shared" si="0"/>
        <v>1.1280870109819017</v>
      </c>
      <c r="L3" s="351">
        <f t="shared" si="0"/>
        <v>180666.2</v>
      </c>
      <c r="M3" s="354">
        <f>IF(H3&lt;&gt;0,L3/H3,"")</f>
        <v>20.723401521912187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275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4466</v>
      </c>
      <c r="B6" s="784">
        <v>1420992.33</v>
      </c>
      <c r="C6" s="727">
        <v>1</v>
      </c>
      <c r="D6" s="784">
        <v>1531629.9500000002</v>
      </c>
      <c r="E6" s="727">
        <v>1.0778594068836389</v>
      </c>
      <c r="F6" s="784">
        <v>1714272.5400000014</v>
      </c>
      <c r="G6" s="732">
        <v>1.2063911280928599</v>
      </c>
      <c r="H6" s="784">
        <v>8717.98</v>
      </c>
      <c r="I6" s="727">
        <v>1</v>
      </c>
      <c r="J6" s="784">
        <v>9834.64</v>
      </c>
      <c r="K6" s="727">
        <v>1.1280870109819017</v>
      </c>
      <c r="L6" s="784">
        <v>16804.059999999994</v>
      </c>
      <c r="M6" s="732">
        <v>1.9275176130250351</v>
      </c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4467</v>
      </c>
      <c r="B7" s="785"/>
      <c r="C7" s="652"/>
      <c r="D7" s="785"/>
      <c r="E7" s="652"/>
      <c r="F7" s="785">
        <v>0</v>
      </c>
      <c r="G7" s="668"/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thickBot="1" x14ac:dyDescent="0.35">
      <c r="A8" s="787" t="s">
        <v>4468</v>
      </c>
      <c r="B8" s="786">
        <v>20435</v>
      </c>
      <c r="C8" s="658">
        <v>1</v>
      </c>
      <c r="D8" s="786">
        <v>14098</v>
      </c>
      <c r="E8" s="658">
        <v>0.68989478835331541</v>
      </c>
      <c r="F8" s="786">
        <v>17802.66</v>
      </c>
      <c r="G8" s="669">
        <v>0.87118473207731828</v>
      </c>
      <c r="H8" s="786"/>
      <c r="I8" s="658"/>
      <c r="J8" s="786">
        <v>74252</v>
      </c>
      <c r="K8" s="658"/>
      <c r="L8" s="786">
        <v>163862.14000000001</v>
      </c>
      <c r="M8" s="669"/>
      <c r="N8" s="786"/>
      <c r="O8" s="658"/>
      <c r="P8" s="786"/>
      <c r="Q8" s="658"/>
      <c r="R8" s="786"/>
      <c r="S8" s="692"/>
    </row>
    <row r="9" spans="1:19" ht="14.4" customHeight="1" thickBot="1" x14ac:dyDescent="0.35"/>
    <row r="10" spans="1:19" ht="14.4" customHeight="1" x14ac:dyDescent="0.3">
      <c r="A10" s="741" t="s">
        <v>553</v>
      </c>
      <c r="B10" s="784">
        <v>1441427.33</v>
      </c>
      <c r="C10" s="727">
        <v>1</v>
      </c>
      <c r="D10" s="784">
        <v>1545727.9500000002</v>
      </c>
      <c r="E10" s="727">
        <v>1.0723592635086225</v>
      </c>
      <c r="F10" s="784">
        <v>1732075.2000000014</v>
      </c>
      <c r="G10" s="732">
        <v>1.2016389338198556</v>
      </c>
      <c r="H10" s="784"/>
      <c r="I10" s="727"/>
      <c r="J10" s="784"/>
      <c r="K10" s="727"/>
      <c r="L10" s="784"/>
      <c r="M10" s="732"/>
      <c r="N10" s="784"/>
      <c r="O10" s="727"/>
      <c r="P10" s="784"/>
      <c r="Q10" s="727"/>
      <c r="R10" s="784"/>
      <c r="S10" s="235"/>
    </row>
    <row r="11" spans="1:19" ht="14.4" customHeight="1" thickBot="1" x14ac:dyDescent="0.35">
      <c r="A11" s="787" t="s">
        <v>556</v>
      </c>
      <c r="B11" s="786"/>
      <c r="C11" s="658"/>
      <c r="D11" s="786"/>
      <c r="E11" s="658"/>
      <c r="F11" s="786">
        <v>0</v>
      </c>
      <c r="G11" s="669"/>
      <c r="H11" s="786"/>
      <c r="I11" s="658"/>
      <c r="J11" s="786"/>
      <c r="K11" s="658"/>
      <c r="L11" s="786"/>
      <c r="M11" s="669"/>
      <c r="N11" s="786"/>
      <c r="O11" s="658"/>
      <c r="P11" s="786"/>
      <c r="Q11" s="658"/>
      <c r="R11" s="786"/>
      <c r="S11" s="692"/>
    </row>
    <row r="12" spans="1:19" ht="14.4" customHeight="1" x14ac:dyDescent="0.3">
      <c r="A12" s="706" t="s">
        <v>2846</v>
      </c>
    </row>
    <row r="13" spans="1:19" ht="14.4" customHeight="1" x14ac:dyDescent="0.3">
      <c r="A13" s="707" t="s">
        <v>2847</v>
      </c>
    </row>
    <row r="14" spans="1:19" ht="14.4" customHeight="1" x14ac:dyDescent="0.3">
      <c r="A14" s="706" t="s">
        <v>4470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41" t="s">
        <v>4476</v>
      </c>
      <c r="B1" s="468"/>
      <c r="C1" s="468"/>
      <c r="D1" s="468"/>
      <c r="E1" s="468"/>
      <c r="F1" s="468"/>
      <c r="G1" s="468"/>
    </row>
    <row r="2" spans="1:7" ht="14.4" customHeight="1" thickBot="1" x14ac:dyDescent="0.35">
      <c r="A2" s="382" t="s">
        <v>311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57">
        <f t="shared" ref="B3:G3" si="0">SUBTOTAL(9,B6:B1048576)</f>
        <v>10067</v>
      </c>
      <c r="C3" s="458">
        <f t="shared" si="0"/>
        <v>12760</v>
      </c>
      <c r="D3" s="458">
        <f t="shared" si="0"/>
        <v>12462</v>
      </c>
      <c r="E3" s="353">
        <f t="shared" si="0"/>
        <v>1441427.33</v>
      </c>
      <c r="F3" s="351">
        <f t="shared" si="0"/>
        <v>1545727.95</v>
      </c>
      <c r="G3" s="459">
        <f t="shared" si="0"/>
        <v>1732075.2</v>
      </c>
    </row>
    <row r="4" spans="1:7" ht="14.4" customHeight="1" x14ac:dyDescent="0.3">
      <c r="A4" s="542" t="s">
        <v>167</v>
      </c>
      <c r="B4" s="543" t="s">
        <v>272</v>
      </c>
      <c r="C4" s="544"/>
      <c r="D4" s="544"/>
      <c r="E4" s="546" t="s">
        <v>123</v>
      </c>
      <c r="F4" s="547"/>
      <c r="G4" s="548"/>
    </row>
    <row r="5" spans="1:7" ht="14.4" customHeight="1" thickBot="1" x14ac:dyDescent="0.35">
      <c r="A5" s="780"/>
      <c r="B5" s="781">
        <v>2014</v>
      </c>
      <c r="C5" s="782">
        <v>2015</v>
      </c>
      <c r="D5" s="782">
        <v>2016</v>
      </c>
      <c r="E5" s="781">
        <v>2014</v>
      </c>
      <c r="F5" s="782">
        <v>2015</v>
      </c>
      <c r="G5" s="782">
        <v>2016</v>
      </c>
    </row>
    <row r="6" spans="1:7" ht="14.4" customHeight="1" x14ac:dyDescent="0.3">
      <c r="A6" s="741" t="s">
        <v>2849</v>
      </c>
      <c r="B6" s="229">
        <v>1156</v>
      </c>
      <c r="C6" s="229">
        <v>821</v>
      </c>
      <c r="D6" s="229">
        <v>1186</v>
      </c>
      <c r="E6" s="784">
        <v>116598</v>
      </c>
      <c r="F6" s="784">
        <v>108055.66</v>
      </c>
      <c r="G6" s="788">
        <v>106068.31</v>
      </c>
    </row>
    <row r="7" spans="1:7" ht="14.4" customHeight="1" x14ac:dyDescent="0.3">
      <c r="A7" s="678" t="s">
        <v>4471</v>
      </c>
      <c r="B7" s="655">
        <v>471</v>
      </c>
      <c r="C7" s="655">
        <v>3825</v>
      </c>
      <c r="D7" s="655">
        <v>803</v>
      </c>
      <c r="E7" s="785">
        <v>255244</v>
      </c>
      <c r="F7" s="785">
        <v>328769.67000000004</v>
      </c>
      <c r="G7" s="789">
        <v>310938.68</v>
      </c>
    </row>
    <row r="8" spans="1:7" ht="14.4" customHeight="1" x14ac:dyDescent="0.3">
      <c r="A8" s="678" t="s">
        <v>2850</v>
      </c>
      <c r="B8" s="655">
        <v>63</v>
      </c>
      <c r="C8" s="655">
        <v>110</v>
      </c>
      <c r="D8" s="655">
        <v>144</v>
      </c>
      <c r="E8" s="785">
        <v>9094</v>
      </c>
      <c r="F8" s="785">
        <v>15915.99</v>
      </c>
      <c r="G8" s="789">
        <v>19216.989999999998</v>
      </c>
    </row>
    <row r="9" spans="1:7" ht="14.4" customHeight="1" x14ac:dyDescent="0.3">
      <c r="A9" s="678" t="s">
        <v>2851</v>
      </c>
      <c r="B9" s="655">
        <v>40</v>
      </c>
      <c r="C9" s="655">
        <v>773</v>
      </c>
      <c r="D9" s="655">
        <v>757</v>
      </c>
      <c r="E9" s="785">
        <v>7196</v>
      </c>
      <c r="F9" s="785">
        <v>91556.99</v>
      </c>
      <c r="G9" s="789">
        <v>89262.65</v>
      </c>
    </row>
    <row r="10" spans="1:7" ht="14.4" customHeight="1" x14ac:dyDescent="0.3">
      <c r="A10" s="678" t="s">
        <v>2852</v>
      </c>
      <c r="B10" s="655">
        <v>829</v>
      </c>
      <c r="C10" s="655">
        <v>938</v>
      </c>
      <c r="D10" s="655">
        <v>1215</v>
      </c>
      <c r="E10" s="785">
        <v>93323</v>
      </c>
      <c r="F10" s="785">
        <v>115688.01</v>
      </c>
      <c r="G10" s="789">
        <v>140708.31</v>
      </c>
    </row>
    <row r="11" spans="1:7" ht="14.4" customHeight="1" x14ac:dyDescent="0.3">
      <c r="A11" s="678" t="s">
        <v>2853</v>
      </c>
      <c r="B11" s="655">
        <v>1162</v>
      </c>
      <c r="C11" s="655">
        <v>544</v>
      </c>
      <c r="D11" s="655">
        <v>640</v>
      </c>
      <c r="E11" s="785">
        <v>152847</v>
      </c>
      <c r="F11" s="785">
        <v>92791.32</v>
      </c>
      <c r="G11" s="789">
        <v>131107.66</v>
      </c>
    </row>
    <row r="12" spans="1:7" ht="14.4" customHeight="1" x14ac:dyDescent="0.3">
      <c r="A12" s="678" t="s">
        <v>2854</v>
      </c>
      <c r="B12" s="655">
        <v>1725</v>
      </c>
      <c r="C12" s="655">
        <v>1226</v>
      </c>
      <c r="D12" s="655">
        <v>1641</v>
      </c>
      <c r="E12" s="785">
        <v>135351</v>
      </c>
      <c r="F12" s="785">
        <v>151946.32999999999</v>
      </c>
      <c r="G12" s="789">
        <v>156824.66999999998</v>
      </c>
    </row>
    <row r="13" spans="1:7" ht="14.4" customHeight="1" x14ac:dyDescent="0.3">
      <c r="A13" s="678" t="s">
        <v>2855</v>
      </c>
      <c r="B13" s="655">
        <v>1315</v>
      </c>
      <c r="C13" s="655">
        <v>1762</v>
      </c>
      <c r="D13" s="655">
        <v>2346</v>
      </c>
      <c r="E13" s="785">
        <v>287521</v>
      </c>
      <c r="F13" s="785">
        <v>300705.01</v>
      </c>
      <c r="G13" s="789">
        <v>360186.99</v>
      </c>
    </row>
    <row r="14" spans="1:7" ht="14.4" customHeight="1" x14ac:dyDescent="0.3">
      <c r="A14" s="678" t="s">
        <v>2856</v>
      </c>
      <c r="B14" s="655">
        <v>988</v>
      </c>
      <c r="C14" s="655">
        <v>707</v>
      </c>
      <c r="D14" s="655">
        <v>1461</v>
      </c>
      <c r="E14" s="785">
        <v>160135.32999999999</v>
      </c>
      <c r="F14" s="785">
        <v>92316.99</v>
      </c>
      <c r="G14" s="789">
        <v>154137.63</v>
      </c>
    </row>
    <row r="15" spans="1:7" ht="14.4" customHeight="1" x14ac:dyDescent="0.3">
      <c r="A15" s="678" t="s">
        <v>2857</v>
      </c>
      <c r="B15" s="655">
        <v>931</v>
      </c>
      <c r="C15" s="655">
        <v>1039</v>
      </c>
      <c r="D15" s="655">
        <v>1061</v>
      </c>
      <c r="E15" s="785">
        <v>86325</v>
      </c>
      <c r="F15" s="785">
        <v>111857.66</v>
      </c>
      <c r="G15" s="789">
        <v>113031.99</v>
      </c>
    </row>
    <row r="16" spans="1:7" ht="14.4" customHeight="1" x14ac:dyDescent="0.3">
      <c r="A16" s="678" t="s">
        <v>4472</v>
      </c>
      <c r="B16" s="655">
        <v>24</v>
      </c>
      <c r="C16" s="655">
        <v>17</v>
      </c>
      <c r="D16" s="655">
        <v>14</v>
      </c>
      <c r="E16" s="785">
        <v>4185</v>
      </c>
      <c r="F16" s="785">
        <v>2513</v>
      </c>
      <c r="G16" s="789">
        <v>1953</v>
      </c>
    </row>
    <row r="17" spans="1:7" ht="14.4" customHeight="1" x14ac:dyDescent="0.3">
      <c r="A17" s="678" t="s">
        <v>4473</v>
      </c>
      <c r="B17" s="655"/>
      <c r="C17" s="655">
        <v>6</v>
      </c>
      <c r="D17" s="655"/>
      <c r="E17" s="785"/>
      <c r="F17" s="785">
        <v>1091.33</v>
      </c>
      <c r="G17" s="789"/>
    </row>
    <row r="18" spans="1:7" ht="14.4" customHeight="1" x14ac:dyDescent="0.3">
      <c r="A18" s="678" t="s">
        <v>4474</v>
      </c>
      <c r="B18" s="655">
        <v>32</v>
      </c>
      <c r="C18" s="655">
        <v>42</v>
      </c>
      <c r="D18" s="655">
        <v>72</v>
      </c>
      <c r="E18" s="785">
        <v>6542</v>
      </c>
      <c r="F18" s="785">
        <v>12318.99</v>
      </c>
      <c r="G18" s="789">
        <v>15704.66</v>
      </c>
    </row>
    <row r="19" spans="1:7" ht="14.4" customHeight="1" x14ac:dyDescent="0.3">
      <c r="A19" s="678" t="s">
        <v>2859</v>
      </c>
      <c r="B19" s="655">
        <v>1329</v>
      </c>
      <c r="C19" s="655">
        <v>950</v>
      </c>
      <c r="D19" s="655">
        <v>1122</v>
      </c>
      <c r="E19" s="785">
        <v>126696</v>
      </c>
      <c r="F19" s="785">
        <v>120201</v>
      </c>
      <c r="G19" s="789">
        <v>132933.66</v>
      </c>
    </row>
    <row r="20" spans="1:7" ht="14.4" customHeight="1" thickBot="1" x14ac:dyDescent="0.35">
      <c r="A20" s="787" t="s">
        <v>4475</v>
      </c>
      <c r="B20" s="661">
        <v>2</v>
      </c>
      <c r="C20" s="661"/>
      <c r="D20" s="661"/>
      <c r="E20" s="786">
        <v>370</v>
      </c>
      <c r="F20" s="786"/>
      <c r="G20" s="790"/>
    </row>
    <row r="21" spans="1:7" ht="14.4" customHeight="1" x14ac:dyDescent="0.3">
      <c r="A21" s="706" t="s">
        <v>2846</v>
      </c>
    </row>
    <row r="22" spans="1:7" ht="14.4" customHeight="1" x14ac:dyDescent="0.3">
      <c r="A22" s="707" t="s">
        <v>2847</v>
      </c>
    </row>
    <row r="23" spans="1:7" ht="14.4" customHeight="1" x14ac:dyDescent="0.3">
      <c r="A23" s="706" t="s">
        <v>4470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5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4565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463"/>
      <c r="C2" s="255"/>
      <c r="D2" s="45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10122.200000000001</v>
      </c>
      <c r="G3" s="212">
        <f t="shared" si="0"/>
        <v>1450145.31</v>
      </c>
      <c r="H3" s="78"/>
      <c r="I3" s="78"/>
      <c r="J3" s="212">
        <f t="shared" si="0"/>
        <v>12841.1</v>
      </c>
      <c r="K3" s="212">
        <f t="shared" si="0"/>
        <v>1629814.59</v>
      </c>
      <c r="L3" s="78"/>
      <c r="M3" s="78"/>
      <c r="N3" s="212">
        <f t="shared" si="0"/>
        <v>12558</v>
      </c>
      <c r="O3" s="212">
        <f t="shared" si="0"/>
        <v>1912741.3999999997</v>
      </c>
      <c r="P3" s="79">
        <f>IF(G3=0,0,O3/G3)</f>
        <v>1.3189998180251328</v>
      </c>
      <c r="Q3" s="213">
        <f>IF(N3=0,0,O3/N3)</f>
        <v>152.31258162127725</v>
      </c>
    </row>
    <row r="4" spans="1:17" ht="14.4" customHeight="1" x14ac:dyDescent="0.3">
      <c r="A4" s="550" t="s">
        <v>119</v>
      </c>
      <c r="B4" s="557" t="s">
        <v>0</v>
      </c>
      <c r="C4" s="551" t="s">
        <v>120</v>
      </c>
      <c r="D4" s="556" t="s">
        <v>90</v>
      </c>
      <c r="E4" s="552" t="s">
        <v>81</v>
      </c>
      <c r="F4" s="553">
        <v>2014</v>
      </c>
      <c r="G4" s="554"/>
      <c r="H4" s="210"/>
      <c r="I4" s="210"/>
      <c r="J4" s="553">
        <v>2015</v>
      </c>
      <c r="K4" s="554"/>
      <c r="L4" s="210"/>
      <c r="M4" s="210"/>
      <c r="N4" s="553">
        <v>2016</v>
      </c>
      <c r="O4" s="554"/>
      <c r="P4" s="555" t="s">
        <v>2</v>
      </c>
      <c r="Q4" s="549" t="s">
        <v>122</v>
      </c>
    </row>
    <row r="5" spans="1:17" ht="14.4" customHeight="1" thickBot="1" x14ac:dyDescent="0.35">
      <c r="A5" s="791"/>
      <c r="B5" s="792"/>
      <c r="C5" s="793"/>
      <c r="D5" s="794"/>
      <c r="E5" s="795"/>
      <c r="F5" s="796" t="s">
        <v>91</v>
      </c>
      <c r="G5" s="797" t="s">
        <v>14</v>
      </c>
      <c r="H5" s="798"/>
      <c r="I5" s="798"/>
      <c r="J5" s="796" t="s">
        <v>91</v>
      </c>
      <c r="K5" s="797" t="s">
        <v>14</v>
      </c>
      <c r="L5" s="798"/>
      <c r="M5" s="798"/>
      <c r="N5" s="796" t="s">
        <v>91</v>
      </c>
      <c r="O5" s="797" t="s">
        <v>14</v>
      </c>
      <c r="P5" s="799"/>
      <c r="Q5" s="800"/>
    </row>
    <row r="6" spans="1:17" ht="14.4" customHeight="1" x14ac:dyDescent="0.3">
      <c r="A6" s="726" t="s">
        <v>4477</v>
      </c>
      <c r="B6" s="727" t="s">
        <v>553</v>
      </c>
      <c r="C6" s="727" t="s">
        <v>4478</v>
      </c>
      <c r="D6" s="727" t="s">
        <v>4479</v>
      </c>
      <c r="E6" s="727" t="s">
        <v>4480</v>
      </c>
      <c r="F6" s="229">
        <v>55.2</v>
      </c>
      <c r="G6" s="229">
        <v>8717.98</v>
      </c>
      <c r="H6" s="727">
        <v>1</v>
      </c>
      <c r="I6" s="727">
        <v>157.93442028985507</v>
      </c>
      <c r="J6" s="229">
        <v>65.100000000000009</v>
      </c>
      <c r="K6" s="229">
        <v>9834.64</v>
      </c>
      <c r="L6" s="727">
        <v>1.1280870109819017</v>
      </c>
      <c r="M6" s="727">
        <v>151.06973886328723</v>
      </c>
      <c r="N6" s="229">
        <v>15.999999999999995</v>
      </c>
      <c r="O6" s="229">
        <v>2415.9999999999991</v>
      </c>
      <c r="P6" s="732">
        <v>0.27712841736273763</v>
      </c>
      <c r="Q6" s="740">
        <v>151</v>
      </c>
    </row>
    <row r="7" spans="1:17" ht="14.4" customHeight="1" x14ac:dyDescent="0.3">
      <c r="A7" s="651" t="s">
        <v>4477</v>
      </c>
      <c r="B7" s="652" t="s">
        <v>553</v>
      </c>
      <c r="C7" s="652" t="s">
        <v>4478</v>
      </c>
      <c r="D7" s="652" t="s">
        <v>4481</v>
      </c>
      <c r="E7" s="652" t="s">
        <v>1245</v>
      </c>
      <c r="F7" s="655"/>
      <c r="G7" s="655"/>
      <c r="H7" s="652"/>
      <c r="I7" s="652"/>
      <c r="J7" s="655"/>
      <c r="K7" s="655"/>
      <c r="L7" s="652"/>
      <c r="M7" s="652"/>
      <c r="N7" s="655">
        <v>1.4000000000000001</v>
      </c>
      <c r="O7" s="655">
        <v>183.6</v>
      </c>
      <c r="P7" s="668"/>
      <c r="Q7" s="656">
        <v>131.14285714285714</v>
      </c>
    </row>
    <row r="8" spans="1:17" ht="14.4" customHeight="1" x14ac:dyDescent="0.3">
      <c r="A8" s="651" t="s">
        <v>4477</v>
      </c>
      <c r="B8" s="652" t="s">
        <v>553</v>
      </c>
      <c r="C8" s="652" t="s">
        <v>4478</v>
      </c>
      <c r="D8" s="652" t="s">
        <v>4482</v>
      </c>
      <c r="E8" s="652" t="s">
        <v>4483</v>
      </c>
      <c r="F8" s="655"/>
      <c r="G8" s="655"/>
      <c r="H8" s="652"/>
      <c r="I8" s="652"/>
      <c r="J8" s="655"/>
      <c r="K8" s="655"/>
      <c r="L8" s="652"/>
      <c r="M8" s="652"/>
      <c r="N8" s="655">
        <v>1.9</v>
      </c>
      <c r="O8" s="655">
        <v>481.82</v>
      </c>
      <c r="P8" s="668"/>
      <c r="Q8" s="656">
        <v>253.58947368421053</v>
      </c>
    </row>
    <row r="9" spans="1:17" ht="14.4" customHeight="1" x14ac:dyDescent="0.3">
      <c r="A9" s="651" t="s">
        <v>4477</v>
      </c>
      <c r="B9" s="652" t="s">
        <v>553</v>
      </c>
      <c r="C9" s="652" t="s">
        <v>4478</v>
      </c>
      <c r="D9" s="652" t="s">
        <v>4484</v>
      </c>
      <c r="E9" s="652" t="s">
        <v>4485</v>
      </c>
      <c r="F9" s="655"/>
      <c r="G9" s="655"/>
      <c r="H9" s="652"/>
      <c r="I9" s="652"/>
      <c r="J9" s="655"/>
      <c r="K9" s="655"/>
      <c r="L9" s="652"/>
      <c r="M9" s="652"/>
      <c r="N9" s="655">
        <v>0.2</v>
      </c>
      <c r="O9" s="655">
        <v>12.28</v>
      </c>
      <c r="P9" s="668"/>
      <c r="Q9" s="656">
        <v>61.399999999999991</v>
      </c>
    </row>
    <row r="10" spans="1:17" ht="14.4" customHeight="1" x14ac:dyDescent="0.3">
      <c r="A10" s="651" t="s">
        <v>4477</v>
      </c>
      <c r="B10" s="652" t="s">
        <v>553</v>
      </c>
      <c r="C10" s="652" t="s">
        <v>4478</v>
      </c>
      <c r="D10" s="652" t="s">
        <v>4486</v>
      </c>
      <c r="E10" s="652" t="s">
        <v>4487</v>
      </c>
      <c r="F10" s="655"/>
      <c r="G10" s="655"/>
      <c r="H10" s="652"/>
      <c r="I10" s="652"/>
      <c r="J10" s="655"/>
      <c r="K10" s="655"/>
      <c r="L10" s="652"/>
      <c r="M10" s="652"/>
      <c r="N10" s="655">
        <v>1.4</v>
      </c>
      <c r="O10" s="655">
        <v>247.8</v>
      </c>
      <c r="P10" s="668"/>
      <c r="Q10" s="656">
        <v>177.00000000000003</v>
      </c>
    </row>
    <row r="11" spans="1:17" ht="14.4" customHeight="1" x14ac:dyDescent="0.3">
      <c r="A11" s="651" t="s">
        <v>4477</v>
      </c>
      <c r="B11" s="652" t="s">
        <v>553</v>
      </c>
      <c r="C11" s="652" t="s">
        <v>4478</v>
      </c>
      <c r="D11" s="652" t="s">
        <v>4488</v>
      </c>
      <c r="E11" s="652" t="s">
        <v>4489</v>
      </c>
      <c r="F11" s="655"/>
      <c r="G11" s="655"/>
      <c r="H11" s="652"/>
      <c r="I11" s="652"/>
      <c r="J11" s="655"/>
      <c r="K11" s="655"/>
      <c r="L11" s="652"/>
      <c r="M11" s="652"/>
      <c r="N11" s="655">
        <v>14</v>
      </c>
      <c r="O11" s="655">
        <v>1462.16</v>
      </c>
      <c r="P11" s="668"/>
      <c r="Q11" s="656">
        <v>104.44000000000001</v>
      </c>
    </row>
    <row r="12" spans="1:17" ht="14.4" customHeight="1" x14ac:dyDescent="0.3">
      <c r="A12" s="651" t="s">
        <v>4477</v>
      </c>
      <c r="B12" s="652" t="s">
        <v>553</v>
      </c>
      <c r="C12" s="652" t="s">
        <v>4478</v>
      </c>
      <c r="D12" s="652" t="s">
        <v>4490</v>
      </c>
      <c r="E12" s="652" t="s">
        <v>1784</v>
      </c>
      <c r="F12" s="655"/>
      <c r="G12" s="655"/>
      <c r="H12" s="652"/>
      <c r="I12" s="652"/>
      <c r="J12" s="655"/>
      <c r="K12" s="655"/>
      <c r="L12" s="652"/>
      <c r="M12" s="652"/>
      <c r="N12" s="655">
        <v>0.1</v>
      </c>
      <c r="O12" s="655">
        <v>26.4</v>
      </c>
      <c r="P12" s="668"/>
      <c r="Q12" s="656">
        <v>263.99999999999994</v>
      </c>
    </row>
    <row r="13" spans="1:17" ht="14.4" customHeight="1" x14ac:dyDescent="0.3">
      <c r="A13" s="651" t="s">
        <v>4477</v>
      </c>
      <c r="B13" s="652" t="s">
        <v>553</v>
      </c>
      <c r="C13" s="652" t="s">
        <v>4478</v>
      </c>
      <c r="D13" s="652" t="s">
        <v>4491</v>
      </c>
      <c r="E13" s="652" t="s">
        <v>4492</v>
      </c>
      <c r="F13" s="655"/>
      <c r="G13" s="655"/>
      <c r="H13" s="652"/>
      <c r="I13" s="652"/>
      <c r="J13" s="655"/>
      <c r="K13" s="655"/>
      <c r="L13" s="652"/>
      <c r="M13" s="652"/>
      <c r="N13" s="655">
        <v>4</v>
      </c>
      <c r="O13" s="655">
        <v>11974</v>
      </c>
      <c r="P13" s="668"/>
      <c r="Q13" s="656">
        <v>2993.5</v>
      </c>
    </row>
    <row r="14" spans="1:17" ht="14.4" customHeight="1" x14ac:dyDescent="0.3">
      <c r="A14" s="651" t="s">
        <v>4477</v>
      </c>
      <c r="B14" s="652" t="s">
        <v>553</v>
      </c>
      <c r="C14" s="652" t="s">
        <v>4493</v>
      </c>
      <c r="D14" s="652" t="s">
        <v>4494</v>
      </c>
      <c r="E14" s="652" t="s">
        <v>4495</v>
      </c>
      <c r="F14" s="655">
        <v>63</v>
      </c>
      <c r="G14" s="655">
        <v>5088</v>
      </c>
      <c r="H14" s="652">
        <v>1</v>
      </c>
      <c r="I14" s="652">
        <v>80.761904761904759</v>
      </c>
      <c r="J14" s="655">
        <v>153</v>
      </c>
      <c r="K14" s="655">
        <v>12393</v>
      </c>
      <c r="L14" s="652">
        <v>2.4357311320754715</v>
      </c>
      <c r="M14" s="652">
        <v>81</v>
      </c>
      <c r="N14" s="655">
        <v>101</v>
      </c>
      <c r="O14" s="655">
        <v>8383</v>
      </c>
      <c r="P14" s="668">
        <v>1.6476022012578617</v>
      </c>
      <c r="Q14" s="656">
        <v>83</v>
      </c>
    </row>
    <row r="15" spans="1:17" ht="14.4" customHeight="1" x14ac:dyDescent="0.3">
      <c r="A15" s="651" t="s">
        <v>4477</v>
      </c>
      <c r="B15" s="652" t="s">
        <v>553</v>
      </c>
      <c r="C15" s="652" t="s">
        <v>4493</v>
      </c>
      <c r="D15" s="652" t="s">
        <v>4496</v>
      </c>
      <c r="E15" s="652" t="s">
        <v>4497</v>
      </c>
      <c r="F15" s="655"/>
      <c r="G15" s="655"/>
      <c r="H15" s="652"/>
      <c r="I15" s="652"/>
      <c r="J15" s="655">
        <v>417</v>
      </c>
      <c r="K15" s="655">
        <v>14595</v>
      </c>
      <c r="L15" s="652"/>
      <c r="M15" s="652">
        <v>35</v>
      </c>
      <c r="N15" s="655">
        <v>304</v>
      </c>
      <c r="O15" s="655">
        <v>11248</v>
      </c>
      <c r="P15" s="668"/>
      <c r="Q15" s="656">
        <v>37</v>
      </c>
    </row>
    <row r="16" spans="1:17" ht="14.4" customHeight="1" x14ac:dyDescent="0.3">
      <c r="A16" s="651" t="s">
        <v>4477</v>
      </c>
      <c r="B16" s="652" t="s">
        <v>553</v>
      </c>
      <c r="C16" s="652" t="s">
        <v>4493</v>
      </c>
      <c r="D16" s="652" t="s">
        <v>4498</v>
      </c>
      <c r="E16" s="652" t="s">
        <v>4499</v>
      </c>
      <c r="F16" s="655">
        <v>1</v>
      </c>
      <c r="G16" s="655">
        <v>5</v>
      </c>
      <c r="H16" s="652">
        <v>1</v>
      </c>
      <c r="I16" s="652">
        <v>5</v>
      </c>
      <c r="J16" s="655">
        <v>3</v>
      </c>
      <c r="K16" s="655">
        <v>15</v>
      </c>
      <c r="L16" s="652">
        <v>3</v>
      </c>
      <c r="M16" s="652">
        <v>5</v>
      </c>
      <c r="N16" s="655">
        <v>4</v>
      </c>
      <c r="O16" s="655">
        <v>20</v>
      </c>
      <c r="P16" s="668">
        <v>4</v>
      </c>
      <c r="Q16" s="656">
        <v>5</v>
      </c>
    </row>
    <row r="17" spans="1:17" ht="14.4" customHeight="1" x14ac:dyDescent="0.3">
      <c r="A17" s="651" t="s">
        <v>4477</v>
      </c>
      <c r="B17" s="652" t="s">
        <v>553</v>
      </c>
      <c r="C17" s="652" t="s">
        <v>4493</v>
      </c>
      <c r="D17" s="652" t="s">
        <v>4500</v>
      </c>
      <c r="E17" s="652" t="s">
        <v>4501</v>
      </c>
      <c r="F17" s="655">
        <v>1</v>
      </c>
      <c r="G17" s="655">
        <v>5</v>
      </c>
      <c r="H17" s="652">
        <v>1</v>
      </c>
      <c r="I17" s="652">
        <v>5</v>
      </c>
      <c r="J17" s="655"/>
      <c r="K17" s="655"/>
      <c r="L17" s="652"/>
      <c r="M17" s="652"/>
      <c r="N17" s="655">
        <v>1</v>
      </c>
      <c r="O17" s="655">
        <v>5</v>
      </c>
      <c r="P17" s="668">
        <v>1</v>
      </c>
      <c r="Q17" s="656">
        <v>5</v>
      </c>
    </row>
    <row r="18" spans="1:17" ht="14.4" customHeight="1" x14ac:dyDescent="0.3">
      <c r="A18" s="651" t="s">
        <v>4477</v>
      </c>
      <c r="B18" s="652" t="s">
        <v>553</v>
      </c>
      <c r="C18" s="652" t="s">
        <v>4493</v>
      </c>
      <c r="D18" s="652" t="s">
        <v>4502</v>
      </c>
      <c r="E18" s="652" t="s">
        <v>4503</v>
      </c>
      <c r="F18" s="655">
        <v>12</v>
      </c>
      <c r="G18" s="655">
        <v>42293.33</v>
      </c>
      <c r="H18" s="652">
        <v>1</v>
      </c>
      <c r="I18" s="652">
        <v>3524.4441666666667</v>
      </c>
      <c r="J18" s="655"/>
      <c r="K18" s="655"/>
      <c r="L18" s="652"/>
      <c r="M18" s="652"/>
      <c r="N18" s="655"/>
      <c r="O18" s="655"/>
      <c r="P18" s="668"/>
      <c r="Q18" s="656"/>
    </row>
    <row r="19" spans="1:17" ht="14.4" customHeight="1" x14ac:dyDescent="0.3">
      <c r="A19" s="651" t="s">
        <v>4477</v>
      </c>
      <c r="B19" s="652" t="s">
        <v>553</v>
      </c>
      <c r="C19" s="652" t="s">
        <v>4493</v>
      </c>
      <c r="D19" s="652" t="s">
        <v>4504</v>
      </c>
      <c r="E19" s="652" t="s">
        <v>4505</v>
      </c>
      <c r="F19" s="655">
        <v>5</v>
      </c>
      <c r="G19" s="655">
        <v>545</v>
      </c>
      <c r="H19" s="652">
        <v>1</v>
      </c>
      <c r="I19" s="652">
        <v>109</v>
      </c>
      <c r="J19" s="655">
        <v>8</v>
      </c>
      <c r="K19" s="655">
        <v>880</v>
      </c>
      <c r="L19" s="652">
        <v>1.6146788990825689</v>
      </c>
      <c r="M19" s="652">
        <v>110</v>
      </c>
      <c r="N19" s="655">
        <v>8</v>
      </c>
      <c r="O19" s="655">
        <v>928</v>
      </c>
      <c r="P19" s="668">
        <v>1.7027522935779817</v>
      </c>
      <c r="Q19" s="656">
        <v>116</v>
      </c>
    </row>
    <row r="20" spans="1:17" ht="14.4" customHeight="1" x14ac:dyDescent="0.3">
      <c r="A20" s="651" t="s">
        <v>4477</v>
      </c>
      <c r="B20" s="652" t="s">
        <v>553</v>
      </c>
      <c r="C20" s="652" t="s">
        <v>4493</v>
      </c>
      <c r="D20" s="652" t="s">
        <v>4506</v>
      </c>
      <c r="E20" s="652" t="s">
        <v>4507</v>
      </c>
      <c r="F20" s="655"/>
      <c r="G20" s="655"/>
      <c r="H20" s="652"/>
      <c r="I20" s="652"/>
      <c r="J20" s="655"/>
      <c r="K20" s="655"/>
      <c r="L20" s="652"/>
      <c r="M20" s="652"/>
      <c r="N20" s="655">
        <v>1</v>
      </c>
      <c r="O20" s="655">
        <v>129</v>
      </c>
      <c r="P20" s="668"/>
      <c r="Q20" s="656">
        <v>129</v>
      </c>
    </row>
    <row r="21" spans="1:17" ht="14.4" customHeight="1" x14ac:dyDescent="0.3">
      <c r="A21" s="651" t="s">
        <v>4477</v>
      </c>
      <c r="B21" s="652" t="s">
        <v>553</v>
      </c>
      <c r="C21" s="652" t="s">
        <v>4493</v>
      </c>
      <c r="D21" s="652" t="s">
        <v>4508</v>
      </c>
      <c r="E21" s="652" t="s">
        <v>4509</v>
      </c>
      <c r="F21" s="655">
        <v>2555</v>
      </c>
      <c r="G21" s="655">
        <v>299976</v>
      </c>
      <c r="H21" s="652">
        <v>1</v>
      </c>
      <c r="I21" s="652">
        <v>117.40743639921722</v>
      </c>
      <c r="J21" s="655">
        <v>2350</v>
      </c>
      <c r="K21" s="655">
        <v>277300</v>
      </c>
      <c r="L21" s="652">
        <v>0.92440728591620658</v>
      </c>
      <c r="M21" s="652">
        <v>118</v>
      </c>
      <c r="N21" s="655">
        <v>2770</v>
      </c>
      <c r="O21" s="655">
        <v>349020</v>
      </c>
      <c r="P21" s="668">
        <v>1.1634930794463556</v>
      </c>
      <c r="Q21" s="656">
        <v>126</v>
      </c>
    </row>
    <row r="22" spans="1:17" ht="14.4" customHeight="1" x14ac:dyDescent="0.3">
      <c r="A22" s="651" t="s">
        <v>4477</v>
      </c>
      <c r="B22" s="652" t="s">
        <v>553</v>
      </c>
      <c r="C22" s="652" t="s">
        <v>4493</v>
      </c>
      <c r="D22" s="652" t="s">
        <v>4510</v>
      </c>
      <c r="E22" s="652" t="s">
        <v>4511</v>
      </c>
      <c r="F22" s="655">
        <v>1</v>
      </c>
      <c r="G22" s="655">
        <v>531</v>
      </c>
      <c r="H22" s="652">
        <v>1</v>
      </c>
      <c r="I22" s="652">
        <v>531</v>
      </c>
      <c r="J22" s="655"/>
      <c r="K22" s="655"/>
      <c r="L22" s="652"/>
      <c r="M22" s="652"/>
      <c r="N22" s="655">
        <v>1</v>
      </c>
      <c r="O22" s="655">
        <v>540</v>
      </c>
      <c r="P22" s="668">
        <v>1.0169491525423728</v>
      </c>
      <c r="Q22" s="656">
        <v>540</v>
      </c>
    </row>
    <row r="23" spans="1:17" ht="14.4" customHeight="1" x14ac:dyDescent="0.3">
      <c r="A23" s="651" t="s">
        <v>4477</v>
      </c>
      <c r="B23" s="652" t="s">
        <v>553</v>
      </c>
      <c r="C23" s="652" t="s">
        <v>4493</v>
      </c>
      <c r="D23" s="652" t="s">
        <v>4512</v>
      </c>
      <c r="E23" s="652" t="s">
        <v>4513</v>
      </c>
      <c r="F23" s="655"/>
      <c r="G23" s="655"/>
      <c r="H23" s="652"/>
      <c r="I23" s="652"/>
      <c r="J23" s="655"/>
      <c r="K23" s="655"/>
      <c r="L23" s="652"/>
      <c r="M23" s="652"/>
      <c r="N23" s="655">
        <v>1</v>
      </c>
      <c r="O23" s="655">
        <v>844</v>
      </c>
      <c r="P23" s="668"/>
      <c r="Q23" s="656">
        <v>844</v>
      </c>
    </row>
    <row r="24" spans="1:17" ht="14.4" customHeight="1" x14ac:dyDescent="0.3">
      <c r="A24" s="651" t="s">
        <v>4477</v>
      </c>
      <c r="B24" s="652" t="s">
        <v>553</v>
      </c>
      <c r="C24" s="652" t="s">
        <v>4493</v>
      </c>
      <c r="D24" s="652" t="s">
        <v>4514</v>
      </c>
      <c r="E24" s="652" t="s">
        <v>4515</v>
      </c>
      <c r="F24" s="655">
        <v>148</v>
      </c>
      <c r="G24" s="655">
        <v>241508</v>
      </c>
      <c r="H24" s="652">
        <v>1</v>
      </c>
      <c r="I24" s="652">
        <v>1631.8108108108108</v>
      </c>
      <c r="J24" s="655">
        <v>156</v>
      </c>
      <c r="K24" s="655">
        <v>255372</v>
      </c>
      <c r="L24" s="652">
        <v>1.0574059658479222</v>
      </c>
      <c r="M24" s="652">
        <v>1637</v>
      </c>
      <c r="N24" s="655">
        <v>159</v>
      </c>
      <c r="O24" s="655">
        <v>266643</v>
      </c>
      <c r="P24" s="668">
        <v>1.1040752273216623</v>
      </c>
      <c r="Q24" s="656">
        <v>1677</v>
      </c>
    </row>
    <row r="25" spans="1:17" ht="14.4" customHeight="1" x14ac:dyDescent="0.3">
      <c r="A25" s="651" t="s">
        <v>4477</v>
      </c>
      <c r="B25" s="652" t="s">
        <v>553</v>
      </c>
      <c r="C25" s="652" t="s">
        <v>4493</v>
      </c>
      <c r="D25" s="652" t="s">
        <v>4516</v>
      </c>
      <c r="E25" s="652" t="s">
        <v>4517</v>
      </c>
      <c r="F25" s="655">
        <v>1</v>
      </c>
      <c r="G25" s="655">
        <v>250</v>
      </c>
      <c r="H25" s="652">
        <v>1</v>
      </c>
      <c r="I25" s="652">
        <v>250</v>
      </c>
      <c r="J25" s="655"/>
      <c r="K25" s="655"/>
      <c r="L25" s="652"/>
      <c r="M25" s="652"/>
      <c r="N25" s="655"/>
      <c r="O25" s="655"/>
      <c r="P25" s="668"/>
      <c r="Q25" s="656"/>
    </row>
    <row r="26" spans="1:17" ht="14.4" customHeight="1" x14ac:dyDescent="0.3">
      <c r="A26" s="651" t="s">
        <v>4477</v>
      </c>
      <c r="B26" s="652" t="s">
        <v>553</v>
      </c>
      <c r="C26" s="652" t="s">
        <v>4493</v>
      </c>
      <c r="D26" s="652" t="s">
        <v>4518</v>
      </c>
      <c r="E26" s="652" t="s">
        <v>4519</v>
      </c>
      <c r="F26" s="655">
        <v>5</v>
      </c>
      <c r="G26" s="655">
        <v>0</v>
      </c>
      <c r="H26" s="652"/>
      <c r="I26" s="652">
        <v>0</v>
      </c>
      <c r="J26" s="655"/>
      <c r="K26" s="655"/>
      <c r="L26" s="652"/>
      <c r="M26" s="652"/>
      <c r="N26" s="655"/>
      <c r="O26" s="655"/>
      <c r="P26" s="668"/>
      <c r="Q26" s="656"/>
    </row>
    <row r="27" spans="1:17" ht="14.4" customHeight="1" x14ac:dyDescent="0.3">
      <c r="A27" s="651" t="s">
        <v>4477</v>
      </c>
      <c r="B27" s="652" t="s">
        <v>553</v>
      </c>
      <c r="C27" s="652" t="s">
        <v>4493</v>
      </c>
      <c r="D27" s="652" t="s">
        <v>4520</v>
      </c>
      <c r="E27" s="652" t="s">
        <v>4521</v>
      </c>
      <c r="F27" s="655">
        <v>36</v>
      </c>
      <c r="G27" s="655">
        <v>0</v>
      </c>
      <c r="H27" s="652"/>
      <c r="I27" s="652">
        <v>0</v>
      </c>
      <c r="J27" s="655">
        <v>25</v>
      </c>
      <c r="K27" s="655">
        <v>0</v>
      </c>
      <c r="L27" s="652"/>
      <c r="M27" s="652">
        <v>0</v>
      </c>
      <c r="N27" s="655">
        <v>24</v>
      </c>
      <c r="O27" s="655">
        <v>0</v>
      </c>
      <c r="P27" s="668"/>
      <c r="Q27" s="656">
        <v>0</v>
      </c>
    </row>
    <row r="28" spans="1:17" ht="14.4" customHeight="1" x14ac:dyDescent="0.3">
      <c r="A28" s="651" t="s">
        <v>4477</v>
      </c>
      <c r="B28" s="652" t="s">
        <v>553</v>
      </c>
      <c r="C28" s="652" t="s">
        <v>4493</v>
      </c>
      <c r="D28" s="652" t="s">
        <v>4522</v>
      </c>
      <c r="E28" s="652" t="s">
        <v>4523</v>
      </c>
      <c r="F28" s="655">
        <v>3368</v>
      </c>
      <c r="G28" s="655">
        <v>0</v>
      </c>
      <c r="H28" s="652"/>
      <c r="I28" s="652">
        <v>0</v>
      </c>
      <c r="J28" s="655">
        <v>5619</v>
      </c>
      <c r="K28" s="655">
        <v>66799.950000000026</v>
      </c>
      <c r="L28" s="652"/>
      <c r="M28" s="652">
        <v>11.88822744260545</v>
      </c>
      <c r="N28" s="655">
        <v>5360</v>
      </c>
      <c r="O28" s="655">
        <v>178666.53999999975</v>
      </c>
      <c r="P28" s="668"/>
      <c r="Q28" s="656">
        <v>33.333309701492489</v>
      </c>
    </row>
    <row r="29" spans="1:17" ht="14.4" customHeight="1" x14ac:dyDescent="0.3">
      <c r="A29" s="651" t="s">
        <v>4477</v>
      </c>
      <c r="B29" s="652" t="s">
        <v>553</v>
      </c>
      <c r="C29" s="652" t="s">
        <v>4493</v>
      </c>
      <c r="D29" s="652" t="s">
        <v>4524</v>
      </c>
      <c r="E29" s="652" t="s">
        <v>4525</v>
      </c>
      <c r="F29" s="655">
        <v>3424</v>
      </c>
      <c r="G29" s="655">
        <v>798928</v>
      </c>
      <c r="H29" s="652">
        <v>1</v>
      </c>
      <c r="I29" s="652">
        <v>233.33177570093457</v>
      </c>
      <c r="J29" s="655">
        <v>3325</v>
      </c>
      <c r="K29" s="655">
        <v>781375</v>
      </c>
      <c r="L29" s="652">
        <v>0.97802930927442777</v>
      </c>
      <c r="M29" s="652">
        <v>235</v>
      </c>
      <c r="N29" s="655">
        <v>2770</v>
      </c>
      <c r="O29" s="655">
        <v>695270</v>
      </c>
      <c r="P29" s="668">
        <v>0.87025363987743576</v>
      </c>
      <c r="Q29" s="656">
        <v>251</v>
      </c>
    </row>
    <row r="30" spans="1:17" ht="14.4" customHeight="1" x14ac:dyDescent="0.3">
      <c r="A30" s="651" t="s">
        <v>4477</v>
      </c>
      <c r="B30" s="652" t="s">
        <v>553</v>
      </c>
      <c r="C30" s="652" t="s">
        <v>4493</v>
      </c>
      <c r="D30" s="652" t="s">
        <v>4526</v>
      </c>
      <c r="E30" s="652" t="s">
        <v>4527</v>
      </c>
      <c r="F30" s="655">
        <v>116</v>
      </c>
      <c r="G30" s="655">
        <v>12446</v>
      </c>
      <c r="H30" s="652">
        <v>1</v>
      </c>
      <c r="I30" s="652">
        <v>107.29310344827586</v>
      </c>
      <c r="J30" s="655">
        <v>130</v>
      </c>
      <c r="K30" s="655">
        <v>14040</v>
      </c>
      <c r="L30" s="652">
        <v>1.1280732765547163</v>
      </c>
      <c r="M30" s="652">
        <v>108</v>
      </c>
      <c r="N30" s="655">
        <v>140</v>
      </c>
      <c r="O30" s="655">
        <v>16240</v>
      </c>
      <c r="P30" s="668">
        <v>1.3048368953880765</v>
      </c>
      <c r="Q30" s="656">
        <v>116</v>
      </c>
    </row>
    <row r="31" spans="1:17" ht="14.4" customHeight="1" x14ac:dyDescent="0.3">
      <c r="A31" s="651" t="s">
        <v>4477</v>
      </c>
      <c r="B31" s="652" t="s">
        <v>553</v>
      </c>
      <c r="C31" s="652" t="s">
        <v>4493</v>
      </c>
      <c r="D31" s="652" t="s">
        <v>4528</v>
      </c>
      <c r="E31" s="652" t="s">
        <v>4529</v>
      </c>
      <c r="F31" s="655"/>
      <c r="G31" s="655"/>
      <c r="H31" s="652"/>
      <c r="I31" s="652"/>
      <c r="J31" s="655"/>
      <c r="K31" s="655"/>
      <c r="L31" s="652"/>
      <c r="M31" s="652"/>
      <c r="N31" s="655">
        <v>8</v>
      </c>
      <c r="O31" s="655">
        <v>296</v>
      </c>
      <c r="P31" s="668"/>
      <c r="Q31" s="656">
        <v>37</v>
      </c>
    </row>
    <row r="32" spans="1:17" ht="14.4" customHeight="1" x14ac:dyDescent="0.3">
      <c r="A32" s="651" t="s">
        <v>4477</v>
      </c>
      <c r="B32" s="652" t="s">
        <v>553</v>
      </c>
      <c r="C32" s="652" t="s">
        <v>4493</v>
      </c>
      <c r="D32" s="652" t="s">
        <v>4530</v>
      </c>
      <c r="E32" s="652" t="s">
        <v>4531</v>
      </c>
      <c r="F32" s="655">
        <v>129</v>
      </c>
      <c r="G32" s="655">
        <v>10543</v>
      </c>
      <c r="H32" s="652">
        <v>1</v>
      </c>
      <c r="I32" s="652">
        <v>81.728682170542641</v>
      </c>
      <c r="J32" s="655">
        <v>157</v>
      </c>
      <c r="K32" s="655">
        <v>12874</v>
      </c>
      <c r="L32" s="652">
        <v>1.2210945651142939</v>
      </c>
      <c r="M32" s="652">
        <v>82</v>
      </c>
      <c r="N32" s="655">
        <v>159</v>
      </c>
      <c r="O32" s="655">
        <v>13674</v>
      </c>
      <c r="P32" s="668">
        <v>1.2969742957412502</v>
      </c>
      <c r="Q32" s="656">
        <v>86</v>
      </c>
    </row>
    <row r="33" spans="1:17" ht="14.4" customHeight="1" x14ac:dyDescent="0.3">
      <c r="A33" s="651" t="s">
        <v>4477</v>
      </c>
      <c r="B33" s="652" t="s">
        <v>553</v>
      </c>
      <c r="C33" s="652" t="s">
        <v>4493</v>
      </c>
      <c r="D33" s="652" t="s">
        <v>4532</v>
      </c>
      <c r="E33" s="652" t="s">
        <v>4533</v>
      </c>
      <c r="F33" s="655"/>
      <c r="G33" s="655"/>
      <c r="H33" s="652"/>
      <c r="I33" s="652"/>
      <c r="J33" s="655"/>
      <c r="K33" s="655"/>
      <c r="L33" s="652"/>
      <c r="M33" s="652"/>
      <c r="N33" s="655">
        <v>4</v>
      </c>
      <c r="O33" s="655">
        <v>128</v>
      </c>
      <c r="P33" s="668"/>
      <c r="Q33" s="656">
        <v>32</v>
      </c>
    </row>
    <row r="34" spans="1:17" ht="14.4" customHeight="1" x14ac:dyDescent="0.3">
      <c r="A34" s="651" t="s">
        <v>4477</v>
      </c>
      <c r="B34" s="652" t="s">
        <v>553</v>
      </c>
      <c r="C34" s="652" t="s">
        <v>4493</v>
      </c>
      <c r="D34" s="652" t="s">
        <v>4534</v>
      </c>
      <c r="E34" s="652" t="s">
        <v>4535</v>
      </c>
      <c r="F34" s="655">
        <v>5</v>
      </c>
      <c r="G34" s="655">
        <v>0</v>
      </c>
      <c r="H34" s="652"/>
      <c r="I34" s="652">
        <v>0</v>
      </c>
      <c r="J34" s="655"/>
      <c r="K34" s="655"/>
      <c r="L34" s="652"/>
      <c r="M34" s="652"/>
      <c r="N34" s="655"/>
      <c r="O34" s="655"/>
      <c r="P34" s="668"/>
      <c r="Q34" s="656"/>
    </row>
    <row r="35" spans="1:17" ht="14.4" customHeight="1" x14ac:dyDescent="0.3">
      <c r="A35" s="651" t="s">
        <v>4477</v>
      </c>
      <c r="B35" s="652" t="s">
        <v>553</v>
      </c>
      <c r="C35" s="652" t="s">
        <v>4493</v>
      </c>
      <c r="D35" s="652" t="s">
        <v>4536</v>
      </c>
      <c r="E35" s="652" t="s">
        <v>4537</v>
      </c>
      <c r="F35" s="655"/>
      <c r="G35" s="655"/>
      <c r="H35" s="652"/>
      <c r="I35" s="652"/>
      <c r="J35" s="655"/>
      <c r="K35" s="655"/>
      <c r="L35" s="652"/>
      <c r="M35" s="652"/>
      <c r="N35" s="655">
        <v>15</v>
      </c>
      <c r="O35" s="655">
        <v>1965</v>
      </c>
      <c r="P35" s="668"/>
      <c r="Q35" s="656">
        <v>131</v>
      </c>
    </row>
    <row r="36" spans="1:17" ht="14.4" customHeight="1" x14ac:dyDescent="0.3">
      <c r="A36" s="651" t="s">
        <v>4477</v>
      </c>
      <c r="B36" s="652" t="s">
        <v>553</v>
      </c>
      <c r="C36" s="652" t="s">
        <v>4493</v>
      </c>
      <c r="D36" s="652" t="s">
        <v>4538</v>
      </c>
      <c r="E36" s="652" t="s">
        <v>4511</v>
      </c>
      <c r="F36" s="655">
        <v>1</v>
      </c>
      <c r="G36" s="655">
        <v>673</v>
      </c>
      <c r="H36" s="652">
        <v>1</v>
      </c>
      <c r="I36" s="652">
        <v>673</v>
      </c>
      <c r="J36" s="655"/>
      <c r="K36" s="655"/>
      <c r="L36" s="652"/>
      <c r="M36" s="652"/>
      <c r="N36" s="655"/>
      <c r="O36" s="655"/>
      <c r="P36" s="668"/>
      <c r="Q36" s="656"/>
    </row>
    <row r="37" spans="1:17" ht="14.4" customHeight="1" x14ac:dyDescent="0.3">
      <c r="A37" s="651" t="s">
        <v>4477</v>
      </c>
      <c r="B37" s="652" t="s">
        <v>553</v>
      </c>
      <c r="C37" s="652" t="s">
        <v>4493</v>
      </c>
      <c r="D37" s="652" t="s">
        <v>4539</v>
      </c>
      <c r="E37" s="652" t="s">
        <v>4540</v>
      </c>
      <c r="F37" s="655">
        <v>1</v>
      </c>
      <c r="G37" s="655">
        <v>435</v>
      </c>
      <c r="H37" s="652">
        <v>1</v>
      </c>
      <c r="I37" s="652">
        <v>435</v>
      </c>
      <c r="J37" s="655">
        <v>1</v>
      </c>
      <c r="K37" s="655">
        <v>436</v>
      </c>
      <c r="L37" s="652">
        <v>1.0022988505747126</v>
      </c>
      <c r="M37" s="652">
        <v>436</v>
      </c>
      <c r="N37" s="655"/>
      <c r="O37" s="655"/>
      <c r="P37" s="668"/>
      <c r="Q37" s="656"/>
    </row>
    <row r="38" spans="1:17" ht="14.4" customHeight="1" x14ac:dyDescent="0.3">
      <c r="A38" s="651" t="s">
        <v>4477</v>
      </c>
      <c r="B38" s="652" t="s">
        <v>553</v>
      </c>
      <c r="C38" s="652" t="s">
        <v>4493</v>
      </c>
      <c r="D38" s="652" t="s">
        <v>4541</v>
      </c>
      <c r="E38" s="652" t="s">
        <v>4542</v>
      </c>
      <c r="F38" s="655"/>
      <c r="G38" s="655"/>
      <c r="H38" s="652"/>
      <c r="I38" s="652"/>
      <c r="J38" s="655"/>
      <c r="K38" s="655"/>
      <c r="L38" s="652"/>
      <c r="M38" s="652"/>
      <c r="N38" s="655">
        <v>2</v>
      </c>
      <c r="O38" s="655">
        <v>118</v>
      </c>
      <c r="P38" s="668"/>
      <c r="Q38" s="656">
        <v>59</v>
      </c>
    </row>
    <row r="39" spans="1:17" ht="14.4" customHeight="1" x14ac:dyDescent="0.3">
      <c r="A39" s="651" t="s">
        <v>4477</v>
      </c>
      <c r="B39" s="652" t="s">
        <v>553</v>
      </c>
      <c r="C39" s="652" t="s">
        <v>4493</v>
      </c>
      <c r="D39" s="652" t="s">
        <v>4543</v>
      </c>
      <c r="E39" s="652" t="s">
        <v>4544</v>
      </c>
      <c r="F39" s="655">
        <v>9</v>
      </c>
      <c r="G39" s="655">
        <v>1026</v>
      </c>
      <c r="H39" s="652">
        <v>1</v>
      </c>
      <c r="I39" s="652">
        <v>114</v>
      </c>
      <c r="J39" s="655">
        <v>2</v>
      </c>
      <c r="K39" s="655">
        <v>228</v>
      </c>
      <c r="L39" s="652">
        <v>0.22222222222222221</v>
      </c>
      <c r="M39" s="652">
        <v>114</v>
      </c>
      <c r="N39" s="655">
        <v>2</v>
      </c>
      <c r="O39" s="655">
        <v>244</v>
      </c>
      <c r="P39" s="668">
        <v>0.23781676413255359</v>
      </c>
      <c r="Q39" s="656">
        <v>122</v>
      </c>
    </row>
    <row r="40" spans="1:17" ht="14.4" customHeight="1" x14ac:dyDescent="0.3">
      <c r="A40" s="651" t="s">
        <v>4477</v>
      </c>
      <c r="B40" s="652" t="s">
        <v>553</v>
      </c>
      <c r="C40" s="652" t="s">
        <v>4493</v>
      </c>
      <c r="D40" s="652" t="s">
        <v>4545</v>
      </c>
      <c r="E40" s="652" t="s">
        <v>4546</v>
      </c>
      <c r="F40" s="655">
        <v>37</v>
      </c>
      <c r="G40" s="655">
        <v>6577</v>
      </c>
      <c r="H40" s="652">
        <v>1</v>
      </c>
      <c r="I40" s="652">
        <v>177.75675675675674</v>
      </c>
      <c r="J40" s="655">
        <v>50</v>
      </c>
      <c r="K40" s="655">
        <v>8950</v>
      </c>
      <c r="L40" s="652">
        <v>1.3608027976280979</v>
      </c>
      <c r="M40" s="652">
        <v>179</v>
      </c>
      <c r="N40" s="655">
        <v>61</v>
      </c>
      <c r="O40" s="655">
        <v>11163</v>
      </c>
      <c r="P40" s="668">
        <v>1.6972783944047438</v>
      </c>
      <c r="Q40" s="656">
        <v>183</v>
      </c>
    </row>
    <row r="41" spans="1:17" ht="14.4" customHeight="1" x14ac:dyDescent="0.3">
      <c r="A41" s="651" t="s">
        <v>4477</v>
      </c>
      <c r="B41" s="652" t="s">
        <v>553</v>
      </c>
      <c r="C41" s="652" t="s">
        <v>4493</v>
      </c>
      <c r="D41" s="652" t="s">
        <v>4547</v>
      </c>
      <c r="E41" s="652" t="s">
        <v>4548</v>
      </c>
      <c r="F41" s="655"/>
      <c r="G41" s="655"/>
      <c r="H41" s="652"/>
      <c r="I41" s="652"/>
      <c r="J41" s="655">
        <v>1</v>
      </c>
      <c r="K41" s="655">
        <v>635</v>
      </c>
      <c r="L41" s="652"/>
      <c r="M41" s="652">
        <v>635</v>
      </c>
      <c r="N41" s="655">
        <v>1</v>
      </c>
      <c r="O41" s="655">
        <v>648</v>
      </c>
      <c r="P41" s="668"/>
      <c r="Q41" s="656">
        <v>648</v>
      </c>
    </row>
    <row r="42" spans="1:17" ht="14.4" customHeight="1" x14ac:dyDescent="0.3">
      <c r="A42" s="651" t="s">
        <v>4477</v>
      </c>
      <c r="B42" s="652" t="s">
        <v>553</v>
      </c>
      <c r="C42" s="652" t="s">
        <v>4493</v>
      </c>
      <c r="D42" s="652" t="s">
        <v>4549</v>
      </c>
      <c r="E42" s="652" t="s">
        <v>4550</v>
      </c>
      <c r="F42" s="655"/>
      <c r="G42" s="655"/>
      <c r="H42" s="652"/>
      <c r="I42" s="652"/>
      <c r="J42" s="655">
        <v>244</v>
      </c>
      <c r="K42" s="655">
        <v>85156</v>
      </c>
      <c r="L42" s="652"/>
      <c r="M42" s="652">
        <v>349</v>
      </c>
      <c r="N42" s="655">
        <v>425</v>
      </c>
      <c r="O42" s="655">
        <v>158100</v>
      </c>
      <c r="P42" s="668"/>
      <c r="Q42" s="656">
        <v>372</v>
      </c>
    </row>
    <row r="43" spans="1:17" ht="14.4" customHeight="1" x14ac:dyDescent="0.3">
      <c r="A43" s="651" t="s">
        <v>4477</v>
      </c>
      <c r="B43" s="652" t="s">
        <v>553</v>
      </c>
      <c r="C43" s="652" t="s">
        <v>4493</v>
      </c>
      <c r="D43" s="652" t="s">
        <v>4551</v>
      </c>
      <c r="E43" s="652" t="s">
        <v>4552</v>
      </c>
      <c r="F43" s="655">
        <v>1</v>
      </c>
      <c r="G43" s="655">
        <v>163</v>
      </c>
      <c r="H43" s="652">
        <v>1</v>
      </c>
      <c r="I43" s="652">
        <v>163</v>
      </c>
      <c r="J43" s="655"/>
      <c r="K43" s="655"/>
      <c r="L43" s="652"/>
      <c r="M43" s="652"/>
      <c r="N43" s="655"/>
      <c r="O43" s="655"/>
      <c r="P43" s="668"/>
      <c r="Q43" s="656"/>
    </row>
    <row r="44" spans="1:17" ht="14.4" customHeight="1" x14ac:dyDescent="0.3">
      <c r="A44" s="651" t="s">
        <v>4477</v>
      </c>
      <c r="B44" s="652" t="s">
        <v>553</v>
      </c>
      <c r="C44" s="652" t="s">
        <v>4493</v>
      </c>
      <c r="D44" s="652" t="s">
        <v>4553</v>
      </c>
      <c r="E44" s="652" t="s">
        <v>4554</v>
      </c>
      <c r="F44" s="655">
        <v>39</v>
      </c>
      <c r="G44" s="655">
        <v>0</v>
      </c>
      <c r="H44" s="652"/>
      <c r="I44" s="652">
        <v>0</v>
      </c>
      <c r="J44" s="655">
        <v>41</v>
      </c>
      <c r="K44" s="655">
        <v>0</v>
      </c>
      <c r="L44" s="652"/>
      <c r="M44" s="652">
        <v>0</v>
      </c>
      <c r="N44" s="655">
        <v>41</v>
      </c>
      <c r="O44" s="655">
        <v>0</v>
      </c>
      <c r="P44" s="668"/>
      <c r="Q44" s="656">
        <v>0</v>
      </c>
    </row>
    <row r="45" spans="1:17" ht="14.4" customHeight="1" x14ac:dyDescent="0.3">
      <c r="A45" s="651" t="s">
        <v>4477</v>
      </c>
      <c r="B45" s="652" t="s">
        <v>553</v>
      </c>
      <c r="C45" s="652" t="s">
        <v>4493</v>
      </c>
      <c r="D45" s="652" t="s">
        <v>4555</v>
      </c>
      <c r="E45" s="652" t="s">
        <v>4556</v>
      </c>
      <c r="F45" s="655"/>
      <c r="G45" s="655"/>
      <c r="H45" s="652"/>
      <c r="I45" s="652"/>
      <c r="J45" s="655">
        <v>1</v>
      </c>
      <c r="K45" s="655">
        <v>581</v>
      </c>
      <c r="L45" s="652"/>
      <c r="M45" s="652">
        <v>581</v>
      </c>
      <c r="N45" s="655"/>
      <c r="O45" s="655"/>
      <c r="P45" s="668"/>
      <c r="Q45" s="656"/>
    </row>
    <row r="46" spans="1:17" ht="14.4" customHeight="1" x14ac:dyDescent="0.3">
      <c r="A46" s="651" t="s">
        <v>4557</v>
      </c>
      <c r="B46" s="652" t="s">
        <v>556</v>
      </c>
      <c r="C46" s="652" t="s">
        <v>4493</v>
      </c>
      <c r="D46" s="652" t="s">
        <v>4558</v>
      </c>
      <c r="E46" s="652" t="s">
        <v>4559</v>
      </c>
      <c r="F46" s="655"/>
      <c r="G46" s="655"/>
      <c r="H46" s="652"/>
      <c r="I46" s="652"/>
      <c r="J46" s="655"/>
      <c r="K46" s="655"/>
      <c r="L46" s="652"/>
      <c r="M46" s="652"/>
      <c r="N46" s="655">
        <v>2</v>
      </c>
      <c r="O46" s="655">
        <v>0</v>
      </c>
      <c r="P46" s="668"/>
      <c r="Q46" s="656">
        <v>0</v>
      </c>
    </row>
    <row r="47" spans="1:17" ht="14.4" customHeight="1" x14ac:dyDescent="0.3">
      <c r="A47" s="651" t="s">
        <v>4560</v>
      </c>
      <c r="B47" s="652" t="s">
        <v>553</v>
      </c>
      <c r="C47" s="652" t="s">
        <v>4478</v>
      </c>
      <c r="D47" s="652" t="s">
        <v>4491</v>
      </c>
      <c r="E47" s="652" t="s">
        <v>4492</v>
      </c>
      <c r="F47" s="655"/>
      <c r="G47" s="655"/>
      <c r="H47" s="652"/>
      <c r="I47" s="652"/>
      <c r="J47" s="655">
        <v>16</v>
      </c>
      <c r="K47" s="655">
        <v>74252</v>
      </c>
      <c r="L47" s="652"/>
      <c r="M47" s="652">
        <v>4640.75</v>
      </c>
      <c r="N47" s="655">
        <v>57</v>
      </c>
      <c r="O47" s="655">
        <v>163862.14000000001</v>
      </c>
      <c r="P47" s="668"/>
      <c r="Q47" s="656">
        <v>2874.7743859649127</v>
      </c>
    </row>
    <row r="48" spans="1:17" ht="14.4" customHeight="1" x14ac:dyDescent="0.3">
      <c r="A48" s="651" t="s">
        <v>4560</v>
      </c>
      <c r="B48" s="652" t="s">
        <v>553</v>
      </c>
      <c r="C48" s="652" t="s">
        <v>4493</v>
      </c>
      <c r="D48" s="652" t="s">
        <v>4496</v>
      </c>
      <c r="E48" s="652" t="s">
        <v>4497</v>
      </c>
      <c r="F48" s="655"/>
      <c r="G48" s="655"/>
      <c r="H48" s="652"/>
      <c r="I48" s="652"/>
      <c r="J48" s="655"/>
      <c r="K48" s="655"/>
      <c r="L48" s="652"/>
      <c r="M48" s="652"/>
      <c r="N48" s="655">
        <v>1</v>
      </c>
      <c r="O48" s="655">
        <v>37</v>
      </c>
      <c r="P48" s="668"/>
      <c r="Q48" s="656">
        <v>37</v>
      </c>
    </row>
    <row r="49" spans="1:17" ht="14.4" customHeight="1" x14ac:dyDescent="0.3">
      <c r="A49" s="651" t="s">
        <v>4560</v>
      </c>
      <c r="B49" s="652" t="s">
        <v>553</v>
      </c>
      <c r="C49" s="652" t="s">
        <v>4493</v>
      </c>
      <c r="D49" s="652" t="s">
        <v>4498</v>
      </c>
      <c r="E49" s="652" t="s">
        <v>4499</v>
      </c>
      <c r="F49" s="655">
        <v>1</v>
      </c>
      <c r="G49" s="655">
        <v>5</v>
      </c>
      <c r="H49" s="652">
        <v>1</v>
      </c>
      <c r="I49" s="652">
        <v>5</v>
      </c>
      <c r="J49" s="655"/>
      <c r="K49" s="655"/>
      <c r="L49" s="652"/>
      <c r="M49" s="652"/>
      <c r="N49" s="655">
        <v>1</v>
      </c>
      <c r="O49" s="655">
        <v>5</v>
      </c>
      <c r="P49" s="668">
        <v>1</v>
      </c>
      <c r="Q49" s="656">
        <v>5</v>
      </c>
    </row>
    <row r="50" spans="1:17" ht="14.4" customHeight="1" x14ac:dyDescent="0.3">
      <c r="A50" s="651" t="s">
        <v>4560</v>
      </c>
      <c r="B50" s="652" t="s">
        <v>553</v>
      </c>
      <c r="C50" s="652" t="s">
        <v>4493</v>
      </c>
      <c r="D50" s="652" t="s">
        <v>4561</v>
      </c>
      <c r="E50" s="652" t="s">
        <v>4562</v>
      </c>
      <c r="F50" s="655">
        <v>3</v>
      </c>
      <c r="G50" s="655">
        <v>702</v>
      </c>
      <c r="H50" s="652">
        <v>1</v>
      </c>
      <c r="I50" s="652">
        <v>234</v>
      </c>
      <c r="J50" s="655"/>
      <c r="K50" s="655"/>
      <c r="L50" s="652"/>
      <c r="M50" s="652"/>
      <c r="N50" s="655">
        <v>9</v>
      </c>
      <c r="O50" s="655">
        <v>2259</v>
      </c>
      <c r="P50" s="668">
        <v>3.2179487179487181</v>
      </c>
      <c r="Q50" s="656">
        <v>251</v>
      </c>
    </row>
    <row r="51" spans="1:17" ht="14.4" customHeight="1" x14ac:dyDescent="0.3">
      <c r="A51" s="651" t="s">
        <v>4560</v>
      </c>
      <c r="B51" s="652" t="s">
        <v>553</v>
      </c>
      <c r="C51" s="652" t="s">
        <v>4493</v>
      </c>
      <c r="D51" s="652" t="s">
        <v>4563</v>
      </c>
      <c r="E51" s="652" t="s">
        <v>4564</v>
      </c>
      <c r="F51" s="655">
        <v>47</v>
      </c>
      <c r="G51" s="655">
        <v>5510</v>
      </c>
      <c r="H51" s="652">
        <v>1</v>
      </c>
      <c r="I51" s="652">
        <v>117.23404255319149</v>
      </c>
      <c r="J51" s="655">
        <v>38</v>
      </c>
      <c r="K51" s="655">
        <v>4484</v>
      </c>
      <c r="L51" s="652">
        <v>0.81379310344827582</v>
      </c>
      <c r="M51" s="652">
        <v>118</v>
      </c>
      <c r="N51" s="655">
        <v>50</v>
      </c>
      <c r="O51" s="655">
        <v>6300</v>
      </c>
      <c r="P51" s="668">
        <v>1.1433756805807622</v>
      </c>
      <c r="Q51" s="656">
        <v>126</v>
      </c>
    </row>
    <row r="52" spans="1:17" ht="14.4" customHeight="1" x14ac:dyDescent="0.3">
      <c r="A52" s="651" t="s">
        <v>4560</v>
      </c>
      <c r="B52" s="652" t="s">
        <v>553</v>
      </c>
      <c r="C52" s="652" t="s">
        <v>4493</v>
      </c>
      <c r="D52" s="652" t="s">
        <v>4516</v>
      </c>
      <c r="E52" s="652" t="s">
        <v>4517</v>
      </c>
      <c r="F52" s="655">
        <v>54</v>
      </c>
      <c r="G52" s="655">
        <v>13566</v>
      </c>
      <c r="H52" s="652">
        <v>1</v>
      </c>
      <c r="I52" s="652">
        <v>251.22222222222223</v>
      </c>
      <c r="J52" s="655">
        <v>38</v>
      </c>
      <c r="K52" s="655">
        <v>9614</v>
      </c>
      <c r="L52" s="652">
        <v>0.70868347338935578</v>
      </c>
      <c r="M52" s="652">
        <v>253</v>
      </c>
      <c r="N52" s="655">
        <v>35</v>
      </c>
      <c r="O52" s="655">
        <v>9135</v>
      </c>
      <c r="P52" s="668">
        <v>0.67337461300309598</v>
      </c>
      <c r="Q52" s="656">
        <v>261</v>
      </c>
    </row>
    <row r="53" spans="1:17" ht="14.4" customHeight="1" x14ac:dyDescent="0.3">
      <c r="A53" s="651" t="s">
        <v>4560</v>
      </c>
      <c r="B53" s="652" t="s">
        <v>553</v>
      </c>
      <c r="C53" s="652" t="s">
        <v>4493</v>
      </c>
      <c r="D53" s="652" t="s">
        <v>4522</v>
      </c>
      <c r="E53" s="652" t="s">
        <v>4523</v>
      </c>
      <c r="F53" s="655"/>
      <c r="G53" s="655"/>
      <c r="H53" s="652"/>
      <c r="I53" s="652"/>
      <c r="J53" s="655">
        <v>1</v>
      </c>
      <c r="K53" s="655">
        <v>0</v>
      </c>
      <c r="L53" s="652"/>
      <c r="M53" s="652">
        <v>0</v>
      </c>
      <c r="N53" s="655">
        <v>2</v>
      </c>
      <c r="O53" s="655">
        <v>66.66</v>
      </c>
      <c r="P53" s="668"/>
      <c r="Q53" s="656">
        <v>33.33</v>
      </c>
    </row>
    <row r="54" spans="1:17" ht="14.4" customHeight="1" thickBot="1" x14ac:dyDescent="0.35">
      <c r="A54" s="657" t="s">
        <v>4560</v>
      </c>
      <c r="B54" s="658" t="s">
        <v>553</v>
      </c>
      <c r="C54" s="658" t="s">
        <v>4493</v>
      </c>
      <c r="D54" s="658" t="s">
        <v>4551</v>
      </c>
      <c r="E54" s="658" t="s">
        <v>4552</v>
      </c>
      <c r="F54" s="661">
        <v>4</v>
      </c>
      <c r="G54" s="661">
        <v>652</v>
      </c>
      <c r="H54" s="658">
        <v>1</v>
      </c>
      <c r="I54" s="658">
        <v>163</v>
      </c>
      <c r="J54" s="661"/>
      <c r="K54" s="661"/>
      <c r="L54" s="658"/>
      <c r="M54" s="658"/>
      <c r="N54" s="661"/>
      <c r="O54" s="661"/>
      <c r="P54" s="669"/>
      <c r="Q54" s="66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77" t="s">
        <v>157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</row>
    <row r="2" spans="1:19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49064141</v>
      </c>
      <c r="C3" s="351">
        <f t="shared" ref="C3:R3" si="0">SUBTOTAL(9,C6:C1048576)</f>
        <v>24</v>
      </c>
      <c r="D3" s="351">
        <f t="shared" si="0"/>
        <v>48342452.179999985</v>
      </c>
      <c r="E3" s="351">
        <f t="shared" si="0"/>
        <v>26.901762634538059</v>
      </c>
      <c r="F3" s="351">
        <f t="shared" si="0"/>
        <v>48511052.849999972</v>
      </c>
      <c r="G3" s="354">
        <f>IF(B3&lt;&gt;0,F3/B3,"")</f>
        <v>0.98872724277390223</v>
      </c>
      <c r="H3" s="350">
        <f t="shared" si="0"/>
        <v>28430681</v>
      </c>
      <c r="I3" s="351">
        <f t="shared" si="0"/>
        <v>1</v>
      </c>
      <c r="J3" s="351">
        <f t="shared" si="0"/>
        <v>25149332.869999986</v>
      </c>
      <c r="K3" s="351">
        <f t="shared" si="0"/>
        <v>0.88458425846359379</v>
      </c>
      <c r="L3" s="351">
        <f t="shared" si="0"/>
        <v>24149539.989999983</v>
      </c>
      <c r="M3" s="352">
        <f>IF(H3&lt;&gt;0,L3/H3,"")</f>
        <v>0.84941827422283633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42" t="s">
        <v>129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  <c r="N4" s="543" t="s">
        <v>125</v>
      </c>
      <c r="O4" s="544"/>
      <c r="P4" s="544"/>
      <c r="Q4" s="544"/>
      <c r="R4" s="544"/>
      <c r="S4" s="545"/>
    </row>
    <row r="5" spans="1:19" ht="14.4" customHeight="1" thickBot="1" x14ac:dyDescent="0.35">
      <c r="A5" s="780"/>
      <c r="B5" s="781">
        <v>2014</v>
      </c>
      <c r="C5" s="782"/>
      <c r="D5" s="782">
        <v>2015</v>
      </c>
      <c r="E5" s="782"/>
      <c r="F5" s="782">
        <v>2016</v>
      </c>
      <c r="G5" s="783" t="s">
        <v>2</v>
      </c>
      <c r="H5" s="781">
        <v>2014</v>
      </c>
      <c r="I5" s="782"/>
      <c r="J5" s="782">
        <v>2015</v>
      </c>
      <c r="K5" s="782"/>
      <c r="L5" s="782">
        <v>2016</v>
      </c>
      <c r="M5" s="783" t="s">
        <v>2</v>
      </c>
      <c r="N5" s="781">
        <v>2014</v>
      </c>
      <c r="O5" s="782"/>
      <c r="P5" s="782">
        <v>2015</v>
      </c>
      <c r="Q5" s="782"/>
      <c r="R5" s="782">
        <v>2016</v>
      </c>
      <c r="S5" s="783" t="s">
        <v>2</v>
      </c>
    </row>
    <row r="6" spans="1:19" ht="14.4" customHeight="1" x14ac:dyDescent="0.3">
      <c r="A6" s="741" t="s">
        <v>4566</v>
      </c>
      <c r="B6" s="784">
        <v>700</v>
      </c>
      <c r="C6" s="727">
        <v>1</v>
      </c>
      <c r="D6" s="784">
        <v>1878</v>
      </c>
      <c r="E6" s="727">
        <v>2.6828571428571428</v>
      </c>
      <c r="F6" s="784">
        <v>1628</v>
      </c>
      <c r="G6" s="732">
        <v>2.3257142857142856</v>
      </c>
      <c r="H6" s="784"/>
      <c r="I6" s="727"/>
      <c r="J6" s="784"/>
      <c r="K6" s="727"/>
      <c r="L6" s="784"/>
      <c r="M6" s="732"/>
      <c r="N6" s="784"/>
      <c r="O6" s="727"/>
      <c r="P6" s="784"/>
      <c r="Q6" s="727"/>
      <c r="R6" s="784"/>
      <c r="S6" s="235"/>
    </row>
    <row r="7" spans="1:19" ht="14.4" customHeight="1" x14ac:dyDescent="0.3">
      <c r="A7" s="678" t="s">
        <v>4567</v>
      </c>
      <c r="B7" s="785">
        <v>1170</v>
      </c>
      <c r="C7" s="652">
        <v>1</v>
      </c>
      <c r="D7" s="785">
        <v>1943.6599999999999</v>
      </c>
      <c r="E7" s="652">
        <v>1.6612478632478631</v>
      </c>
      <c r="F7" s="785">
        <v>1694.6599999999999</v>
      </c>
      <c r="G7" s="668">
        <v>1.4484273504273504</v>
      </c>
      <c r="H7" s="785"/>
      <c r="I7" s="652"/>
      <c r="J7" s="785"/>
      <c r="K7" s="652"/>
      <c r="L7" s="785"/>
      <c r="M7" s="668"/>
      <c r="N7" s="785"/>
      <c r="O7" s="652"/>
      <c r="P7" s="785"/>
      <c r="Q7" s="652"/>
      <c r="R7" s="785"/>
      <c r="S7" s="691"/>
    </row>
    <row r="8" spans="1:19" ht="14.4" customHeight="1" x14ac:dyDescent="0.3">
      <c r="A8" s="678" t="s">
        <v>4568</v>
      </c>
      <c r="B8" s="785">
        <v>7944</v>
      </c>
      <c r="C8" s="652">
        <v>1</v>
      </c>
      <c r="D8" s="785">
        <v>6634</v>
      </c>
      <c r="E8" s="652">
        <v>0.83509566968781468</v>
      </c>
      <c r="F8" s="785">
        <v>5760</v>
      </c>
      <c r="G8" s="668">
        <v>0.7250755287009063</v>
      </c>
      <c r="H8" s="785"/>
      <c r="I8" s="652"/>
      <c r="J8" s="785"/>
      <c r="K8" s="652"/>
      <c r="L8" s="785"/>
      <c r="M8" s="668"/>
      <c r="N8" s="785"/>
      <c r="O8" s="652"/>
      <c r="P8" s="785"/>
      <c r="Q8" s="652"/>
      <c r="R8" s="785"/>
      <c r="S8" s="691"/>
    </row>
    <row r="9" spans="1:19" ht="14.4" customHeight="1" x14ac:dyDescent="0.3">
      <c r="A9" s="678" t="s">
        <v>4569</v>
      </c>
      <c r="B9" s="785">
        <v>1172</v>
      </c>
      <c r="C9" s="652">
        <v>1</v>
      </c>
      <c r="D9" s="785">
        <v>705</v>
      </c>
      <c r="E9" s="652">
        <v>0.60153583617747441</v>
      </c>
      <c r="F9" s="785">
        <v>126</v>
      </c>
      <c r="G9" s="668">
        <v>0.10750853242320819</v>
      </c>
      <c r="H9" s="785"/>
      <c r="I9" s="652"/>
      <c r="J9" s="785"/>
      <c r="K9" s="652"/>
      <c r="L9" s="785"/>
      <c r="M9" s="668"/>
      <c r="N9" s="785"/>
      <c r="O9" s="652"/>
      <c r="P9" s="785"/>
      <c r="Q9" s="652"/>
      <c r="R9" s="785"/>
      <c r="S9" s="691"/>
    </row>
    <row r="10" spans="1:19" ht="14.4" customHeight="1" x14ac:dyDescent="0.3">
      <c r="A10" s="678" t="s">
        <v>4570</v>
      </c>
      <c r="B10" s="785">
        <v>234</v>
      </c>
      <c r="C10" s="652">
        <v>1</v>
      </c>
      <c r="D10" s="785"/>
      <c r="E10" s="652"/>
      <c r="F10" s="785">
        <v>372</v>
      </c>
      <c r="G10" s="668">
        <v>1.5897435897435896</v>
      </c>
      <c r="H10" s="785"/>
      <c r="I10" s="652"/>
      <c r="J10" s="785"/>
      <c r="K10" s="652"/>
      <c r="L10" s="785"/>
      <c r="M10" s="668"/>
      <c r="N10" s="785"/>
      <c r="O10" s="652"/>
      <c r="P10" s="785"/>
      <c r="Q10" s="652"/>
      <c r="R10" s="785"/>
      <c r="S10" s="691"/>
    </row>
    <row r="11" spans="1:19" ht="14.4" customHeight="1" x14ac:dyDescent="0.3">
      <c r="A11" s="678" t="s">
        <v>2833</v>
      </c>
      <c r="B11" s="785">
        <v>48939181</v>
      </c>
      <c r="C11" s="652">
        <v>1</v>
      </c>
      <c r="D11" s="785">
        <v>48195878.989999995</v>
      </c>
      <c r="E11" s="652">
        <v>0.98481171946870127</v>
      </c>
      <c r="F11" s="785">
        <v>48349010.969999984</v>
      </c>
      <c r="G11" s="668">
        <v>0.98794074567778289</v>
      </c>
      <c r="H11" s="785">
        <v>28430681</v>
      </c>
      <c r="I11" s="652">
        <v>1</v>
      </c>
      <c r="J11" s="785">
        <v>25149332.869999986</v>
      </c>
      <c r="K11" s="652">
        <v>0.88458425846359379</v>
      </c>
      <c r="L11" s="785">
        <v>24149539.989999983</v>
      </c>
      <c r="M11" s="668">
        <v>0.84941827422283633</v>
      </c>
      <c r="N11" s="785"/>
      <c r="O11" s="652"/>
      <c r="P11" s="785"/>
      <c r="Q11" s="652"/>
      <c r="R11" s="785"/>
      <c r="S11" s="691"/>
    </row>
    <row r="12" spans="1:19" ht="14.4" customHeight="1" x14ac:dyDescent="0.3">
      <c r="A12" s="678" t="s">
        <v>4571</v>
      </c>
      <c r="B12" s="785">
        <v>14144</v>
      </c>
      <c r="C12" s="652">
        <v>1</v>
      </c>
      <c r="D12" s="785">
        <v>9282.32</v>
      </c>
      <c r="E12" s="652">
        <v>0.65627262443438916</v>
      </c>
      <c r="F12" s="785">
        <v>10952.32</v>
      </c>
      <c r="G12" s="668">
        <v>0.77434389140271487</v>
      </c>
      <c r="H12" s="785"/>
      <c r="I12" s="652"/>
      <c r="J12" s="785"/>
      <c r="K12" s="652"/>
      <c r="L12" s="785"/>
      <c r="M12" s="668"/>
      <c r="N12" s="785"/>
      <c r="O12" s="652"/>
      <c r="P12" s="785"/>
      <c r="Q12" s="652"/>
      <c r="R12" s="785"/>
      <c r="S12" s="691"/>
    </row>
    <row r="13" spans="1:19" ht="14.4" customHeight="1" x14ac:dyDescent="0.3">
      <c r="A13" s="678" t="s">
        <v>4572</v>
      </c>
      <c r="B13" s="785"/>
      <c r="C13" s="652"/>
      <c r="D13" s="785">
        <v>353</v>
      </c>
      <c r="E13" s="652"/>
      <c r="F13" s="785">
        <v>503</v>
      </c>
      <c r="G13" s="668"/>
      <c r="H13" s="785"/>
      <c r="I13" s="652"/>
      <c r="J13" s="785"/>
      <c r="K13" s="652"/>
      <c r="L13" s="785"/>
      <c r="M13" s="668"/>
      <c r="N13" s="785"/>
      <c r="O13" s="652"/>
      <c r="P13" s="785"/>
      <c r="Q13" s="652"/>
      <c r="R13" s="785"/>
      <c r="S13" s="691"/>
    </row>
    <row r="14" spans="1:19" ht="14.4" customHeight="1" x14ac:dyDescent="0.3">
      <c r="A14" s="678" t="s">
        <v>4573</v>
      </c>
      <c r="B14" s="785">
        <v>2564</v>
      </c>
      <c r="C14" s="652">
        <v>1</v>
      </c>
      <c r="D14" s="785">
        <v>3055</v>
      </c>
      <c r="E14" s="652">
        <v>1.1914976599063962</v>
      </c>
      <c r="F14" s="785">
        <v>502</v>
      </c>
      <c r="G14" s="668">
        <v>0.19578783151326054</v>
      </c>
      <c r="H14" s="785"/>
      <c r="I14" s="652"/>
      <c r="J14" s="785"/>
      <c r="K14" s="652"/>
      <c r="L14" s="785"/>
      <c r="M14" s="668"/>
      <c r="N14" s="785"/>
      <c r="O14" s="652"/>
      <c r="P14" s="785"/>
      <c r="Q14" s="652"/>
      <c r="R14" s="785"/>
      <c r="S14" s="691"/>
    </row>
    <row r="15" spans="1:19" ht="14.4" customHeight="1" x14ac:dyDescent="0.3">
      <c r="A15" s="678" t="s">
        <v>4574</v>
      </c>
      <c r="B15" s="785">
        <v>14362</v>
      </c>
      <c r="C15" s="652">
        <v>1</v>
      </c>
      <c r="D15" s="785">
        <v>18223</v>
      </c>
      <c r="E15" s="652">
        <v>1.2688344241749061</v>
      </c>
      <c r="F15" s="785">
        <v>15428</v>
      </c>
      <c r="G15" s="668">
        <v>1.0742236457317922</v>
      </c>
      <c r="H15" s="785"/>
      <c r="I15" s="652"/>
      <c r="J15" s="785"/>
      <c r="K15" s="652"/>
      <c r="L15" s="785"/>
      <c r="M15" s="668"/>
      <c r="N15" s="785"/>
      <c r="O15" s="652"/>
      <c r="P15" s="785"/>
      <c r="Q15" s="652"/>
      <c r="R15" s="785"/>
      <c r="S15" s="691"/>
    </row>
    <row r="16" spans="1:19" ht="14.4" customHeight="1" x14ac:dyDescent="0.3">
      <c r="A16" s="678" t="s">
        <v>4575</v>
      </c>
      <c r="B16" s="785"/>
      <c r="C16" s="652"/>
      <c r="D16" s="785">
        <v>471</v>
      </c>
      <c r="E16" s="652"/>
      <c r="F16" s="785">
        <v>126</v>
      </c>
      <c r="G16" s="668"/>
      <c r="H16" s="785"/>
      <c r="I16" s="652"/>
      <c r="J16" s="785"/>
      <c r="K16" s="652"/>
      <c r="L16" s="785"/>
      <c r="M16" s="668"/>
      <c r="N16" s="785"/>
      <c r="O16" s="652"/>
      <c r="P16" s="785"/>
      <c r="Q16" s="652"/>
      <c r="R16" s="785"/>
      <c r="S16" s="691"/>
    </row>
    <row r="17" spans="1:19" ht="14.4" customHeight="1" x14ac:dyDescent="0.3">
      <c r="A17" s="678" t="s">
        <v>4576</v>
      </c>
      <c r="B17" s="785">
        <v>352</v>
      </c>
      <c r="C17" s="652">
        <v>1</v>
      </c>
      <c r="D17" s="785">
        <v>470</v>
      </c>
      <c r="E17" s="652">
        <v>1.3352272727272727</v>
      </c>
      <c r="F17" s="785">
        <v>377</v>
      </c>
      <c r="G17" s="668">
        <v>1.0710227272727273</v>
      </c>
      <c r="H17" s="785"/>
      <c r="I17" s="652"/>
      <c r="J17" s="785"/>
      <c r="K17" s="652"/>
      <c r="L17" s="785"/>
      <c r="M17" s="668"/>
      <c r="N17" s="785"/>
      <c r="O17" s="652"/>
      <c r="P17" s="785"/>
      <c r="Q17" s="652"/>
      <c r="R17" s="785"/>
      <c r="S17" s="691"/>
    </row>
    <row r="18" spans="1:19" ht="14.4" customHeight="1" x14ac:dyDescent="0.3">
      <c r="A18" s="678" t="s">
        <v>4577</v>
      </c>
      <c r="B18" s="785">
        <v>584</v>
      </c>
      <c r="C18" s="652">
        <v>1</v>
      </c>
      <c r="D18" s="785">
        <v>353</v>
      </c>
      <c r="E18" s="652">
        <v>0.60445205479452058</v>
      </c>
      <c r="F18" s="785">
        <v>126</v>
      </c>
      <c r="G18" s="668">
        <v>0.21575342465753425</v>
      </c>
      <c r="H18" s="785"/>
      <c r="I18" s="652"/>
      <c r="J18" s="785"/>
      <c r="K18" s="652"/>
      <c r="L18" s="785"/>
      <c r="M18" s="668"/>
      <c r="N18" s="785"/>
      <c r="O18" s="652"/>
      <c r="P18" s="785"/>
      <c r="Q18" s="652"/>
      <c r="R18" s="785"/>
      <c r="S18" s="691"/>
    </row>
    <row r="19" spans="1:19" ht="14.4" customHeight="1" x14ac:dyDescent="0.3">
      <c r="A19" s="678" t="s">
        <v>4578</v>
      </c>
      <c r="B19" s="785">
        <v>118</v>
      </c>
      <c r="C19" s="652">
        <v>1</v>
      </c>
      <c r="D19" s="785"/>
      <c r="E19" s="652"/>
      <c r="F19" s="785">
        <v>624</v>
      </c>
      <c r="G19" s="668">
        <v>5.2881355932203391</v>
      </c>
      <c r="H19" s="785"/>
      <c r="I19" s="652"/>
      <c r="J19" s="785"/>
      <c r="K19" s="652"/>
      <c r="L19" s="785"/>
      <c r="M19" s="668"/>
      <c r="N19" s="785"/>
      <c r="O19" s="652"/>
      <c r="P19" s="785"/>
      <c r="Q19" s="652"/>
      <c r="R19" s="785"/>
      <c r="S19" s="691"/>
    </row>
    <row r="20" spans="1:19" ht="14.4" customHeight="1" x14ac:dyDescent="0.3">
      <c r="A20" s="678" t="s">
        <v>4579</v>
      </c>
      <c r="B20" s="785">
        <v>2574</v>
      </c>
      <c r="C20" s="652">
        <v>1</v>
      </c>
      <c r="D20" s="785">
        <v>3372.9900000000002</v>
      </c>
      <c r="E20" s="652">
        <v>1.3104079254079255</v>
      </c>
      <c r="F20" s="785">
        <v>3805.66</v>
      </c>
      <c r="G20" s="668">
        <v>1.4785003885003885</v>
      </c>
      <c r="H20" s="785"/>
      <c r="I20" s="652"/>
      <c r="J20" s="785"/>
      <c r="K20" s="652"/>
      <c r="L20" s="785"/>
      <c r="M20" s="668"/>
      <c r="N20" s="785"/>
      <c r="O20" s="652"/>
      <c r="P20" s="785"/>
      <c r="Q20" s="652"/>
      <c r="R20" s="785"/>
      <c r="S20" s="691"/>
    </row>
    <row r="21" spans="1:19" ht="14.4" customHeight="1" x14ac:dyDescent="0.3">
      <c r="A21" s="678" t="s">
        <v>4580</v>
      </c>
      <c r="B21" s="785">
        <v>48044</v>
      </c>
      <c r="C21" s="652">
        <v>1</v>
      </c>
      <c r="D21" s="785">
        <v>59629.960000000006</v>
      </c>
      <c r="E21" s="652">
        <v>1.2411531096494881</v>
      </c>
      <c r="F21" s="785">
        <v>75781.280000000013</v>
      </c>
      <c r="G21" s="668">
        <v>1.5773307801182253</v>
      </c>
      <c r="H21" s="785"/>
      <c r="I21" s="652"/>
      <c r="J21" s="785"/>
      <c r="K21" s="652"/>
      <c r="L21" s="785"/>
      <c r="M21" s="668"/>
      <c r="N21" s="785"/>
      <c r="O21" s="652"/>
      <c r="P21" s="785"/>
      <c r="Q21" s="652"/>
      <c r="R21" s="785"/>
      <c r="S21" s="691"/>
    </row>
    <row r="22" spans="1:19" ht="14.4" customHeight="1" x14ac:dyDescent="0.3">
      <c r="A22" s="678" t="s">
        <v>4581</v>
      </c>
      <c r="B22" s="785">
        <v>700</v>
      </c>
      <c r="C22" s="652">
        <v>1</v>
      </c>
      <c r="D22" s="785">
        <v>1009.33</v>
      </c>
      <c r="E22" s="652">
        <v>1.4419</v>
      </c>
      <c r="F22" s="785">
        <v>1530.33</v>
      </c>
      <c r="G22" s="668">
        <v>2.1861857142857142</v>
      </c>
      <c r="H22" s="785"/>
      <c r="I22" s="652"/>
      <c r="J22" s="785"/>
      <c r="K22" s="652"/>
      <c r="L22" s="785"/>
      <c r="M22" s="668"/>
      <c r="N22" s="785"/>
      <c r="O22" s="652"/>
      <c r="P22" s="785"/>
      <c r="Q22" s="652"/>
      <c r="R22" s="785"/>
      <c r="S22" s="691"/>
    </row>
    <row r="23" spans="1:19" ht="14.4" customHeight="1" x14ac:dyDescent="0.3">
      <c r="A23" s="678" t="s">
        <v>4582</v>
      </c>
      <c r="B23" s="785">
        <v>352</v>
      </c>
      <c r="C23" s="652">
        <v>1</v>
      </c>
      <c r="D23" s="785"/>
      <c r="E23" s="652"/>
      <c r="F23" s="785">
        <v>251</v>
      </c>
      <c r="G23" s="668">
        <v>0.71306818181818177</v>
      </c>
      <c r="H23" s="785"/>
      <c r="I23" s="652"/>
      <c r="J23" s="785"/>
      <c r="K23" s="652"/>
      <c r="L23" s="785"/>
      <c r="M23" s="668"/>
      <c r="N23" s="785"/>
      <c r="O23" s="652"/>
      <c r="P23" s="785"/>
      <c r="Q23" s="652"/>
      <c r="R23" s="785"/>
      <c r="S23" s="691"/>
    </row>
    <row r="24" spans="1:19" ht="14.4" customHeight="1" x14ac:dyDescent="0.3">
      <c r="A24" s="678" t="s">
        <v>4583</v>
      </c>
      <c r="B24" s="785">
        <v>3980</v>
      </c>
      <c r="C24" s="652">
        <v>1</v>
      </c>
      <c r="D24" s="785">
        <v>6511.65</v>
      </c>
      <c r="E24" s="652">
        <v>1.6360929648241205</v>
      </c>
      <c r="F24" s="785">
        <v>5352</v>
      </c>
      <c r="G24" s="668">
        <v>1.3447236180904523</v>
      </c>
      <c r="H24" s="785"/>
      <c r="I24" s="652"/>
      <c r="J24" s="785"/>
      <c r="K24" s="652"/>
      <c r="L24" s="785"/>
      <c r="M24" s="668"/>
      <c r="N24" s="785"/>
      <c r="O24" s="652"/>
      <c r="P24" s="785"/>
      <c r="Q24" s="652"/>
      <c r="R24" s="785"/>
      <c r="S24" s="691"/>
    </row>
    <row r="25" spans="1:19" ht="14.4" customHeight="1" x14ac:dyDescent="0.3">
      <c r="A25" s="678" t="s">
        <v>4584</v>
      </c>
      <c r="B25" s="785">
        <v>936</v>
      </c>
      <c r="C25" s="652">
        <v>1</v>
      </c>
      <c r="D25" s="785">
        <v>740</v>
      </c>
      <c r="E25" s="652">
        <v>0.79059829059829057</v>
      </c>
      <c r="F25" s="785">
        <v>503</v>
      </c>
      <c r="G25" s="668">
        <v>0.53739316239316237</v>
      </c>
      <c r="H25" s="785"/>
      <c r="I25" s="652"/>
      <c r="J25" s="785"/>
      <c r="K25" s="652"/>
      <c r="L25" s="785"/>
      <c r="M25" s="668"/>
      <c r="N25" s="785"/>
      <c r="O25" s="652"/>
      <c r="P25" s="785"/>
      <c r="Q25" s="652"/>
      <c r="R25" s="785"/>
      <c r="S25" s="691"/>
    </row>
    <row r="26" spans="1:19" ht="14.4" customHeight="1" x14ac:dyDescent="0.3">
      <c r="A26" s="678" t="s">
        <v>4585</v>
      </c>
      <c r="B26" s="785">
        <v>4680</v>
      </c>
      <c r="C26" s="652">
        <v>1</v>
      </c>
      <c r="D26" s="785">
        <v>2692</v>
      </c>
      <c r="E26" s="652">
        <v>0.57521367521367517</v>
      </c>
      <c r="F26" s="785">
        <v>3763.33</v>
      </c>
      <c r="G26" s="668">
        <v>0.80413034188034183</v>
      </c>
      <c r="H26" s="785"/>
      <c r="I26" s="652"/>
      <c r="J26" s="785"/>
      <c r="K26" s="652"/>
      <c r="L26" s="785"/>
      <c r="M26" s="668"/>
      <c r="N26" s="785"/>
      <c r="O26" s="652"/>
      <c r="P26" s="785"/>
      <c r="Q26" s="652"/>
      <c r="R26" s="785"/>
      <c r="S26" s="691"/>
    </row>
    <row r="27" spans="1:19" ht="14.4" customHeight="1" x14ac:dyDescent="0.3">
      <c r="A27" s="678" t="s">
        <v>4586</v>
      </c>
      <c r="B27" s="785">
        <v>2114</v>
      </c>
      <c r="C27" s="652">
        <v>1</v>
      </c>
      <c r="D27" s="785">
        <v>1619.33</v>
      </c>
      <c r="E27" s="652">
        <v>0.76600283822138127</v>
      </c>
      <c r="F27" s="785">
        <v>3463</v>
      </c>
      <c r="G27" s="668">
        <v>1.6381267738883634</v>
      </c>
      <c r="H27" s="785"/>
      <c r="I27" s="652"/>
      <c r="J27" s="785"/>
      <c r="K27" s="652"/>
      <c r="L27" s="785"/>
      <c r="M27" s="668"/>
      <c r="N27" s="785"/>
      <c r="O27" s="652"/>
      <c r="P27" s="785"/>
      <c r="Q27" s="652"/>
      <c r="R27" s="785"/>
      <c r="S27" s="691"/>
    </row>
    <row r="28" spans="1:19" ht="14.4" customHeight="1" x14ac:dyDescent="0.3">
      <c r="A28" s="678" t="s">
        <v>4587</v>
      </c>
      <c r="B28" s="785">
        <v>13100</v>
      </c>
      <c r="C28" s="652">
        <v>1</v>
      </c>
      <c r="D28" s="785">
        <v>16811.97</v>
      </c>
      <c r="E28" s="652">
        <v>1.2833564885496185</v>
      </c>
      <c r="F28" s="785">
        <v>17107.310000000001</v>
      </c>
      <c r="G28" s="668">
        <v>1.3059015267175573</v>
      </c>
      <c r="H28" s="785"/>
      <c r="I28" s="652"/>
      <c r="J28" s="785"/>
      <c r="K28" s="652"/>
      <c r="L28" s="785"/>
      <c r="M28" s="668"/>
      <c r="N28" s="785"/>
      <c r="O28" s="652"/>
      <c r="P28" s="785"/>
      <c r="Q28" s="652"/>
      <c r="R28" s="785"/>
      <c r="S28" s="691"/>
    </row>
    <row r="29" spans="1:19" ht="14.4" customHeight="1" x14ac:dyDescent="0.3">
      <c r="A29" s="678" t="s">
        <v>4588</v>
      </c>
      <c r="B29" s="785">
        <v>1636</v>
      </c>
      <c r="C29" s="652">
        <v>1</v>
      </c>
      <c r="D29" s="785">
        <v>5996.99</v>
      </c>
      <c r="E29" s="652">
        <v>3.6656418092909533</v>
      </c>
      <c r="F29" s="785">
        <v>4020.33</v>
      </c>
      <c r="G29" s="668">
        <v>2.4574144254278729</v>
      </c>
      <c r="H29" s="785"/>
      <c r="I29" s="652"/>
      <c r="J29" s="785"/>
      <c r="K29" s="652"/>
      <c r="L29" s="785"/>
      <c r="M29" s="668"/>
      <c r="N29" s="785"/>
      <c r="O29" s="652"/>
      <c r="P29" s="785"/>
      <c r="Q29" s="652"/>
      <c r="R29" s="785"/>
      <c r="S29" s="691"/>
    </row>
    <row r="30" spans="1:19" ht="14.4" customHeight="1" x14ac:dyDescent="0.3">
      <c r="A30" s="678" t="s">
        <v>4589</v>
      </c>
      <c r="B30" s="785">
        <v>1050</v>
      </c>
      <c r="C30" s="652">
        <v>1</v>
      </c>
      <c r="D30" s="785">
        <v>738.32999999999993</v>
      </c>
      <c r="E30" s="652">
        <v>0.70317142857142845</v>
      </c>
      <c r="F30" s="785">
        <v>1130</v>
      </c>
      <c r="G30" s="668">
        <v>1.0761904761904761</v>
      </c>
      <c r="H30" s="785"/>
      <c r="I30" s="652"/>
      <c r="J30" s="785"/>
      <c r="K30" s="652"/>
      <c r="L30" s="785"/>
      <c r="M30" s="668"/>
      <c r="N30" s="785"/>
      <c r="O30" s="652"/>
      <c r="P30" s="785"/>
      <c r="Q30" s="652"/>
      <c r="R30" s="785"/>
      <c r="S30" s="691"/>
    </row>
    <row r="31" spans="1:19" ht="14.4" customHeight="1" thickBot="1" x14ac:dyDescent="0.35">
      <c r="A31" s="787" t="s">
        <v>4590</v>
      </c>
      <c r="B31" s="786">
        <v>2450</v>
      </c>
      <c r="C31" s="658">
        <v>1</v>
      </c>
      <c r="D31" s="786">
        <v>4082.66</v>
      </c>
      <c r="E31" s="658">
        <v>1.6663918367346937</v>
      </c>
      <c r="F31" s="786">
        <v>7115.66</v>
      </c>
      <c r="G31" s="669">
        <v>2.9043510204081633</v>
      </c>
      <c r="H31" s="786"/>
      <c r="I31" s="658"/>
      <c r="J31" s="786"/>
      <c r="K31" s="658"/>
      <c r="L31" s="786"/>
      <c r="M31" s="669"/>
      <c r="N31" s="786"/>
      <c r="O31" s="658"/>
      <c r="P31" s="786"/>
      <c r="Q31" s="658"/>
      <c r="R31" s="786"/>
      <c r="S31" s="69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68" t="s">
        <v>5390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30370.579999999998</v>
      </c>
      <c r="G3" s="212">
        <f t="shared" si="0"/>
        <v>77494822.000000015</v>
      </c>
      <c r="H3" s="212"/>
      <c r="I3" s="212"/>
      <c r="J3" s="212">
        <f t="shared" si="0"/>
        <v>30090.809999999998</v>
      </c>
      <c r="K3" s="212">
        <f t="shared" si="0"/>
        <v>73491785.050000012</v>
      </c>
      <c r="L3" s="212"/>
      <c r="M3" s="212"/>
      <c r="N3" s="212">
        <f t="shared" si="0"/>
        <v>30008.700000000004</v>
      </c>
      <c r="O3" s="212">
        <f t="shared" si="0"/>
        <v>72660592.839999989</v>
      </c>
      <c r="P3" s="79">
        <f>IF(G3=0,0,O3/G3)</f>
        <v>0.93761868167140217</v>
      </c>
      <c r="Q3" s="213">
        <f>IF(N3=0,0,O3/N3)</f>
        <v>2421.3175792353545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121</v>
      </c>
      <c r="E4" s="552" t="s">
        <v>81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4591</v>
      </c>
      <c r="B6" s="727" t="s">
        <v>4477</v>
      </c>
      <c r="C6" s="727" t="s">
        <v>4493</v>
      </c>
      <c r="D6" s="727" t="s">
        <v>4508</v>
      </c>
      <c r="E6" s="727" t="s">
        <v>4509</v>
      </c>
      <c r="F6" s="229"/>
      <c r="G6" s="229"/>
      <c r="H6" s="229"/>
      <c r="I6" s="229"/>
      <c r="J6" s="229">
        <v>3</v>
      </c>
      <c r="K6" s="229">
        <v>354</v>
      </c>
      <c r="L6" s="229"/>
      <c r="M6" s="229">
        <v>118</v>
      </c>
      <c r="N6" s="229">
        <v>2</v>
      </c>
      <c r="O6" s="229">
        <v>252</v>
      </c>
      <c r="P6" s="732"/>
      <c r="Q6" s="740">
        <v>126</v>
      </c>
    </row>
    <row r="7" spans="1:17" ht="14.4" customHeight="1" x14ac:dyDescent="0.3">
      <c r="A7" s="651" t="s">
        <v>4591</v>
      </c>
      <c r="B7" s="652" t="s">
        <v>4477</v>
      </c>
      <c r="C7" s="652" t="s">
        <v>4493</v>
      </c>
      <c r="D7" s="652" t="s">
        <v>4522</v>
      </c>
      <c r="E7" s="652" t="s">
        <v>4523</v>
      </c>
      <c r="F7" s="655"/>
      <c r="G7" s="655"/>
      <c r="H7" s="655"/>
      <c r="I7" s="655"/>
      <c r="J7" s="655">
        <v>2</v>
      </c>
      <c r="K7" s="655">
        <v>0</v>
      </c>
      <c r="L7" s="655"/>
      <c r="M7" s="655">
        <v>0</v>
      </c>
      <c r="N7" s="655"/>
      <c r="O7" s="655"/>
      <c r="P7" s="668"/>
      <c r="Q7" s="656"/>
    </row>
    <row r="8" spans="1:17" ht="14.4" customHeight="1" x14ac:dyDescent="0.3">
      <c r="A8" s="651" t="s">
        <v>4591</v>
      </c>
      <c r="B8" s="652" t="s">
        <v>4477</v>
      </c>
      <c r="C8" s="652" t="s">
        <v>4493</v>
      </c>
      <c r="D8" s="652" t="s">
        <v>4524</v>
      </c>
      <c r="E8" s="652" t="s">
        <v>4525</v>
      </c>
      <c r="F8" s="655">
        <v>3</v>
      </c>
      <c r="G8" s="655">
        <v>700</v>
      </c>
      <c r="H8" s="655">
        <v>1</v>
      </c>
      <c r="I8" s="655">
        <v>233.33333333333334</v>
      </c>
      <c r="J8" s="655">
        <v>5</v>
      </c>
      <c r="K8" s="655">
        <v>1175</v>
      </c>
      <c r="L8" s="655">
        <v>1.6785714285714286</v>
      </c>
      <c r="M8" s="655">
        <v>235</v>
      </c>
      <c r="N8" s="655">
        <v>4</v>
      </c>
      <c r="O8" s="655">
        <v>1004</v>
      </c>
      <c r="P8" s="668">
        <v>1.4342857142857144</v>
      </c>
      <c r="Q8" s="656">
        <v>251</v>
      </c>
    </row>
    <row r="9" spans="1:17" ht="14.4" customHeight="1" x14ac:dyDescent="0.3">
      <c r="A9" s="651" t="s">
        <v>4591</v>
      </c>
      <c r="B9" s="652" t="s">
        <v>4477</v>
      </c>
      <c r="C9" s="652" t="s">
        <v>4493</v>
      </c>
      <c r="D9" s="652" t="s">
        <v>4549</v>
      </c>
      <c r="E9" s="652" t="s">
        <v>4550</v>
      </c>
      <c r="F9" s="655"/>
      <c r="G9" s="655"/>
      <c r="H9" s="655"/>
      <c r="I9" s="655"/>
      <c r="J9" s="655">
        <v>1</v>
      </c>
      <c r="K9" s="655">
        <v>349</v>
      </c>
      <c r="L9" s="655"/>
      <c r="M9" s="655">
        <v>349</v>
      </c>
      <c r="N9" s="655">
        <v>1</v>
      </c>
      <c r="O9" s="655">
        <v>372</v>
      </c>
      <c r="P9" s="668"/>
      <c r="Q9" s="656">
        <v>372</v>
      </c>
    </row>
    <row r="10" spans="1:17" ht="14.4" customHeight="1" x14ac:dyDescent="0.3">
      <c r="A10" s="651" t="s">
        <v>4592</v>
      </c>
      <c r="B10" s="652" t="s">
        <v>4477</v>
      </c>
      <c r="C10" s="652" t="s">
        <v>4493</v>
      </c>
      <c r="D10" s="652" t="s">
        <v>4508</v>
      </c>
      <c r="E10" s="652" t="s">
        <v>4509</v>
      </c>
      <c r="F10" s="655">
        <v>6</v>
      </c>
      <c r="G10" s="655">
        <v>704</v>
      </c>
      <c r="H10" s="655">
        <v>1</v>
      </c>
      <c r="I10" s="655">
        <v>117.33333333333333</v>
      </c>
      <c r="J10" s="655">
        <v>1</v>
      </c>
      <c r="K10" s="655">
        <v>118</v>
      </c>
      <c r="L10" s="655">
        <v>0.16761363636363635</v>
      </c>
      <c r="M10" s="655">
        <v>118</v>
      </c>
      <c r="N10" s="655">
        <v>2</v>
      </c>
      <c r="O10" s="655">
        <v>252</v>
      </c>
      <c r="P10" s="668">
        <v>0.35795454545454547</v>
      </c>
      <c r="Q10" s="656">
        <v>126</v>
      </c>
    </row>
    <row r="11" spans="1:17" ht="14.4" customHeight="1" x14ac:dyDescent="0.3">
      <c r="A11" s="651" t="s">
        <v>4592</v>
      </c>
      <c r="B11" s="652" t="s">
        <v>4477</v>
      </c>
      <c r="C11" s="652" t="s">
        <v>4493</v>
      </c>
      <c r="D11" s="652" t="s">
        <v>4522</v>
      </c>
      <c r="E11" s="652" t="s">
        <v>4523</v>
      </c>
      <c r="F11" s="655"/>
      <c r="G11" s="655"/>
      <c r="H11" s="655"/>
      <c r="I11" s="655"/>
      <c r="J11" s="655">
        <v>3</v>
      </c>
      <c r="K11" s="655">
        <v>66.66</v>
      </c>
      <c r="L11" s="655"/>
      <c r="M11" s="655">
        <v>22.22</v>
      </c>
      <c r="N11" s="655">
        <v>2</v>
      </c>
      <c r="O11" s="655">
        <v>66.66</v>
      </c>
      <c r="P11" s="668"/>
      <c r="Q11" s="656">
        <v>33.33</v>
      </c>
    </row>
    <row r="12" spans="1:17" ht="14.4" customHeight="1" x14ac:dyDescent="0.3">
      <c r="A12" s="651" t="s">
        <v>4592</v>
      </c>
      <c r="B12" s="652" t="s">
        <v>4477</v>
      </c>
      <c r="C12" s="652" t="s">
        <v>4493</v>
      </c>
      <c r="D12" s="652" t="s">
        <v>4524</v>
      </c>
      <c r="E12" s="652" t="s">
        <v>4525</v>
      </c>
      <c r="F12" s="655">
        <v>2</v>
      </c>
      <c r="G12" s="655">
        <v>466</v>
      </c>
      <c r="H12" s="655">
        <v>1</v>
      </c>
      <c r="I12" s="655">
        <v>233</v>
      </c>
      <c r="J12" s="655">
        <v>6</v>
      </c>
      <c r="K12" s="655">
        <v>1410</v>
      </c>
      <c r="L12" s="655">
        <v>3.0257510729613735</v>
      </c>
      <c r="M12" s="655">
        <v>235</v>
      </c>
      <c r="N12" s="655">
        <v>4</v>
      </c>
      <c r="O12" s="655">
        <v>1004</v>
      </c>
      <c r="P12" s="668">
        <v>2.1545064377682404</v>
      </c>
      <c r="Q12" s="656">
        <v>251</v>
      </c>
    </row>
    <row r="13" spans="1:17" ht="14.4" customHeight="1" x14ac:dyDescent="0.3">
      <c r="A13" s="651" t="s">
        <v>4592</v>
      </c>
      <c r="B13" s="652" t="s">
        <v>4477</v>
      </c>
      <c r="C13" s="652" t="s">
        <v>4493</v>
      </c>
      <c r="D13" s="652" t="s">
        <v>4549</v>
      </c>
      <c r="E13" s="652" t="s">
        <v>4550</v>
      </c>
      <c r="F13" s="655"/>
      <c r="G13" s="655"/>
      <c r="H13" s="655"/>
      <c r="I13" s="655"/>
      <c r="J13" s="655">
        <v>1</v>
      </c>
      <c r="K13" s="655">
        <v>349</v>
      </c>
      <c r="L13" s="655"/>
      <c r="M13" s="655">
        <v>349</v>
      </c>
      <c r="N13" s="655">
        <v>1</v>
      </c>
      <c r="O13" s="655">
        <v>372</v>
      </c>
      <c r="P13" s="668"/>
      <c r="Q13" s="656">
        <v>372</v>
      </c>
    </row>
    <row r="14" spans="1:17" ht="14.4" customHeight="1" x14ac:dyDescent="0.3">
      <c r="A14" s="651" t="s">
        <v>4593</v>
      </c>
      <c r="B14" s="652" t="s">
        <v>4477</v>
      </c>
      <c r="C14" s="652" t="s">
        <v>4493</v>
      </c>
      <c r="D14" s="652" t="s">
        <v>4496</v>
      </c>
      <c r="E14" s="652" t="s">
        <v>4497</v>
      </c>
      <c r="F14" s="655"/>
      <c r="G14" s="655"/>
      <c r="H14" s="655"/>
      <c r="I14" s="655"/>
      <c r="J14" s="655">
        <v>2</v>
      </c>
      <c r="K14" s="655">
        <v>70</v>
      </c>
      <c r="L14" s="655"/>
      <c r="M14" s="655">
        <v>35</v>
      </c>
      <c r="N14" s="655"/>
      <c r="O14" s="655"/>
      <c r="P14" s="668"/>
      <c r="Q14" s="656"/>
    </row>
    <row r="15" spans="1:17" ht="14.4" customHeight="1" x14ac:dyDescent="0.3">
      <c r="A15" s="651" t="s">
        <v>4593</v>
      </c>
      <c r="B15" s="652" t="s">
        <v>4477</v>
      </c>
      <c r="C15" s="652" t="s">
        <v>4493</v>
      </c>
      <c r="D15" s="652" t="s">
        <v>4508</v>
      </c>
      <c r="E15" s="652" t="s">
        <v>4509</v>
      </c>
      <c r="F15" s="655">
        <v>12</v>
      </c>
      <c r="G15" s="655">
        <v>1408</v>
      </c>
      <c r="H15" s="655">
        <v>1</v>
      </c>
      <c r="I15" s="655">
        <v>117.33333333333333</v>
      </c>
      <c r="J15" s="655">
        <v>10</v>
      </c>
      <c r="K15" s="655">
        <v>1180</v>
      </c>
      <c r="L15" s="655">
        <v>0.83806818181818177</v>
      </c>
      <c r="M15" s="655">
        <v>118</v>
      </c>
      <c r="N15" s="655">
        <v>10</v>
      </c>
      <c r="O15" s="655">
        <v>1260</v>
      </c>
      <c r="P15" s="668">
        <v>0.89488636363636365</v>
      </c>
      <c r="Q15" s="656">
        <v>126</v>
      </c>
    </row>
    <row r="16" spans="1:17" ht="14.4" customHeight="1" x14ac:dyDescent="0.3">
      <c r="A16" s="651" t="s">
        <v>4593</v>
      </c>
      <c r="B16" s="652" t="s">
        <v>4477</v>
      </c>
      <c r="C16" s="652" t="s">
        <v>4493</v>
      </c>
      <c r="D16" s="652" t="s">
        <v>4522</v>
      </c>
      <c r="E16" s="652" t="s">
        <v>4523</v>
      </c>
      <c r="F16" s="655">
        <v>1</v>
      </c>
      <c r="G16" s="655">
        <v>0</v>
      </c>
      <c r="H16" s="655"/>
      <c r="I16" s="655">
        <v>0</v>
      </c>
      <c r="J16" s="655">
        <v>10</v>
      </c>
      <c r="K16" s="655">
        <v>100</v>
      </c>
      <c r="L16" s="655"/>
      <c r="M16" s="655">
        <v>10</v>
      </c>
      <c r="N16" s="655"/>
      <c r="O16" s="655"/>
      <c r="P16" s="668"/>
      <c r="Q16" s="656"/>
    </row>
    <row r="17" spans="1:17" ht="14.4" customHeight="1" x14ac:dyDescent="0.3">
      <c r="A17" s="651" t="s">
        <v>4593</v>
      </c>
      <c r="B17" s="652" t="s">
        <v>4477</v>
      </c>
      <c r="C17" s="652" t="s">
        <v>4493</v>
      </c>
      <c r="D17" s="652" t="s">
        <v>4524</v>
      </c>
      <c r="E17" s="652" t="s">
        <v>4525</v>
      </c>
      <c r="F17" s="655">
        <v>28</v>
      </c>
      <c r="G17" s="655">
        <v>6536</v>
      </c>
      <c r="H17" s="655">
        <v>1</v>
      </c>
      <c r="I17" s="655">
        <v>233.42857142857142</v>
      </c>
      <c r="J17" s="655">
        <v>21</v>
      </c>
      <c r="K17" s="655">
        <v>4935</v>
      </c>
      <c r="L17" s="655">
        <v>0.75504895960832308</v>
      </c>
      <c r="M17" s="655">
        <v>235</v>
      </c>
      <c r="N17" s="655">
        <v>12</v>
      </c>
      <c r="O17" s="655">
        <v>3012</v>
      </c>
      <c r="P17" s="668">
        <v>0.46083231334149327</v>
      </c>
      <c r="Q17" s="656">
        <v>251</v>
      </c>
    </row>
    <row r="18" spans="1:17" ht="14.4" customHeight="1" x14ac:dyDescent="0.3">
      <c r="A18" s="651" t="s">
        <v>4593</v>
      </c>
      <c r="B18" s="652" t="s">
        <v>4477</v>
      </c>
      <c r="C18" s="652" t="s">
        <v>4493</v>
      </c>
      <c r="D18" s="652" t="s">
        <v>4549</v>
      </c>
      <c r="E18" s="652" t="s">
        <v>4550</v>
      </c>
      <c r="F18" s="655"/>
      <c r="G18" s="655"/>
      <c r="H18" s="655"/>
      <c r="I18" s="655"/>
      <c r="J18" s="655">
        <v>1</v>
      </c>
      <c r="K18" s="655">
        <v>349</v>
      </c>
      <c r="L18" s="655"/>
      <c r="M18" s="655">
        <v>349</v>
      </c>
      <c r="N18" s="655">
        <v>4</v>
      </c>
      <c r="O18" s="655">
        <v>1488</v>
      </c>
      <c r="P18" s="668"/>
      <c r="Q18" s="656">
        <v>372</v>
      </c>
    </row>
    <row r="19" spans="1:17" ht="14.4" customHeight="1" x14ac:dyDescent="0.3">
      <c r="A19" s="651" t="s">
        <v>4594</v>
      </c>
      <c r="B19" s="652" t="s">
        <v>4477</v>
      </c>
      <c r="C19" s="652" t="s">
        <v>4493</v>
      </c>
      <c r="D19" s="652" t="s">
        <v>4508</v>
      </c>
      <c r="E19" s="652" t="s">
        <v>4509</v>
      </c>
      <c r="F19" s="655">
        <v>4</v>
      </c>
      <c r="G19" s="655">
        <v>472</v>
      </c>
      <c r="H19" s="655">
        <v>1</v>
      </c>
      <c r="I19" s="655">
        <v>118</v>
      </c>
      <c r="J19" s="655"/>
      <c r="K19" s="655"/>
      <c r="L19" s="655"/>
      <c r="M19" s="655"/>
      <c r="N19" s="655">
        <v>1</v>
      </c>
      <c r="O19" s="655">
        <v>126</v>
      </c>
      <c r="P19" s="668">
        <v>0.26694915254237289</v>
      </c>
      <c r="Q19" s="656">
        <v>126</v>
      </c>
    </row>
    <row r="20" spans="1:17" ht="14.4" customHeight="1" x14ac:dyDescent="0.3">
      <c r="A20" s="651" t="s">
        <v>4594</v>
      </c>
      <c r="B20" s="652" t="s">
        <v>4477</v>
      </c>
      <c r="C20" s="652" t="s">
        <v>4493</v>
      </c>
      <c r="D20" s="652" t="s">
        <v>4524</v>
      </c>
      <c r="E20" s="652" t="s">
        <v>4525</v>
      </c>
      <c r="F20" s="655">
        <v>3</v>
      </c>
      <c r="G20" s="655">
        <v>700</v>
      </c>
      <c r="H20" s="655">
        <v>1</v>
      </c>
      <c r="I20" s="655">
        <v>233.33333333333334</v>
      </c>
      <c r="J20" s="655">
        <v>3</v>
      </c>
      <c r="K20" s="655">
        <v>705</v>
      </c>
      <c r="L20" s="655">
        <v>1.0071428571428571</v>
      </c>
      <c r="M20" s="655">
        <v>235</v>
      </c>
      <c r="N20" s="655"/>
      <c r="O20" s="655"/>
      <c r="P20" s="668"/>
      <c r="Q20" s="656"/>
    </row>
    <row r="21" spans="1:17" ht="14.4" customHeight="1" x14ac:dyDescent="0.3">
      <c r="A21" s="651" t="s">
        <v>4595</v>
      </c>
      <c r="B21" s="652" t="s">
        <v>4477</v>
      </c>
      <c r="C21" s="652" t="s">
        <v>4493</v>
      </c>
      <c r="D21" s="652" t="s">
        <v>4524</v>
      </c>
      <c r="E21" s="652" t="s">
        <v>4525</v>
      </c>
      <c r="F21" s="655">
        <v>1</v>
      </c>
      <c r="G21" s="655">
        <v>234</v>
      </c>
      <c r="H21" s="655">
        <v>1</v>
      </c>
      <c r="I21" s="655">
        <v>234</v>
      </c>
      <c r="J21" s="655"/>
      <c r="K21" s="655"/>
      <c r="L21" s="655"/>
      <c r="M21" s="655"/>
      <c r="N21" s="655"/>
      <c r="O21" s="655"/>
      <c r="P21" s="668"/>
      <c r="Q21" s="656"/>
    </row>
    <row r="22" spans="1:17" ht="14.4" customHeight="1" x14ac:dyDescent="0.3">
      <c r="A22" s="651" t="s">
        <v>4595</v>
      </c>
      <c r="B22" s="652" t="s">
        <v>4477</v>
      </c>
      <c r="C22" s="652" t="s">
        <v>4493</v>
      </c>
      <c r="D22" s="652" t="s">
        <v>4549</v>
      </c>
      <c r="E22" s="652" t="s">
        <v>4550</v>
      </c>
      <c r="F22" s="655"/>
      <c r="G22" s="655"/>
      <c r="H22" s="655"/>
      <c r="I22" s="655"/>
      <c r="J22" s="655"/>
      <c r="K22" s="655"/>
      <c r="L22" s="655"/>
      <c r="M22" s="655"/>
      <c r="N22" s="655">
        <v>1</v>
      </c>
      <c r="O22" s="655">
        <v>372</v>
      </c>
      <c r="P22" s="668"/>
      <c r="Q22" s="656">
        <v>372</v>
      </c>
    </row>
    <row r="23" spans="1:17" ht="14.4" customHeight="1" x14ac:dyDescent="0.3">
      <c r="A23" s="651" t="s">
        <v>4595</v>
      </c>
      <c r="B23" s="652" t="s">
        <v>4557</v>
      </c>
      <c r="C23" s="652" t="s">
        <v>4493</v>
      </c>
      <c r="D23" s="652" t="s">
        <v>4558</v>
      </c>
      <c r="E23" s="652" t="s">
        <v>4559</v>
      </c>
      <c r="F23" s="655"/>
      <c r="G23" s="655"/>
      <c r="H23" s="655"/>
      <c r="I23" s="655"/>
      <c r="J23" s="655"/>
      <c r="K23" s="655"/>
      <c r="L23" s="655"/>
      <c r="M23" s="655"/>
      <c r="N23" s="655">
        <v>1</v>
      </c>
      <c r="O23" s="655">
        <v>0</v>
      </c>
      <c r="P23" s="668"/>
      <c r="Q23" s="656">
        <v>0</v>
      </c>
    </row>
    <row r="24" spans="1:17" ht="14.4" customHeight="1" x14ac:dyDescent="0.3">
      <c r="A24" s="651" t="s">
        <v>540</v>
      </c>
      <c r="B24" s="652" t="s">
        <v>4477</v>
      </c>
      <c r="C24" s="652" t="s">
        <v>4493</v>
      </c>
      <c r="D24" s="652" t="s">
        <v>4496</v>
      </c>
      <c r="E24" s="652" t="s">
        <v>4497</v>
      </c>
      <c r="F24" s="655"/>
      <c r="G24" s="655"/>
      <c r="H24" s="655"/>
      <c r="I24" s="655"/>
      <c r="J24" s="655">
        <v>2</v>
      </c>
      <c r="K24" s="655">
        <v>70</v>
      </c>
      <c r="L24" s="655"/>
      <c r="M24" s="655">
        <v>35</v>
      </c>
      <c r="N24" s="655">
        <v>8</v>
      </c>
      <c r="O24" s="655">
        <v>296</v>
      </c>
      <c r="P24" s="668"/>
      <c r="Q24" s="656">
        <v>37</v>
      </c>
    </row>
    <row r="25" spans="1:17" ht="14.4" customHeight="1" x14ac:dyDescent="0.3">
      <c r="A25" s="651" t="s">
        <v>540</v>
      </c>
      <c r="B25" s="652" t="s">
        <v>4477</v>
      </c>
      <c r="C25" s="652" t="s">
        <v>4493</v>
      </c>
      <c r="D25" s="652" t="s">
        <v>4498</v>
      </c>
      <c r="E25" s="652" t="s">
        <v>4499</v>
      </c>
      <c r="F25" s="655">
        <v>84</v>
      </c>
      <c r="G25" s="655">
        <v>420</v>
      </c>
      <c r="H25" s="655">
        <v>1</v>
      </c>
      <c r="I25" s="655">
        <v>5</v>
      </c>
      <c r="J25" s="655">
        <v>134</v>
      </c>
      <c r="K25" s="655">
        <v>670</v>
      </c>
      <c r="L25" s="655">
        <v>1.5952380952380953</v>
      </c>
      <c r="M25" s="655">
        <v>5</v>
      </c>
      <c r="N25" s="655">
        <v>125</v>
      </c>
      <c r="O25" s="655">
        <v>625</v>
      </c>
      <c r="P25" s="668">
        <v>1.4880952380952381</v>
      </c>
      <c r="Q25" s="656">
        <v>5</v>
      </c>
    </row>
    <row r="26" spans="1:17" ht="14.4" customHeight="1" x14ac:dyDescent="0.3">
      <c r="A26" s="651" t="s">
        <v>540</v>
      </c>
      <c r="B26" s="652" t="s">
        <v>4477</v>
      </c>
      <c r="C26" s="652" t="s">
        <v>4493</v>
      </c>
      <c r="D26" s="652" t="s">
        <v>4500</v>
      </c>
      <c r="E26" s="652" t="s">
        <v>4501</v>
      </c>
      <c r="F26" s="655"/>
      <c r="G26" s="655"/>
      <c r="H26" s="655"/>
      <c r="I26" s="655"/>
      <c r="J26" s="655">
        <v>1</v>
      </c>
      <c r="K26" s="655">
        <v>5</v>
      </c>
      <c r="L26" s="655"/>
      <c r="M26" s="655">
        <v>5</v>
      </c>
      <c r="N26" s="655">
        <v>1</v>
      </c>
      <c r="O26" s="655">
        <v>5</v>
      </c>
      <c r="P26" s="668"/>
      <c r="Q26" s="656">
        <v>5</v>
      </c>
    </row>
    <row r="27" spans="1:17" ht="14.4" customHeight="1" x14ac:dyDescent="0.3">
      <c r="A27" s="651" t="s">
        <v>540</v>
      </c>
      <c r="B27" s="652" t="s">
        <v>4477</v>
      </c>
      <c r="C27" s="652" t="s">
        <v>4493</v>
      </c>
      <c r="D27" s="652" t="s">
        <v>4508</v>
      </c>
      <c r="E27" s="652" t="s">
        <v>4509</v>
      </c>
      <c r="F27" s="655">
        <v>10</v>
      </c>
      <c r="G27" s="655">
        <v>1176</v>
      </c>
      <c r="H27" s="655">
        <v>1</v>
      </c>
      <c r="I27" s="655">
        <v>117.6</v>
      </c>
      <c r="J27" s="655">
        <v>5</v>
      </c>
      <c r="K27" s="655">
        <v>590</v>
      </c>
      <c r="L27" s="655">
        <v>0.50170068027210879</v>
      </c>
      <c r="M27" s="655">
        <v>118</v>
      </c>
      <c r="N27" s="655">
        <v>7</v>
      </c>
      <c r="O27" s="655">
        <v>882</v>
      </c>
      <c r="P27" s="668">
        <v>0.75</v>
      </c>
      <c r="Q27" s="656">
        <v>126</v>
      </c>
    </row>
    <row r="28" spans="1:17" ht="14.4" customHeight="1" x14ac:dyDescent="0.3">
      <c r="A28" s="651" t="s">
        <v>540</v>
      </c>
      <c r="B28" s="652" t="s">
        <v>4477</v>
      </c>
      <c r="C28" s="652" t="s">
        <v>4493</v>
      </c>
      <c r="D28" s="652" t="s">
        <v>4522</v>
      </c>
      <c r="E28" s="652" t="s">
        <v>4523</v>
      </c>
      <c r="F28" s="655">
        <v>10</v>
      </c>
      <c r="G28" s="655">
        <v>0</v>
      </c>
      <c r="H28" s="655"/>
      <c r="I28" s="655">
        <v>0</v>
      </c>
      <c r="J28" s="655">
        <v>34</v>
      </c>
      <c r="K28" s="655">
        <v>199.98999999999995</v>
      </c>
      <c r="L28" s="655"/>
      <c r="M28" s="655">
        <v>5.8820588235294107</v>
      </c>
      <c r="N28" s="655">
        <v>21</v>
      </c>
      <c r="O28" s="655">
        <v>699.97000000000014</v>
      </c>
      <c r="P28" s="668"/>
      <c r="Q28" s="656">
        <v>33.331904761904767</v>
      </c>
    </row>
    <row r="29" spans="1:17" ht="14.4" customHeight="1" x14ac:dyDescent="0.3">
      <c r="A29" s="651" t="s">
        <v>540</v>
      </c>
      <c r="B29" s="652" t="s">
        <v>4477</v>
      </c>
      <c r="C29" s="652" t="s">
        <v>4493</v>
      </c>
      <c r="D29" s="652" t="s">
        <v>4524</v>
      </c>
      <c r="E29" s="652" t="s">
        <v>4525</v>
      </c>
      <c r="F29" s="655">
        <v>16</v>
      </c>
      <c r="G29" s="655">
        <v>3734</v>
      </c>
      <c r="H29" s="655">
        <v>1</v>
      </c>
      <c r="I29" s="655">
        <v>233.375</v>
      </c>
      <c r="J29" s="655">
        <v>13</v>
      </c>
      <c r="K29" s="655">
        <v>3055</v>
      </c>
      <c r="L29" s="655">
        <v>0.81815747188002141</v>
      </c>
      <c r="M29" s="655">
        <v>235</v>
      </c>
      <c r="N29" s="655">
        <v>18</v>
      </c>
      <c r="O29" s="655">
        <v>4518</v>
      </c>
      <c r="P29" s="668">
        <v>1.2099625066952331</v>
      </c>
      <c r="Q29" s="656">
        <v>251</v>
      </c>
    </row>
    <row r="30" spans="1:17" ht="14.4" customHeight="1" x14ac:dyDescent="0.3">
      <c r="A30" s="651" t="s">
        <v>540</v>
      </c>
      <c r="B30" s="652" t="s">
        <v>4477</v>
      </c>
      <c r="C30" s="652" t="s">
        <v>4493</v>
      </c>
      <c r="D30" s="652" t="s">
        <v>4534</v>
      </c>
      <c r="E30" s="652" t="s">
        <v>4535</v>
      </c>
      <c r="F30" s="655">
        <v>0</v>
      </c>
      <c r="G30" s="655">
        <v>0</v>
      </c>
      <c r="H30" s="655"/>
      <c r="I30" s="655"/>
      <c r="J30" s="655"/>
      <c r="K30" s="655"/>
      <c r="L30" s="655"/>
      <c r="M30" s="655"/>
      <c r="N30" s="655"/>
      <c r="O30" s="655"/>
      <c r="P30" s="668"/>
      <c r="Q30" s="656"/>
    </row>
    <row r="31" spans="1:17" ht="14.4" customHeight="1" x14ac:dyDescent="0.3">
      <c r="A31" s="651" t="s">
        <v>540</v>
      </c>
      <c r="B31" s="652" t="s">
        <v>4477</v>
      </c>
      <c r="C31" s="652" t="s">
        <v>4493</v>
      </c>
      <c r="D31" s="652" t="s">
        <v>4549</v>
      </c>
      <c r="E31" s="652" t="s">
        <v>4550</v>
      </c>
      <c r="F31" s="655"/>
      <c r="G31" s="655"/>
      <c r="H31" s="655"/>
      <c r="I31" s="655"/>
      <c r="J31" s="655">
        <v>2</v>
      </c>
      <c r="K31" s="655">
        <v>698</v>
      </c>
      <c r="L31" s="655"/>
      <c r="M31" s="655">
        <v>349</v>
      </c>
      <c r="N31" s="655">
        <v>4</v>
      </c>
      <c r="O31" s="655">
        <v>1488</v>
      </c>
      <c r="P31" s="668"/>
      <c r="Q31" s="656">
        <v>372</v>
      </c>
    </row>
    <row r="32" spans="1:17" ht="14.4" customHeight="1" x14ac:dyDescent="0.3">
      <c r="A32" s="651" t="s">
        <v>540</v>
      </c>
      <c r="B32" s="652" t="s">
        <v>4596</v>
      </c>
      <c r="C32" s="652" t="s">
        <v>4493</v>
      </c>
      <c r="D32" s="652" t="s">
        <v>4597</v>
      </c>
      <c r="E32" s="652" t="s">
        <v>4598</v>
      </c>
      <c r="F32" s="655"/>
      <c r="G32" s="655"/>
      <c r="H32" s="655"/>
      <c r="I32" s="655"/>
      <c r="J32" s="655"/>
      <c r="K32" s="655"/>
      <c r="L32" s="655"/>
      <c r="M32" s="655"/>
      <c r="N32" s="655">
        <v>1</v>
      </c>
      <c r="O32" s="655">
        <v>2770</v>
      </c>
      <c r="P32" s="668"/>
      <c r="Q32" s="656">
        <v>2770</v>
      </c>
    </row>
    <row r="33" spans="1:17" ht="14.4" customHeight="1" x14ac:dyDescent="0.3">
      <c r="A33" s="651" t="s">
        <v>540</v>
      </c>
      <c r="B33" s="652" t="s">
        <v>4596</v>
      </c>
      <c r="C33" s="652" t="s">
        <v>4493</v>
      </c>
      <c r="D33" s="652" t="s">
        <v>4599</v>
      </c>
      <c r="E33" s="652" t="s">
        <v>4600</v>
      </c>
      <c r="F33" s="655"/>
      <c r="G33" s="655"/>
      <c r="H33" s="655"/>
      <c r="I33" s="655"/>
      <c r="J33" s="655">
        <v>1</v>
      </c>
      <c r="K33" s="655">
        <v>917</v>
      </c>
      <c r="L33" s="655"/>
      <c r="M33" s="655">
        <v>917</v>
      </c>
      <c r="N33" s="655"/>
      <c r="O33" s="655"/>
      <c r="P33" s="668"/>
      <c r="Q33" s="656"/>
    </row>
    <row r="34" spans="1:17" ht="14.4" customHeight="1" x14ac:dyDescent="0.3">
      <c r="A34" s="651" t="s">
        <v>540</v>
      </c>
      <c r="B34" s="652" t="s">
        <v>4596</v>
      </c>
      <c r="C34" s="652" t="s">
        <v>4493</v>
      </c>
      <c r="D34" s="652" t="s">
        <v>4601</v>
      </c>
      <c r="E34" s="652" t="s">
        <v>4602</v>
      </c>
      <c r="F34" s="655"/>
      <c r="G34" s="655"/>
      <c r="H34" s="655"/>
      <c r="I34" s="655"/>
      <c r="J34" s="655"/>
      <c r="K34" s="655"/>
      <c r="L34" s="655"/>
      <c r="M34" s="655"/>
      <c r="N34" s="655">
        <v>1</v>
      </c>
      <c r="O34" s="655">
        <v>0</v>
      </c>
      <c r="P34" s="668"/>
      <c r="Q34" s="656">
        <v>0</v>
      </c>
    </row>
    <row r="35" spans="1:17" ht="14.4" customHeight="1" x14ac:dyDescent="0.3">
      <c r="A35" s="651" t="s">
        <v>540</v>
      </c>
      <c r="B35" s="652" t="s">
        <v>4596</v>
      </c>
      <c r="C35" s="652" t="s">
        <v>4493</v>
      </c>
      <c r="D35" s="652" t="s">
        <v>4603</v>
      </c>
      <c r="E35" s="652" t="s">
        <v>4604</v>
      </c>
      <c r="F35" s="655"/>
      <c r="G35" s="655"/>
      <c r="H35" s="655"/>
      <c r="I35" s="655"/>
      <c r="J35" s="655"/>
      <c r="K35" s="655"/>
      <c r="L35" s="655"/>
      <c r="M35" s="655"/>
      <c r="N35" s="655">
        <v>1</v>
      </c>
      <c r="O35" s="655">
        <v>0</v>
      </c>
      <c r="P35" s="668"/>
      <c r="Q35" s="656">
        <v>0</v>
      </c>
    </row>
    <row r="36" spans="1:17" ht="14.4" customHeight="1" x14ac:dyDescent="0.3">
      <c r="A36" s="651" t="s">
        <v>540</v>
      </c>
      <c r="B36" s="652" t="s">
        <v>4596</v>
      </c>
      <c r="C36" s="652" t="s">
        <v>4493</v>
      </c>
      <c r="D36" s="652" t="s">
        <v>4605</v>
      </c>
      <c r="E36" s="652" t="s">
        <v>4606</v>
      </c>
      <c r="F36" s="655"/>
      <c r="G36" s="655"/>
      <c r="H36" s="655"/>
      <c r="I36" s="655"/>
      <c r="J36" s="655"/>
      <c r="K36" s="655"/>
      <c r="L36" s="655"/>
      <c r="M36" s="655"/>
      <c r="N36" s="655">
        <v>1</v>
      </c>
      <c r="O36" s="655">
        <v>0</v>
      </c>
      <c r="P36" s="668"/>
      <c r="Q36" s="656">
        <v>0</v>
      </c>
    </row>
    <row r="37" spans="1:17" ht="14.4" customHeight="1" x14ac:dyDescent="0.3">
      <c r="A37" s="651" t="s">
        <v>540</v>
      </c>
      <c r="B37" s="652" t="s">
        <v>4596</v>
      </c>
      <c r="C37" s="652" t="s">
        <v>4493</v>
      </c>
      <c r="D37" s="652" t="s">
        <v>4607</v>
      </c>
      <c r="E37" s="652" t="s">
        <v>4608</v>
      </c>
      <c r="F37" s="655"/>
      <c r="G37" s="655"/>
      <c r="H37" s="655"/>
      <c r="I37" s="655"/>
      <c r="J37" s="655"/>
      <c r="K37" s="655"/>
      <c r="L37" s="655"/>
      <c r="M37" s="655"/>
      <c r="N37" s="655">
        <v>2</v>
      </c>
      <c r="O37" s="655">
        <v>18682</v>
      </c>
      <c r="P37" s="668"/>
      <c r="Q37" s="656">
        <v>9341</v>
      </c>
    </row>
    <row r="38" spans="1:17" ht="14.4" customHeight="1" x14ac:dyDescent="0.3">
      <c r="A38" s="651" t="s">
        <v>540</v>
      </c>
      <c r="B38" s="652" t="s">
        <v>4596</v>
      </c>
      <c r="C38" s="652" t="s">
        <v>4493</v>
      </c>
      <c r="D38" s="652" t="s">
        <v>4609</v>
      </c>
      <c r="E38" s="652" t="s">
        <v>4610</v>
      </c>
      <c r="F38" s="655">
        <v>2</v>
      </c>
      <c r="G38" s="655">
        <v>2091</v>
      </c>
      <c r="H38" s="655">
        <v>1</v>
      </c>
      <c r="I38" s="655">
        <v>1045.5</v>
      </c>
      <c r="J38" s="655"/>
      <c r="K38" s="655"/>
      <c r="L38" s="655"/>
      <c r="M38" s="655"/>
      <c r="N38" s="655"/>
      <c r="O38" s="655"/>
      <c r="P38" s="668"/>
      <c r="Q38" s="656"/>
    </row>
    <row r="39" spans="1:17" ht="14.4" customHeight="1" x14ac:dyDescent="0.3">
      <c r="A39" s="651" t="s">
        <v>540</v>
      </c>
      <c r="B39" s="652" t="s">
        <v>4596</v>
      </c>
      <c r="C39" s="652" t="s">
        <v>4493</v>
      </c>
      <c r="D39" s="652" t="s">
        <v>4611</v>
      </c>
      <c r="E39" s="652" t="s">
        <v>4612</v>
      </c>
      <c r="F39" s="655"/>
      <c r="G39" s="655"/>
      <c r="H39" s="655"/>
      <c r="I39" s="655"/>
      <c r="J39" s="655">
        <v>1</v>
      </c>
      <c r="K39" s="655">
        <v>15023</v>
      </c>
      <c r="L39" s="655"/>
      <c r="M39" s="655">
        <v>15023</v>
      </c>
      <c r="N39" s="655"/>
      <c r="O39" s="655"/>
      <c r="P39" s="668"/>
      <c r="Q39" s="656"/>
    </row>
    <row r="40" spans="1:17" ht="14.4" customHeight="1" x14ac:dyDescent="0.3">
      <c r="A40" s="651" t="s">
        <v>540</v>
      </c>
      <c r="B40" s="652" t="s">
        <v>4596</v>
      </c>
      <c r="C40" s="652" t="s">
        <v>4493</v>
      </c>
      <c r="D40" s="652" t="s">
        <v>4613</v>
      </c>
      <c r="E40" s="652" t="s">
        <v>4614</v>
      </c>
      <c r="F40" s="655">
        <v>7</v>
      </c>
      <c r="G40" s="655">
        <v>47798</v>
      </c>
      <c r="H40" s="655">
        <v>1</v>
      </c>
      <c r="I40" s="655">
        <v>6828.2857142857147</v>
      </c>
      <c r="J40" s="655">
        <v>14</v>
      </c>
      <c r="K40" s="655">
        <v>95928</v>
      </c>
      <c r="L40" s="655">
        <v>2.0069458973178795</v>
      </c>
      <c r="M40" s="655">
        <v>6852</v>
      </c>
      <c r="N40" s="655">
        <v>20</v>
      </c>
      <c r="O40" s="655">
        <v>139960</v>
      </c>
      <c r="P40" s="668">
        <v>2.9281559897903677</v>
      </c>
      <c r="Q40" s="656">
        <v>6998</v>
      </c>
    </row>
    <row r="41" spans="1:17" ht="14.4" customHeight="1" x14ac:dyDescent="0.3">
      <c r="A41" s="651" t="s">
        <v>540</v>
      </c>
      <c r="B41" s="652" t="s">
        <v>4596</v>
      </c>
      <c r="C41" s="652" t="s">
        <v>4493</v>
      </c>
      <c r="D41" s="652" t="s">
        <v>4615</v>
      </c>
      <c r="E41" s="652" t="s">
        <v>4616</v>
      </c>
      <c r="F41" s="655"/>
      <c r="G41" s="655"/>
      <c r="H41" s="655"/>
      <c r="I41" s="655"/>
      <c r="J41" s="655"/>
      <c r="K41" s="655"/>
      <c r="L41" s="655"/>
      <c r="M41" s="655"/>
      <c r="N41" s="655">
        <v>1</v>
      </c>
      <c r="O41" s="655">
        <v>0</v>
      </c>
      <c r="P41" s="668"/>
      <c r="Q41" s="656">
        <v>0</v>
      </c>
    </row>
    <row r="42" spans="1:17" ht="14.4" customHeight="1" x14ac:dyDescent="0.3">
      <c r="A42" s="651" t="s">
        <v>540</v>
      </c>
      <c r="B42" s="652" t="s">
        <v>4596</v>
      </c>
      <c r="C42" s="652" t="s">
        <v>4493</v>
      </c>
      <c r="D42" s="652" t="s">
        <v>4617</v>
      </c>
      <c r="E42" s="652" t="s">
        <v>4618</v>
      </c>
      <c r="F42" s="655"/>
      <c r="G42" s="655"/>
      <c r="H42" s="655"/>
      <c r="I42" s="655"/>
      <c r="J42" s="655">
        <v>1</v>
      </c>
      <c r="K42" s="655">
        <v>8684</v>
      </c>
      <c r="L42" s="655"/>
      <c r="M42" s="655">
        <v>8684</v>
      </c>
      <c r="N42" s="655"/>
      <c r="O42" s="655"/>
      <c r="P42" s="668"/>
      <c r="Q42" s="656"/>
    </row>
    <row r="43" spans="1:17" ht="14.4" customHeight="1" x14ac:dyDescent="0.3">
      <c r="A43" s="651" t="s">
        <v>540</v>
      </c>
      <c r="B43" s="652" t="s">
        <v>4596</v>
      </c>
      <c r="C43" s="652" t="s">
        <v>4493</v>
      </c>
      <c r="D43" s="652" t="s">
        <v>4619</v>
      </c>
      <c r="E43" s="652" t="s">
        <v>4620</v>
      </c>
      <c r="F43" s="655"/>
      <c r="G43" s="655"/>
      <c r="H43" s="655"/>
      <c r="I43" s="655"/>
      <c r="J43" s="655"/>
      <c r="K43" s="655"/>
      <c r="L43" s="655"/>
      <c r="M43" s="655"/>
      <c r="N43" s="655">
        <v>1</v>
      </c>
      <c r="O43" s="655">
        <v>3297</v>
      </c>
      <c r="P43" s="668"/>
      <c r="Q43" s="656">
        <v>3297</v>
      </c>
    </row>
    <row r="44" spans="1:17" ht="14.4" customHeight="1" x14ac:dyDescent="0.3">
      <c r="A44" s="651" t="s">
        <v>540</v>
      </c>
      <c r="B44" s="652" t="s">
        <v>4596</v>
      </c>
      <c r="C44" s="652" t="s">
        <v>4493</v>
      </c>
      <c r="D44" s="652" t="s">
        <v>4621</v>
      </c>
      <c r="E44" s="652" t="s">
        <v>4622</v>
      </c>
      <c r="F44" s="655"/>
      <c r="G44" s="655"/>
      <c r="H44" s="655"/>
      <c r="I44" s="655"/>
      <c r="J44" s="655"/>
      <c r="K44" s="655"/>
      <c r="L44" s="655"/>
      <c r="M44" s="655"/>
      <c r="N44" s="655">
        <v>1</v>
      </c>
      <c r="O44" s="655">
        <v>0</v>
      </c>
      <c r="P44" s="668"/>
      <c r="Q44" s="656">
        <v>0</v>
      </c>
    </row>
    <row r="45" spans="1:17" ht="14.4" customHeight="1" x14ac:dyDescent="0.3">
      <c r="A45" s="651" t="s">
        <v>540</v>
      </c>
      <c r="B45" s="652" t="s">
        <v>4596</v>
      </c>
      <c r="C45" s="652" t="s">
        <v>4493</v>
      </c>
      <c r="D45" s="652" t="s">
        <v>4623</v>
      </c>
      <c r="E45" s="652" t="s">
        <v>4624</v>
      </c>
      <c r="F45" s="655"/>
      <c r="G45" s="655"/>
      <c r="H45" s="655"/>
      <c r="I45" s="655"/>
      <c r="J45" s="655">
        <v>1</v>
      </c>
      <c r="K45" s="655">
        <v>9052</v>
      </c>
      <c r="L45" s="655"/>
      <c r="M45" s="655">
        <v>9052</v>
      </c>
      <c r="N45" s="655"/>
      <c r="O45" s="655"/>
      <c r="P45" s="668"/>
      <c r="Q45" s="656"/>
    </row>
    <row r="46" spans="1:17" ht="14.4" customHeight="1" x14ac:dyDescent="0.3">
      <c r="A46" s="651" t="s">
        <v>540</v>
      </c>
      <c r="B46" s="652" t="s">
        <v>4596</v>
      </c>
      <c r="C46" s="652" t="s">
        <v>4493</v>
      </c>
      <c r="D46" s="652" t="s">
        <v>4625</v>
      </c>
      <c r="E46" s="652" t="s">
        <v>4626</v>
      </c>
      <c r="F46" s="655">
        <v>6</v>
      </c>
      <c r="G46" s="655">
        <v>27267</v>
      </c>
      <c r="H46" s="655">
        <v>1</v>
      </c>
      <c r="I46" s="655">
        <v>4544.5</v>
      </c>
      <c r="J46" s="655">
        <v>5</v>
      </c>
      <c r="K46" s="655">
        <v>22785</v>
      </c>
      <c r="L46" s="655">
        <v>0.83562548135108372</v>
      </c>
      <c r="M46" s="655">
        <v>4557</v>
      </c>
      <c r="N46" s="655">
        <v>6</v>
      </c>
      <c r="O46" s="655">
        <v>27996</v>
      </c>
      <c r="P46" s="668">
        <v>1.0267356144790405</v>
      </c>
      <c r="Q46" s="656">
        <v>4666</v>
      </c>
    </row>
    <row r="47" spans="1:17" ht="14.4" customHeight="1" x14ac:dyDescent="0.3">
      <c r="A47" s="651" t="s">
        <v>540</v>
      </c>
      <c r="B47" s="652" t="s">
        <v>4627</v>
      </c>
      <c r="C47" s="652" t="s">
        <v>4493</v>
      </c>
      <c r="D47" s="652" t="s">
        <v>4628</v>
      </c>
      <c r="E47" s="652" t="s">
        <v>4629</v>
      </c>
      <c r="F47" s="655"/>
      <c r="G47" s="655"/>
      <c r="H47" s="655"/>
      <c r="I47" s="655"/>
      <c r="J47" s="655">
        <v>1</v>
      </c>
      <c r="K47" s="655">
        <v>696</v>
      </c>
      <c r="L47" s="655"/>
      <c r="M47" s="655">
        <v>696</v>
      </c>
      <c r="N47" s="655"/>
      <c r="O47" s="655"/>
      <c r="P47" s="668"/>
      <c r="Q47" s="656"/>
    </row>
    <row r="48" spans="1:17" ht="14.4" customHeight="1" x14ac:dyDescent="0.3">
      <c r="A48" s="651" t="s">
        <v>540</v>
      </c>
      <c r="B48" s="652" t="s">
        <v>4627</v>
      </c>
      <c r="C48" s="652" t="s">
        <v>4493</v>
      </c>
      <c r="D48" s="652" t="s">
        <v>4630</v>
      </c>
      <c r="E48" s="652" t="s">
        <v>4631</v>
      </c>
      <c r="F48" s="655"/>
      <c r="G48" s="655"/>
      <c r="H48" s="655"/>
      <c r="I48" s="655"/>
      <c r="J48" s="655"/>
      <c r="K48" s="655"/>
      <c r="L48" s="655"/>
      <c r="M48" s="655"/>
      <c r="N48" s="655">
        <v>1</v>
      </c>
      <c r="O48" s="655">
        <v>207</v>
      </c>
      <c r="P48" s="668"/>
      <c r="Q48" s="656">
        <v>207</v>
      </c>
    </row>
    <row r="49" spans="1:17" ht="14.4" customHeight="1" x14ac:dyDescent="0.3">
      <c r="A49" s="651" t="s">
        <v>540</v>
      </c>
      <c r="B49" s="652" t="s">
        <v>4627</v>
      </c>
      <c r="C49" s="652" t="s">
        <v>4493</v>
      </c>
      <c r="D49" s="652" t="s">
        <v>4632</v>
      </c>
      <c r="E49" s="652" t="s">
        <v>4633</v>
      </c>
      <c r="F49" s="655"/>
      <c r="G49" s="655"/>
      <c r="H49" s="655"/>
      <c r="I49" s="655"/>
      <c r="J49" s="655"/>
      <c r="K49" s="655"/>
      <c r="L49" s="655"/>
      <c r="M49" s="655"/>
      <c r="N49" s="655">
        <v>1</v>
      </c>
      <c r="O49" s="655">
        <v>3650</v>
      </c>
      <c r="P49" s="668"/>
      <c r="Q49" s="656">
        <v>3650</v>
      </c>
    </row>
    <row r="50" spans="1:17" ht="14.4" customHeight="1" x14ac:dyDescent="0.3">
      <c r="A50" s="651" t="s">
        <v>540</v>
      </c>
      <c r="B50" s="652" t="s">
        <v>4627</v>
      </c>
      <c r="C50" s="652" t="s">
        <v>4493</v>
      </c>
      <c r="D50" s="652" t="s">
        <v>4634</v>
      </c>
      <c r="E50" s="652" t="s">
        <v>4635</v>
      </c>
      <c r="F50" s="655">
        <v>1</v>
      </c>
      <c r="G50" s="655">
        <v>113</v>
      </c>
      <c r="H50" s="655">
        <v>1</v>
      </c>
      <c r="I50" s="655">
        <v>113</v>
      </c>
      <c r="J50" s="655">
        <v>1</v>
      </c>
      <c r="K50" s="655">
        <v>114</v>
      </c>
      <c r="L50" s="655">
        <v>1.0088495575221239</v>
      </c>
      <c r="M50" s="655">
        <v>114</v>
      </c>
      <c r="N50" s="655"/>
      <c r="O50" s="655"/>
      <c r="P50" s="668"/>
      <c r="Q50" s="656"/>
    </row>
    <row r="51" spans="1:17" ht="14.4" customHeight="1" x14ac:dyDescent="0.3">
      <c r="A51" s="651" t="s">
        <v>540</v>
      </c>
      <c r="B51" s="652" t="s">
        <v>4627</v>
      </c>
      <c r="C51" s="652" t="s">
        <v>4493</v>
      </c>
      <c r="D51" s="652" t="s">
        <v>4636</v>
      </c>
      <c r="E51" s="652" t="s">
        <v>4637</v>
      </c>
      <c r="F51" s="655">
        <v>1</v>
      </c>
      <c r="G51" s="655">
        <v>4311</v>
      </c>
      <c r="H51" s="655">
        <v>1</v>
      </c>
      <c r="I51" s="655">
        <v>4311</v>
      </c>
      <c r="J51" s="655"/>
      <c r="K51" s="655"/>
      <c r="L51" s="655"/>
      <c r="M51" s="655"/>
      <c r="N51" s="655"/>
      <c r="O51" s="655"/>
      <c r="P51" s="668"/>
      <c r="Q51" s="656"/>
    </row>
    <row r="52" spans="1:17" ht="14.4" customHeight="1" x14ac:dyDescent="0.3">
      <c r="A52" s="651" t="s">
        <v>540</v>
      </c>
      <c r="B52" s="652" t="s">
        <v>4627</v>
      </c>
      <c r="C52" s="652" t="s">
        <v>4493</v>
      </c>
      <c r="D52" s="652" t="s">
        <v>4638</v>
      </c>
      <c r="E52" s="652" t="s">
        <v>4639</v>
      </c>
      <c r="F52" s="655"/>
      <c r="G52" s="655"/>
      <c r="H52" s="655"/>
      <c r="I52" s="655"/>
      <c r="J52" s="655">
        <v>2</v>
      </c>
      <c r="K52" s="655">
        <v>2908</v>
      </c>
      <c r="L52" s="655"/>
      <c r="M52" s="655">
        <v>1454</v>
      </c>
      <c r="N52" s="655"/>
      <c r="O52" s="655"/>
      <c r="P52" s="668"/>
      <c r="Q52" s="656"/>
    </row>
    <row r="53" spans="1:17" ht="14.4" customHeight="1" x14ac:dyDescent="0.3">
      <c r="A53" s="651" t="s">
        <v>540</v>
      </c>
      <c r="B53" s="652" t="s">
        <v>4627</v>
      </c>
      <c r="C53" s="652" t="s">
        <v>4493</v>
      </c>
      <c r="D53" s="652" t="s">
        <v>4640</v>
      </c>
      <c r="E53" s="652" t="s">
        <v>4641</v>
      </c>
      <c r="F53" s="655">
        <v>1</v>
      </c>
      <c r="G53" s="655">
        <v>4067</v>
      </c>
      <c r="H53" s="655">
        <v>1</v>
      </c>
      <c r="I53" s="655">
        <v>4067</v>
      </c>
      <c r="J53" s="655">
        <v>1</v>
      </c>
      <c r="K53" s="655">
        <v>4082</v>
      </c>
      <c r="L53" s="655">
        <v>1.0036882222768626</v>
      </c>
      <c r="M53" s="655">
        <v>4082</v>
      </c>
      <c r="N53" s="655"/>
      <c r="O53" s="655"/>
      <c r="P53" s="668"/>
      <c r="Q53" s="656"/>
    </row>
    <row r="54" spans="1:17" ht="14.4" customHeight="1" x14ac:dyDescent="0.3">
      <c r="A54" s="651" t="s">
        <v>540</v>
      </c>
      <c r="B54" s="652" t="s">
        <v>4627</v>
      </c>
      <c r="C54" s="652" t="s">
        <v>4493</v>
      </c>
      <c r="D54" s="652" t="s">
        <v>4642</v>
      </c>
      <c r="E54" s="652" t="s">
        <v>4643</v>
      </c>
      <c r="F54" s="655">
        <v>1</v>
      </c>
      <c r="G54" s="655">
        <v>2841</v>
      </c>
      <c r="H54" s="655">
        <v>1</v>
      </c>
      <c r="I54" s="655">
        <v>2841</v>
      </c>
      <c r="J54" s="655"/>
      <c r="K54" s="655"/>
      <c r="L54" s="655"/>
      <c r="M54" s="655"/>
      <c r="N54" s="655"/>
      <c r="O54" s="655"/>
      <c r="P54" s="668"/>
      <c r="Q54" s="656"/>
    </row>
    <row r="55" spans="1:17" ht="14.4" customHeight="1" x14ac:dyDescent="0.3">
      <c r="A55" s="651" t="s">
        <v>540</v>
      </c>
      <c r="B55" s="652" t="s">
        <v>4627</v>
      </c>
      <c r="C55" s="652" t="s">
        <v>4493</v>
      </c>
      <c r="D55" s="652" t="s">
        <v>4644</v>
      </c>
      <c r="E55" s="652" t="s">
        <v>4645</v>
      </c>
      <c r="F55" s="655">
        <v>2</v>
      </c>
      <c r="G55" s="655">
        <v>1700</v>
      </c>
      <c r="H55" s="655">
        <v>1</v>
      </c>
      <c r="I55" s="655">
        <v>850</v>
      </c>
      <c r="J55" s="655"/>
      <c r="K55" s="655"/>
      <c r="L55" s="655"/>
      <c r="M55" s="655"/>
      <c r="N55" s="655"/>
      <c r="O55" s="655"/>
      <c r="P55" s="668"/>
      <c r="Q55" s="656"/>
    </row>
    <row r="56" spans="1:17" ht="14.4" customHeight="1" x14ac:dyDescent="0.3">
      <c r="A56" s="651" t="s">
        <v>540</v>
      </c>
      <c r="B56" s="652" t="s">
        <v>4627</v>
      </c>
      <c r="C56" s="652" t="s">
        <v>4493</v>
      </c>
      <c r="D56" s="652" t="s">
        <v>4646</v>
      </c>
      <c r="E56" s="652" t="s">
        <v>4647</v>
      </c>
      <c r="F56" s="655">
        <v>2</v>
      </c>
      <c r="G56" s="655">
        <v>226</v>
      </c>
      <c r="H56" s="655">
        <v>1</v>
      </c>
      <c r="I56" s="655">
        <v>113</v>
      </c>
      <c r="J56" s="655">
        <v>1</v>
      </c>
      <c r="K56" s="655">
        <v>114</v>
      </c>
      <c r="L56" s="655">
        <v>0.50442477876106195</v>
      </c>
      <c r="M56" s="655">
        <v>114</v>
      </c>
      <c r="N56" s="655">
        <v>1</v>
      </c>
      <c r="O56" s="655">
        <v>120</v>
      </c>
      <c r="P56" s="668">
        <v>0.53097345132743368</v>
      </c>
      <c r="Q56" s="656">
        <v>120</v>
      </c>
    </row>
    <row r="57" spans="1:17" ht="14.4" customHeight="1" x14ac:dyDescent="0.3">
      <c r="A57" s="651" t="s">
        <v>540</v>
      </c>
      <c r="B57" s="652" t="s">
        <v>4627</v>
      </c>
      <c r="C57" s="652" t="s">
        <v>4493</v>
      </c>
      <c r="D57" s="652" t="s">
        <v>4648</v>
      </c>
      <c r="E57" s="652" t="s">
        <v>4649</v>
      </c>
      <c r="F57" s="655">
        <v>1</v>
      </c>
      <c r="G57" s="655">
        <v>690</v>
      </c>
      <c r="H57" s="655">
        <v>1</v>
      </c>
      <c r="I57" s="655">
        <v>690</v>
      </c>
      <c r="J57" s="655"/>
      <c r="K57" s="655"/>
      <c r="L57" s="655"/>
      <c r="M57" s="655"/>
      <c r="N57" s="655"/>
      <c r="O57" s="655"/>
      <c r="P57" s="668"/>
      <c r="Q57" s="656"/>
    </row>
    <row r="58" spans="1:17" ht="14.4" customHeight="1" x14ac:dyDescent="0.3">
      <c r="A58" s="651" t="s">
        <v>540</v>
      </c>
      <c r="B58" s="652" t="s">
        <v>4627</v>
      </c>
      <c r="C58" s="652" t="s">
        <v>4493</v>
      </c>
      <c r="D58" s="652" t="s">
        <v>4650</v>
      </c>
      <c r="E58" s="652" t="s">
        <v>4651</v>
      </c>
      <c r="F58" s="655"/>
      <c r="G58" s="655"/>
      <c r="H58" s="655"/>
      <c r="I58" s="655"/>
      <c r="J58" s="655"/>
      <c r="K58" s="655"/>
      <c r="L58" s="655"/>
      <c r="M58" s="655"/>
      <c r="N58" s="655">
        <v>1</v>
      </c>
      <c r="O58" s="655">
        <v>331</v>
      </c>
      <c r="P58" s="668"/>
      <c r="Q58" s="656">
        <v>331</v>
      </c>
    </row>
    <row r="59" spans="1:17" ht="14.4" customHeight="1" x14ac:dyDescent="0.3">
      <c r="A59" s="651" t="s">
        <v>540</v>
      </c>
      <c r="B59" s="652" t="s">
        <v>4627</v>
      </c>
      <c r="C59" s="652" t="s">
        <v>4493</v>
      </c>
      <c r="D59" s="652" t="s">
        <v>4652</v>
      </c>
      <c r="E59" s="652" t="s">
        <v>4653</v>
      </c>
      <c r="F59" s="655"/>
      <c r="G59" s="655"/>
      <c r="H59" s="655"/>
      <c r="I59" s="655"/>
      <c r="J59" s="655"/>
      <c r="K59" s="655"/>
      <c r="L59" s="655"/>
      <c r="M59" s="655"/>
      <c r="N59" s="655">
        <v>1</v>
      </c>
      <c r="O59" s="655">
        <v>1380</v>
      </c>
      <c r="P59" s="668"/>
      <c r="Q59" s="656">
        <v>1380</v>
      </c>
    </row>
    <row r="60" spans="1:17" ht="14.4" customHeight="1" x14ac:dyDescent="0.3">
      <c r="A60" s="651" t="s">
        <v>540</v>
      </c>
      <c r="B60" s="652" t="s">
        <v>4627</v>
      </c>
      <c r="C60" s="652" t="s">
        <v>4493</v>
      </c>
      <c r="D60" s="652" t="s">
        <v>4654</v>
      </c>
      <c r="E60" s="652" t="s">
        <v>4655</v>
      </c>
      <c r="F60" s="655">
        <v>1</v>
      </c>
      <c r="G60" s="655">
        <v>1065</v>
      </c>
      <c r="H60" s="655">
        <v>1</v>
      </c>
      <c r="I60" s="655">
        <v>1065</v>
      </c>
      <c r="J60" s="655"/>
      <c r="K60" s="655"/>
      <c r="L60" s="655"/>
      <c r="M60" s="655"/>
      <c r="N60" s="655"/>
      <c r="O60" s="655"/>
      <c r="P60" s="668"/>
      <c r="Q60" s="656"/>
    </row>
    <row r="61" spans="1:17" ht="14.4" customHeight="1" x14ac:dyDescent="0.3">
      <c r="A61" s="651" t="s">
        <v>540</v>
      </c>
      <c r="B61" s="652" t="s">
        <v>4627</v>
      </c>
      <c r="C61" s="652" t="s">
        <v>4493</v>
      </c>
      <c r="D61" s="652" t="s">
        <v>4656</v>
      </c>
      <c r="E61" s="652" t="s">
        <v>4657</v>
      </c>
      <c r="F61" s="655">
        <v>1</v>
      </c>
      <c r="G61" s="655">
        <v>1801</v>
      </c>
      <c r="H61" s="655">
        <v>1</v>
      </c>
      <c r="I61" s="655">
        <v>1801</v>
      </c>
      <c r="J61" s="655"/>
      <c r="K61" s="655"/>
      <c r="L61" s="655"/>
      <c r="M61" s="655"/>
      <c r="N61" s="655"/>
      <c r="O61" s="655"/>
      <c r="P61" s="668"/>
      <c r="Q61" s="656"/>
    </row>
    <row r="62" spans="1:17" ht="14.4" customHeight="1" x14ac:dyDescent="0.3">
      <c r="A62" s="651" t="s">
        <v>540</v>
      </c>
      <c r="B62" s="652" t="s">
        <v>4658</v>
      </c>
      <c r="C62" s="652" t="s">
        <v>4478</v>
      </c>
      <c r="D62" s="652" t="s">
        <v>4659</v>
      </c>
      <c r="E62" s="652" t="s">
        <v>2735</v>
      </c>
      <c r="F62" s="655">
        <v>9</v>
      </c>
      <c r="G62" s="655">
        <v>746.28</v>
      </c>
      <c r="H62" s="655">
        <v>1</v>
      </c>
      <c r="I62" s="655">
        <v>82.92</v>
      </c>
      <c r="J62" s="655">
        <v>12</v>
      </c>
      <c r="K62" s="655">
        <v>951.72</v>
      </c>
      <c r="L62" s="655">
        <v>1.275285415661682</v>
      </c>
      <c r="M62" s="655">
        <v>79.31</v>
      </c>
      <c r="N62" s="655">
        <v>5</v>
      </c>
      <c r="O62" s="655">
        <v>312.10000000000002</v>
      </c>
      <c r="P62" s="668">
        <v>0.41820764324382276</v>
      </c>
      <c r="Q62" s="656">
        <v>62.42</v>
      </c>
    </row>
    <row r="63" spans="1:17" ht="14.4" customHeight="1" x14ac:dyDescent="0.3">
      <c r="A63" s="651" t="s">
        <v>540</v>
      </c>
      <c r="B63" s="652" t="s">
        <v>4658</v>
      </c>
      <c r="C63" s="652" t="s">
        <v>4478</v>
      </c>
      <c r="D63" s="652" t="s">
        <v>4660</v>
      </c>
      <c r="E63" s="652" t="s">
        <v>2735</v>
      </c>
      <c r="F63" s="655">
        <v>95</v>
      </c>
      <c r="G63" s="655">
        <v>11206.199999999999</v>
      </c>
      <c r="H63" s="655">
        <v>1</v>
      </c>
      <c r="I63" s="655">
        <v>117.96</v>
      </c>
      <c r="J63" s="655">
        <v>102</v>
      </c>
      <c r="K63" s="655">
        <v>11508.66</v>
      </c>
      <c r="L63" s="655">
        <v>1.0269904160197034</v>
      </c>
      <c r="M63" s="655">
        <v>112.83</v>
      </c>
      <c r="N63" s="655">
        <v>88</v>
      </c>
      <c r="O63" s="655">
        <v>7344.04</v>
      </c>
      <c r="P63" s="668">
        <v>0.65535507129981618</v>
      </c>
      <c r="Q63" s="656">
        <v>83.454999999999998</v>
      </c>
    </row>
    <row r="64" spans="1:17" ht="14.4" customHeight="1" x14ac:dyDescent="0.3">
      <c r="A64" s="651" t="s">
        <v>540</v>
      </c>
      <c r="B64" s="652" t="s">
        <v>4658</v>
      </c>
      <c r="C64" s="652" t="s">
        <v>4478</v>
      </c>
      <c r="D64" s="652" t="s">
        <v>4661</v>
      </c>
      <c r="E64" s="652" t="s">
        <v>2735</v>
      </c>
      <c r="F64" s="655">
        <v>35</v>
      </c>
      <c r="G64" s="655">
        <v>2785.65</v>
      </c>
      <c r="H64" s="655">
        <v>1</v>
      </c>
      <c r="I64" s="655">
        <v>79.59</v>
      </c>
      <c r="J64" s="655">
        <v>84</v>
      </c>
      <c r="K64" s="655">
        <v>6394.92</v>
      </c>
      <c r="L64" s="655">
        <v>2.2956652845834902</v>
      </c>
      <c r="M64" s="655">
        <v>76.13</v>
      </c>
      <c r="N64" s="655">
        <v>33</v>
      </c>
      <c r="O64" s="655">
        <v>2512.29</v>
      </c>
      <c r="P64" s="668">
        <v>0.90186850465779977</v>
      </c>
      <c r="Q64" s="656">
        <v>76.13</v>
      </c>
    </row>
    <row r="65" spans="1:17" ht="14.4" customHeight="1" x14ac:dyDescent="0.3">
      <c r="A65" s="651" t="s">
        <v>540</v>
      </c>
      <c r="B65" s="652" t="s">
        <v>4658</v>
      </c>
      <c r="C65" s="652" t="s">
        <v>4478</v>
      </c>
      <c r="D65" s="652" t="s">
        <v>4662</v>
      </c>
      <c r="E65" s="652" t="s">
        <v>4663</v>
      </c>
      <c r="F65" s="655"/>
      <c r="G65" s="655"/>
      <c r="H65" s="655"/>
      <c r="I65" s="655"/>
      <c r="J65" s="655"/>
      <c r="K65" s="655"/>
      <c r="L65" s="655"/>
      <c r="M65" s="655"/>
      <c r="N65" s="655">
        <v>1.4</v>
      </c>
      <c r="O65" s="655">
        <v>617.74</v>
      </c>
      <c r="P65" s="668"/>
      <c r="Q65" s="656">
        <v>441.24285714285719</v>
      </c>
    </row>
    <row r="66" spans="1:17" ht="14.4" customHeight="1" x14ac:dyDescent="0.3">
      <c r="A66" s="651" t="s">
        <v>540</v>
      </c>
      <c r="B66" s="652" t="s">
        <v>4658</v>
      </c>
      <c r="C66" s="652" t="s">
        <v>4478</v>
      </c>
      <c r="D66" s="652" t="s">
        <v>4664</v>
      </c>
      <c r="E66" s="652" t="s">
        <v>4665</v>
      </c>
      <c r="F66" s="655">
        <v>7</v>
      </c>
      <c r="G66" s="655">
        <v>588.55999999999995</v>
      </c>
      <c r="H66" s="655">
        <v>1</v>
      </c>
      <c r="I66" s="655">
        <v>84.08</v>
      </c>
      <c r="J66" s="655"/>
      <c r="K66" s="655"/>
      <c r="L66" s="655"/>
      <c r="M66" s="655"/>
      <c r="N66" s="655"/>
      <c r="O66" s="655"/>
      <c r="P66" s="668"/>
      <c r="Q66" s="656"/>
    </row>
    <row r="67" spans="1:17" ht="14.4" customHeight="1" x14ac:dyDescent="0.3">
      <c r="A67" s="651" t="s">
        <v>540</v>
      </c>
      <c r="B67" s="652" t="s">
        <v>4658</v>
      </c>
      <c r="C67" s="652" t="s">
        <v>4478</v>
      </c>
      <c r="D67" s="652" t="s">
        <v>4666</v>
      </c>
      <c r="E67" s="652" t="s">
        <v>1157</v>
      </c>
      <c r="F67" s="655">
        <v>128</v>
      </c>
      <c r="G67" s="655">
        <v>7814.4</v>
      </c>
      <c r="H67" s="655">
        <v>1</v>
      </c>
      <c r="I67" s="655">
        <v>61.05</v>
      </c>
      <c r="J67" s="655">
        <v>99</v>
      </c>
      <c r="K67" s="655">
        <v>5789.55</v>
      </c>
      <c r="L67" s="655">
        <v>0.74088221744471749</v>
      </c>
      <c r="M67" s="655">
        <v>58.480303030303034</v>
      </c>
      <c r="N67" s="655">
        <v>41</v>
      </c>
      <c r="O67" s="655">
        <v>2394.4</v>
      </c>
      <c r="P67" s="668">
        <v>0.30640868140868144</v>
      </c>
      <c r="Q67" s="656">
        <v>58.400000000000006</v>
      </c>
    </row>
    <row r="68" spans="1:17" ht="14.4" customHeight="1" x14ac:dyDescent="0.3">
      <c r="A68" s="651" t="s">
        <v>540</v>
      </c>
      <c r="B68" s="652" t="s">
        <v>4658</v>
      </c>
      <c r="C68" s="652" t="s">
        <v>4478</v>
      </c>
      <c r="D68" s="652" t="s">
        <v>4667</v>
      </c>
      <c r="E68" s="652" t="s">
        <v>2813</v>
      </c>
      <c r="F68" s="655">
        <v>0.3</v>
      </c>
      <c r="G68" s="655">
        <v>242.88</v>
      </c>
      <c r="H68" s="655">
        <v>1</v>
      </c>
      <c r="I68" s="655">
        <v>809.6</v>
      </c>
      <c r="J68" s="655"/>
      <c r="K68" s="655"/>
      <c r="L68" s="655"/>
      <c r="M68" s="655"/>
      <c r="N68" s="655"/>
      <c r="O68" s="655"/>
      <c r="P68" s="668"/>
      <c r="Q68" s="656"/>
    </row>
    <row r="69" spans="1:17" ht="14.4" customHeight="1" x14ac:dyDescent="0.3">
      <c r="A69" s="651" t="s">
        <v>540</v>
      </c>
      <c r="B69" s="652" t="s">
        <v>4658</v>
      </c>
      <c r="C69" s="652" t="s">
        <v>4478</v>
      </c>
      <c r="D69" s="652" t="s">
        <v>4668</v>
      </c>
      <c r="E69" s="652" t="s">
        <v>2091</v>
      </c>
      <c r="F69" s="655">
        <v>2.6</v>
      </c>
      <c r="G69" s="655">
        <v>422.9</v>
      </c>
      <c r="H69" s="655">
        <v>1</v>
      </c>
      <c r="I69" s="655">
        <v>162.65384615384613</v>
      </c>
      <c r="J69" s="655">
        <v>11</v>
      </c>
      <c r="K69" s="655">
        <v>1711.48</v>
      </c>
      <c r="L69" s="655">
        <v>4.0470087491132656</v>
      </c>
      <c r="M69" s="655">
        <v>155.58909090909091</v>
      </c>
      <c r="N69" s="655">
        <v>9.1</v>
      </c>
      <c r="O69" s="655">
        <v>1415.8400000000001</v>
      </c>
      <c r="P69" s="668">
        <v>3.3479309529439587</v>
      </c>
      <c r="Q69" s="656">
        <v>155.5868131868132</v>
      </c>
    </row>
    <row r="70" spans="1:17" ht="14.4" customHeight="1" x14ac:dyDescent="0.3">
      <c r="A70" s="651" t="s">
        <v>540</v>
      </c>
      <c r="B70" s="652" t="s">
        <v>4658</v>
      </c>
      <c r="C70" s="652" t="s">
        <v>4478</v>
      </c>
      <c r="D70" s="652" t="s">
        <v>4669</v>
      </c>
      <c r="E70" s="652" t="s">
        <v>4670</v>
      </c>
      <c r="F70" s="655">
        <v>20</v>
      </c>
      <c r="G70" s="655">
        <v>807.2</v>
      </c>
      <c r="H70" s="655">
        <v>1</v>
      </c>
      <c r="I70" s="655">
        <v>40.36</v>
      </c>
      <c r="J70" s="655"/>
      <c r="K70" s="655"/>
      <c r="L70" s="655"/>
      <c r="M70" s="655"/>
      <c r="N70" s="655"/>
      <c r="O70" s="655"/>
      <c r="P70" s="668"/>
      <c r="Q70" s="656"/>
    </row>
    <row r="71" spans="1:17" ht="14.4" customHeight="1" x14ac:dyDescent="0.3">
      <c r="A71" s="651" t="s">
        <v>540</v>
      </c>
      <c r="B71" s="652" t="s">
        <v>4658</v>
      </c>
      <c r="C71" s="652" t="s">
        <v>4478</v>
      </c>
      <c r="D71" s="652" t="s">
        <v>4671</v>
      </c>
      <c r="E71" s="652" t="s">
        <v>4672</v>
      </c>
      <c r="F71" s="655">
        <v>0.2</v>
      </c>
      <c r="G71" s="655">
        <v>80.84</v>
      </c>
      <c r="H71" s="655">
        <v>1</v>
      </c>
      <c r="I71" s="655">
        <v>404.2</v>
      </c>
      <c r="J71" s="655"/>
      <c r="K71" s="655"/>
      <c r="L71" s="655"/>
      <c r="M71" s="655"/>
      <c r="N71" s="655"/>
      <c r="O71" s="655"/>
      <c r="P71" s="668"/>
      <c r="Q71" s="656"/>
    </row>
    <row r="72" spans="1:17" ht="14.4" customHeight="1" x14ac:dyDescent="0.3">
      <c r="A72" s="651" t="s">
        <v>540</v>
      </c>
      <c r="B72" s="652" t="s">
        <v>4658</v>
      </c>
      <c r="C72" s="652" t="s">
        <v>4478</v>
      </c>
      <c r="D72" s="652" t="s">
        <v>4673</v>
      </c>
      <c r="E72" s="652" t="s">
        <v>4674</v>
      </c>
      <c r="F72" s="655"/>
      <c r="G72" s="655"/>
      <c r="H72" s="655"/>
      <c r="I72" s="655"/>
      <c r="J72" s="655"/>
      <c r="K72" s="655"/>
      <c r="L72" s="655"/>
      <c r="M72" s="655"/>
      <c r="N72" s="655">
        <v>3</v>
      </c>
      <c r="O72" s="655">
        <v>25919.64</v>
      </c>
      <c r="P72" s="668"/>
      <c r="Q72" s="656">
        <v>8639.8799999999992</v>
      </c>
    </row>
    <row r="73" spans="1:17" ht="14.4" customHeight="1" x14ac:dyDescent="0.3">
      <c r="A73" s="651" t="s">
        <v>540</v>
      </c>
      <c r="B73" s="652" t="s">
        <v>4658</v>
      </c>
      <c r="C73" s="652" t="s">
        <v>4478</v>
      </c>
      <c r="D73" s="652" t="s">
        <v>4675</v>
      </c>
      <c r="E73" s="652" t="s">
        <v>4676</v>
      </c>
      <c r="F73" s="655"/>
      <c r="G73" s="655"/>
      <c r="H73" s="655"/>
      <c r="I73" s="655"/>
      <c r="J73" s="655"/>
      <c r="K73" s="655"/>
      <c r="L73" s="655"/>
      <c r="M73" s="655"/>
      <c r="N73" s="655">
        <v>0.7</v>
      </c>
      <c r="O73" s="655">
        <v>443.6</v>
      </c>
      <c r="P73" s="668"/>
      <c r="Q73" s="656">
        <v>633.71428571428578</v>
      </c>
    </row>
    <row r="74" spans="1:17" ht="14.4" customHeight="1" x14ac:dyDescent="0.3">
      <c r="A74" s="651" t="s">
        <v>540</v>
      </c>
      <c r="B74" s="652" t="s">
        <v>4658</v>
      </c>
      <c r="C74" s="652" t="s">
        <v>4478</v>
      </c>
      <c r="D74" s="652" t="s">
        <v>4677</v>
      </c>
      <c r="E74" s="652" t="s">
        <v>4678</v>
      </c>
      <c r="F74" s="655">
        <v>2</v>
      </c>
      <c r="G74" s="655">
        <v>95</v>
      </c>
      <c r="H74" s="655">
        <v>1</v>
      </c>
      <c r="I74" s="655">
        <v>47.5</v>
      </c>
      <c r="J74" s="655"/>
      <c r="K74" s="655"/>
      <c r="L74" s="655"/>
      <c r="M74" s="655"/>
      <c r="N74" s="655"/>
      <c r="O74" s="655"/>
      <c r="P74" s="668"/>
      <c r="Q74" s="656"/>
    </row>
    <row r="75" spans="1:17" ht="14.4" customHeight="1" x14ac:dyDescent="0.3">
      <c r="A75" s="651" t="s">
        <v>540</v>
      </c>
      <c r="B75" s="652" t="s">
        <v>4658</v>
      </c>
      <c r="C75" s="652" t="s">
        <v>4478</v>
      </c>
      <c r="D75" s="652" t="s">
        <v>4679</v>
      </c>
      <c r="E75" s="652" t="s">
        <v>2415</v>
      </c>
      <c r="F75" s="655">
        <v>12</v>
      </c>
      <c r="G75" s="655">
        <v>968.76</v>
      </c>
      <c r="H75" s="655">
        <v>1</v>
      </c>
      <c r="I75" s="655">
        <v>80.73</v>
      </c>
      <c r="J75" s="655"/>
      <c r="K75" s="655"/>
      <c r="L75" s="655"/>
      <c r="M75" s="655"/>
      <c r="N75" s="655">
        <v>32</v>
      </c>
      <c r="O75" s="655">
        <v>2471.04</v>
      </c>
      <c r="P75" s="668">
        <v>2.5507246376811592</v>
      </c>
      <c r="Q75" s="656">
        <v>77.22</v>
      </c>
    </row>
    <row r="76" spans="1:17" ht="14.4" customHeight="1" x14ac:dyDescent="0.3">
      <c r="A76" s="651" t="s">
        <v>540</v>
      </c>
      <c r="B76" s="652" t="s">
        <v>4658</v>
      </c>
      <c r="C76" s="652" t="s">
        <v>4478</v>
      </c>
      <c r="D76" s="652" t="s">
        <v>4680</v>
      </c>
      <c r="E76" s="652" t="s">
        <v>2663</v>
      </c>
      <c r="F76" s="655">
        <v>69.699999999999989</v>
      </c>
      <c r="G76" s="655">
        <v>26469.03</v>
      </c>
      <c r="H76" s="655">
        <v>1</v>
      </c>
      <c r="I76" s="655">
        <v>379.75652797704453</v>
      </c>
      <c r="J76" s="655">
        <v>26</v>
      </c>
      <c r="K76" s="655">
        <v>9444.5</v>
      </c>
      <c r="L76" s="655">
        <v>0.35681322662749637</v>
      </c>
      <c r="M76" s="655">
        <v>363.25</v>
      </c>
      <c r="N76" s="655">
        <v>29.200000000000003</v>
      </c>
      <c r="O76" s="655">
        <v>7934.1200000000008</v>
      </c>
      <c r="P76" s="668">
        <v>0.29975106756839981</v>
      </c>
      <c r="Q76" s="656">
        <v>271.71643835616436</v>
      </c>
    </row>
    <row r="77" spans="1:17" ht="14.4" customHeight="1" x14ac:dyDescent="0.3">
      <c r="A77" s="651" t="s">
        <v>540</v>
      </c>
      <c r="B77" s="652" t="s">
        <v>4658</v>
      </c>
      <c r="C77" s="652" t="s">
        <v>4478</v>
      </c>
      <c r="D77" s="652" t="s">
        <v>4681</v>
      </c>
      <c r="E77" s="652" t="s">
        <v>4682</v>
      </c>
      <c r="F77" s="655">
        <v>1035</v>
      </c>
      <c r="G77" s="655">
        <v>59001.48</v>
      </c>
      <c r="H77" s="655">
        <v>1</v>
      </c>
      <c r="I77" s="655">
        <v>57.006260869565217</v>
      </c>
      <c r="J77" s="655">
        <v>73</v>
      </c>
      <c r="K77" s="655">
        <v>4511.4900000000007</v>
      </c>
      <c r="L77" s="655">
        <v>7.6464014123035565E-2</v>
      </c>
      <c r="M77" s="655">
        <v>61.801232876712341</v>
      </c>
      <c r="N77" s="655">
        <v>2</v>
      </c>
      <c r="O77" s="655">
        <v>107.30000000000001</v>
      </c>
      <c r="P77" s="668">
        <v>1.8185984487168797E-3</v>
      </c>
      <c r="Q77" s="656">
        <v>53.650000000000006</v>
      </c>
    </row>
    <row r="78" spans="1:17" ht="14.4" customHeight="1" x14ac:dyDescent="0.3">
      <c r="A78" s="651" t="s">
        <v>540</v>
      </c>
      <c r="B78" s="652" t="s">
        <v>4658</v>
      </c>
      <c r="C78" s="652" t="s">
        <v>4478</v>
      </c>
      <c r="D78" s="652" t="s">
        <v>4683</v>
      </c>
      <c r="E78" s="652"/>
      <c r="F78" s="655">
        <v>58</v>
      </c>
      <c r="G78" s="655">
        <v>3986.92</v>
      </c>
      <c r="H78" s="655">
        <v>1</v>
      </c>
      <c r="I78" s="655">
        <v>68.739999999999995</v>
      </c>
      <c r="J78" s="655"/>
      <c r="K78" s="655"/>
      <c r="L78" s="655"/>
      <c r="M78" s="655"/>
      <c r="N78" s="655"/>
      <c r="O78" s="655"/>
      <c r="P78" s="668"/>
      <c r="Q78" s="656"/>
    </row>
    <row r="79" spans="1:17" ht="14.4" customHeight="1" x14ac:dyDescent="0.3">
      <c r="A79" s="651" t="s">
        <v>540</v>
      </c>
      <c r="B79" s="652" t="s">
        <v>4658</v>
      </c>
      <c r="C79" s="652" t="s">
        <v>4478</v>
      </c>
      <c r="D79" s="652" t="s">
        <v>4684</v>
      </c>
      <c r="E79" s="652" t="s">
        <v>4685</v>
      </c>
      <c r="F79" s="655">
        <v>4.7</v>
      </c>
      <c r="G79" s="655">
        <v>18451.79</v>
      </c>
      <c r="H79" s="655">
        <v>1</v>
      </c>
      <c r="I79" s="655">
        <v>3925.9127659574469</v>
      </c>
      <c r="J79" s="655"/>
      <c r="K79" s="655"/>
      <c r="L79" s="655"/>
      <c r="M79" s="655"/>
      <c r="N79" s="655">
        <v>2.1</v>
      </c>
      <c r="O79" s="655">
        <v>6853.84</v>
      </c>
      <c r="P79" s="668">
        <v>0.3714458055288945</v>
      </c>
      <c r="Q79" s="656">
        <v>3263.7333333333331</v>
      </c>
    </row>
    <row r="80" spans="1:17" ht="14.4" customHeight="1" x14ac:dyDescent="0.3">
      <c r="A80" s="651" t="s">
        <v>540</v>
      </c>
      <c r="B80" s="652" t="s">
        <v>4658</v>
      </c>
      <c r="C80" s="652" t="s">
        <v>4478</v>
      </c>
      <c r="D80" s="652" t="s">
        <v>4686</v>
      </c>
      <c r="E80" s="652" t="s">
        <v>4687</v>
      </c>
      <c r="F80" s="655">
        <v>14</v>
      </c>
      <c r="G80" s="655">
        <v>3208.24</v>
      </c>
      <c r="H80" s="655">
        <v>1</v>
      </c>
      <c r="I80" s="655">
        <v>229.16</v>
      </c>
      <c r="J80" s="655">
        <v>26</v>
      </c>
      <c r="K80" s="655">
        <v>5699.2</v>
      </c>
      <c r="L80" s="655">
        <v>1.7764257038126825</v>
      </c>
      <c r="M80" s="655">
        <v>219.2</v>
      </c>
      <c r="N80" s="655"/>
      <c r="O80" s="655"/>
      <c r="P80" s="668"/>
      <c r="Q80" s="656"/>
    </row>
    <row r="81" spans="1:17" ht="14.4" customHeight="1" x14ac:dyDescent="0.3">
      <c r="A81" s="651" t="s">
        <v>540</v>
      </c>
      <c r="B81" s="652" t="s">
        <v>4658</v>
      </c>
      <c r="C81" s="652" t="s">
        <v>4478</v>
      </c>
      <c r="D81" s="652" t="s">
        <v>4688</v>
      </c>
      <c r="E81" s="652" t="s">
        <v>1183</v>
      </c>
      <c r="F81" s="655"/>
      <c r="G81" s="655"/>
      <c r="H81" s="655"/>
      <c r="I81" s="655"/>
      <c r="J81" s="655">
        <v>260</v>
      </c>
      <c r="K81" s="655">
        <v>17095</v>
      </c>
      <c r="L81" s="655"/>
      <c r="M81" s="655">
        <v>65.75</v>
      </c>
      <c r="N81" s="655">
        <v>85</v>
      </c>
      <c r="O81" s="655">
        <v>5588.75</v>
      </c>
      <c r="P81" s="668"/>
      <c r="Q81" s="656">
        <v>65.75</v>
      </c>
    </row>
    <row r="82" spans="1:17" ht="14.4" customHeight="1" x14ac:dyDescent="0.3">
      <c r="A82" s="651" t="s">
        <v>540</v>
      </c>
      <c r="B82" s="652" t="s">
        <v>4658</v>
      </c>
      <c r="C82" s="652" t="s">
        <v>4478</v>
      </c>
      <c r="D82" s="652" t="s">
        <v>4689</v>
      </c>
      <c r="E82" s="652" t="s">
        <v>2808</v>
      </c>
      <c r="F82" s="655"/>
      <c r="G82" s="655"/>
      <c r="H82" s="655"/>
      <c r="I82" s="655"/>
      <c r="J82" s="655">
        <v>1.1000000000000001</v>
      </c>
      <c r="K82" s="655">
        <v>51.02</v>
      </c>
      <c r="L82" s="655"/>
      <c r="M82" s="655">
        <v>46.381818181818183</v>
      </c>
      <c r="N82" s="655"/>
      <c r="O82" s="655"/>
      <c r="P82" s="668"/>
      <c r="Q82" s="656"/>
    </row>
    <row r="83" spans="1:17" ht="14.4" customHeight="1" x14ac:dyDescent="0.3">
      <c r="A83" s="651" t="s">
        <v>540</v>
      </c>
      <c r="B83" s="652" t="s">
        <v>4658</v>
      </c>
      <c r="C83" s="652" t="s">
        <v>4478</v>
      </c>
      <c r="D83" s="652" t="s">
        <v>4690</v>
      </c>
      <c r="E83" s="652" t="s">
        <v>1149</v>
      </c>
      <c r="F83" s="655">
        <v>10.100000000000001</v>
      </c>
      <c r="G83" s="655">
        <v>979.36</v>
      </c>
      <c r="H83" s="655">
        <v>1</v>
      </c>
      <c r="I83" s="655">
        <v>96.96633663366336</v>
      </c>
      <c r="J83" s="655">
        <v>8.6000000000000014</v>
      </c>
      <c r="K83" s="655">
        <v>797.6400000000001</v>
      </c>
      <c r="L83" s="655">
        <v>0.81445025322659703</v>
      </c>
      <c r="M83" s="655">
        <v>92.748837209302323</v>
      </c>
      <c r="N83" s="655">
        <v>6.9</v>
      </c>
      <c r="O83" s="655">
        <v>543.78</v>
      </c>
      <c r="P83" s="668">
        <v>0.55524015683711814</v>
      </c>
      <c r="Q83" s="656">
        <v>78.80869565217391</v>
      </c>
    </row>
    <row r="84" spans="1:17" ht="14.4" customHeight="1" x14ac:dyDescent="0.3">
      <c r="A84" s="651" t="s">
        <v>540</v>
      </c>
      <c r="B84" s="652" t="s">
        <v>4658</v>
      </c>
      <c r="C84" s="652" t="s">
        <v>4478</v>
      </c>
      <c r="D84" s="652" t="s">
        <v>4691</v>
      </c>
      <c r="E84" s="652" t="s">
        <v>4692</v>
      </c>
      <c r="F84" s="655">
        <v>37</v>
      </c>
      <c r="G84" s="655">
        <v>2368</v>
      </c>
      <c r="H84" s="655">
        <v>1</v>
      </c>
      <c r="I84" s="655">
        <v>64</v>
      </c>
      <c r="J84" s="655">
        <v>106</v>
      </c>
      <c r="K84" s="655">
        <v>7435.9</v>
      </c>
      <c r="L84" s="655">
        <v>3.1401604729729726</v>
      </c>
      <c r="M84" s="655">
        <v>70.149999999999991</v>
      </c>
      <c r="N84" s="655">
        <v>33</v>
      </c>
      <c r="O84" s="655">
        <v>2314.9499999999998</v>
      </c>
      <c r="P84" s="668">
        <v>0.97759712837837831</v>
      </c>
      <c r="Q84" s="656">
        <v>70.149999999999991</v>
      </c>
    </row>
    <row r="85" spans="1:17" ht="14.4" customHeight="1" x14ac:dyDescent="0.3">
      <c r="A85" s="651" t="s">
        <v>540</v>
      </c>
      <c r="B85" s="652" t="s">
        <v>4658</v>
      </c>
      <c r="C85" s="652" t="s">
        <v>4478</v>
      </c>
      <c r="D85" s="652" t="s">
        <v>4691</v>
      </c>
      <c r="E85" s="652" t="s">
        <v>2672</v>
      </c>
      <c r="F85" s="655">
        <v>30</v>
      </c>
      <c r="G85" s="655">
        <v>1920</v>
      </c>
      <c r="H85" s="655">
        <v>1</v>
      </c>
      <c r="I85" s="655">
        <v>64</v>
      </c>
      <c r="J85" s="655"/>
      <c r="K85" s="655"/>
      <c r="L85" s="655"/>
      <c r="M85" s="655"/>
      <c r="N85" s="655"/>
      <c r="O85" s="655"/>
      <c r="P85" s="668"/>
      <c r="Q85" s="656"/>
    </row>
    <row r="86" spans="1:17" ht="14.4" customHeight="1" x14ac:dyDescent="0.3">
      <c r="A86" s="651" t="s">
        <v>540</v>
      </c>
      <c r="B86" s="652" t="s">
        <v>4658</v>
      </c>
      <c r="C86" s="652" t="s">
        <v>4478</v>
      </c>
      <c r="D86" s="652" t="s">
        <v>4693</v>
      </c>
      <c r="E86" s="652" t="s">
        <v>4694</v>
      </c>
      <c r="F86" s="655"/>
      <c r="G86" s="655"/>
      <c r="H86" s="655"/>
      <c r="I86" s="655"/>
      <c r="J86" s="655">
        <v>2.5</v>
      </c>
      <c r="K86" s="655">
        <v>4639.12</v>
      </c>
      <c r="L86" s="655"/>
      <c r="M86" s="655">
        <v>1855.6479999999999</v>
      </c>
      <c r="N86" s="655"/>
      <c r="O86" s="655"/>
      <c r="P86" s="668"/>
      <c r="Q86" s="656"/>
    </row>
    <row r="87" spans="1:17" ht="14.4" customHeight="1" x14ac:dyDescent="0.3">
      <c r="A87" s="651" t="s">
        <v>540</v>
      </c>
      <c r="B87" s="652" t="s">
        <v>4658</v>
      </c>
      <c r="C87" s="652" t="s">
        <v>4478</v>
      </c>
      <c r="D87" s="652" t="s">
        <v>4695</v>
      </c>
      <c r="E87" s="652" t="s">
        <v>2804</v>
      </c>
      <c r="F87" s="655">
        <v>4.4000000000000004</v>
      </c>
      <c r="G87" s="655">
        <v>3588.01</v>
      </c>
      <c r="H87" s="655">
        <v>1</v>
      </c>
      <c r="I87" s="655">
        <v>815.45681818181822</v>
      </c>
      <c r="J87" s="655">
        <v>0.1</v>
      </c>
      <c r="K87" s="655">
        <v>79.97</v>
      </c>
      <c r="L87" s="655">
        <v>2.2288120713152972E-2</v>
      </c>
      <c r="M87" s="655">
        <v>799.69999999999993</v>
      </c>
      <c r="N87" s="655">
        <v>4.0999999999999996</v>
      </c>
      <c r="O87" s="655">
        <v>3279.02</v>
      </c>
      <c r="P87" s="668">
        <v>0.91388262574519019</v>
      </c>
      <c r="Q87" s="656">
        <v>799.7609756097562</v>
      </c>
    </row>
    <row r="88" spans="1:17" ht="14.4" customHeight="1" x14ac:dyDescent="0.3">
      <c r="A88" s="651" t="s">
        <v>540</v>
      </c>
      <c r="B88" s="652" t="s">
        <v>4658</v>
      </c>
      <c r="C88" s="652" t="s">
        <v>4478</v>
      </c>
      <c r="D88" s="652" t="s">
        <v>4696</v>
      </c>
      <c r="E88" s="652" t="s">
        <v>1762</v>
      </c>
      <c r="F88" s="655"/>
      <c r="G88" s="655"/>
      <c r="H88" s="655"/>
      <c r="I88" s="655"/>
      <c r="J88" s="655">
        <v>6</v>
      </c>
      <c r="K88" s="655">
        <v>554.94000000000005</v>
      </c>
      <c r="L88" s="655"/>
      <c r="M88" s="655">
        <v>92.490000000000009</v>
      </c>
      <c r="N88" s="655"/>
      <c r="O88" s="655"/>
      <c r="P88" s="668"/>
      <c r="Q88" s="656"/>
    </row>
    <row r="89" spans="1:17" ht="14.4" customHeight="1" x14ac:dyDescent="0.3">
      <c r="A89" s="651" t="s">
        <v>540</v>
      </c>
      <c r="B89" s="652" t="s">
        <v>4658</v>
      </c>
      <c r="C89" s="652" t="s">
        <v>4478</v>
      </c>
      <c r="D89" s="652" t="s">
        <v>4697</v>
      </c>
      <c r="E89" s="652" t="s">
        <v>1192</v>
      </c>
      <c r="F89" s="655"/>
      <c r="G89" s="655"/>
      <c r="H89" s="655"/>
      <c r="I89" s="655"/>
      <c r="J89" s="655">
        <v>90.700000000000017</v>
      </c>
      <c r="K89" s="655">
        <v>35536.259999999995</v>
      </c>
      <c r="L89" s="655"/>
      <c r="M89" s="655">
        <v>391.79999999999984</v>
      </c>
      <c r="N89" s="655">
        <v>93.899999999999991</v>
      </c>
      <c r="O89" s="655">
        <v>36790.020000000004</v>
      </c>
      <c r="P89" s="668"/>
      <c r="Q89" s="656">
        <v>391.80000000000007</v>
      </c>
    </row>
    <row r="90" spans="1:17" ht="14.4" customHeight="1" x14ac:dyDescent="0.3">
      <c r="A90" s="651" t="s">
        <v>540</v>
      </c>
      <c r="B90" s="652" t="s">
        <v>4658</v>
      </c>
      <c r="C90" s="652" t="s">
        <v>4478</v>
      </c>
      <c r="D90" s="652" t="s">
        <v>4698</v>
      </c>
      <c r="E90" s="652" t="s">
        <v>4699</v>
      </c>
      <c r="F90" s="655"/>
      <c r="G90" s="655"/>
      <c r="H90" s="655"/>
      <c r="I90" s="655"/>
      <c r="J90" s="655"/>
      <c r="K90" s="655"/>
      <c r="L90" s="655"/>
      <c r="M90" s="655"/>
      <c r="N90" s="655">
        <v>4</v>
      </c>
      <c r="O90" s="655">
        <v>876.8</v>
      </c>
      <c r="P90" s="668"/>
      <c r="Q90" s="656">
        <v>219.2</v>
      </c>
    </row>
    <row r="91" spans="1:17" ht="14.4" customHeight="1" x14ac:dyDescent="0.3">
      <c r="A91" s="651" t="s">
        <v>540</v>
      </c>
      <c r="B91" s="652" t="s">
        <v>4658</v>
      </c>
      <c r="C91" s="652" t="s">
        <v>4478</v>
      </c>
      <c r="D91" s="652" t="s">
        <v>4700</v>
      </c>
      <c r="E91" s="652" t="s">
        <v>1198</v>
      </c>
      <c r="F91" s="655">
        <v>2.2999999999999998</v>
      </c>
      <c r="G91" s="655">
        <v>1856.67</v>
      </c>
      <c r="H91" s="655">
        <v>1</v>
      </c>
      <c r="I91" s="655">
        <v>807.24782608695659</v>
      </c>
      <c r="J91" s="655">
        <v>3.7</v>
      </c>
      <c r="K91" s="655">
        <v>2857</v>
      </c>
      <c r="L91" s="655">
        <v>1.5387764115324747</v>
      </c>
      <c r="M91" s="655">
        <v>772.16216216216208</v>
      </c>
      <c r="N91" s="655">
        <v>7.5</v>
      </c>
      <c r="O91" s="655">
        <v>5791.2199999999993</v>
      </c>
      <c r="P91" s="668">
        <v>3.1191434126689175</v>
      </c>
      <c r="Q91" s="656">
        <v>772.16266666666661</v>
      </c>
    </row>
    <row r="92" spans="1:17" ht="14.4" customHeight="1" x14ac:dyDescent="0.3">
      <c r="A92" s="651" t="s">
        <v>540</v>
      </c>
      <c r="B92" s="652" t="s">
        <v>4658</v>
      </c>
      <c r="C92" s="652" t="s">
        <v>4478</v>
      </c>
      <c r="D92" s="652" t="s">
        <v>4701</v>
      </c>
      <c r="E92" s="652"/>
      <c r="F92" s="655">
        <v>0.9</v>
      </c>
      <c r="G92" s="655">
        <v>1237.1099999999999</v>
      </c>
      <c r="H92" s="655">
        <v>1</v>
      </c>
      <c r="I92" s="655">
        <v>1374.5666666666666</v>
      </c>
      <c r="J92" s="655"/>
      <c r="K92" s="655"/>
      <c r="L92" s="655"/>
      <c r="M92" s="655"/>
      <c r="N92" s="655"/>
      <c r="O92" s="655"/>
      <c r="P92" s="668"/>
      <c r="Q92" s="656"/>
    </row>
    <row r="93" spans="1:17" ht="14.4" customHeight="1" x14ac:dyDescent="0.3">
      <c r="A93" s="651" t="s">
        <v>540</v>
      </c>
      <c r="B93" s="652" t="s">
        <v>4658</v>
      </c>
      <c r="C93" s="652" t="s">
        <v>4478</v>
      </c>
      <c r="D93" s="652" t="s">
        <v>4702</v>
      </c>
      <c r="E93" s="652" t="s">
        <v>4703</v>
      </c>
      <c r="F93" s="655">
        <v>0.90999999999999992</v>
      </c>
      <c r="G93" s="655">
        <v>3301.51</v>
      </c>
      <c r="H93" s="655">
        <v>1</v>
      </c>
      <c r="I93" s="655">
        <v>3628.0329670329675</v>
      </c>
      <c r="J93" s="655"/>
      <c r="K93" s="655"/>
      <c r="L93" s="655"/>
      <c r="M93" s="655"/>
      <c r="N93" s="655">
        <v>2</v>
      </c>
      <c r="O93" s="655">
        <v>5101.3599999999997</v>
      </c>
      <c r="P93" s="668">
        <v>1.5451596390742415</v>
      </c>
      <c r="Q93" s="656">
        <v>2550.6799999999998</v>
      </c>
    </row>
    <row r="94" spans="1:17" ht="14.4" customHeight="1" x14ac:dyDescent="0.3">
      <c r="A94" s="651" t="s">
        <v>540</v>
      </c>
      <c r="B94" s="652" t="s">
        <v>4658</v>
      </c>
      <c r="C94" s="652" t="s">
        <v>4478</v>
      </c>
      <c r="D94" s="652" t="s">
        <v>4704</v>
      </c>
      <c r="E94" s="652" t="s">
        <v>1775</v>
      </c>
      <c r="F94" s="655"/>
      <c r="G94" s="655"/>
      <c r="H94" s="655"/>
      <c r="I94" s="655"/>
      <c r="J94" s="655"/>
      <c r="K94" s="655"/>
      <c r="L94" s="655"/>
      <c r="M94" s="655"/>
      <c r="N94" s="655">
        <v>1.6</v>
      </c>
      <c r="O94" s="655">
        <v>686</v>
      </c>
      <c r="P94" s="668"/>
      <c r="Q94" s="656">
        <v>428.75</v>
      </c>
    </row>
    <row r="95" spans="1:17" ht="14.4" customHeight="1" x14ac:dyDescent="0.3">
      <c r="A95" s="651" t="s">
        <v>540</v>
      </c>
      <c r="B95" s="652" t="s">
        <v>4658</v>
      </c>
      <c r="C95" s="652" t="s">
        <v>4478</v>
      </c>
      <c r="D95" s="652" t="s">
        <v>4705</v>
      </c>
      <c r="E95" s="652" t="s">
        <v>1775</v>
      </c>
      <c r="F95" s="655"/>
      <c r="G95" s="655"/>
      <c r="H95" s="655"/>
      <c r="I95" s="655"/>
      <c r="J95" s="655"/>
      <c r="K95" s="655"/>
      <c r="L95" s="655"/>
      <c r="M95" s="655"/>
      <c r="N95" s="655">
        <v>0.4</v>
      </c>
      <c r="O95" s="655">
        <v>343.02</v>
      </c>
      <c r="P95" s="668"/>
      <c r="Q95" s="656">
        <v>857.55</v>
      </c>
    </row>
    <row r="96" spans="1:17" ht="14.4" customHeight="1" x14ac:dyDescent="0.3">
      <c r="A96" s="651" t="s">
        <v>540</v>
      </c>
      <c r="B96" s="652" t="s">
        <v>4658</v>
      </c>
      <c r="C96" s="652" t="s">
        <v>4478</v>
      </c>
      <c r="D96" s="652" t="s">
        <v>4706</v>
      </c>
      <c r="E96" s="652" t="s">
        <v>2410</v>
      </c>
      <c r="F96" s="655"/>
      <c r="G96" s="655"/>
      <c r="H96" s="655"/>
      <c r="I96" s="655"/>
      <c r="J96" s="655"/>
      <c r="K96" s="655"/>
      <c r="L96" s="655"/>
      <c r="M96" s="655"/>
      <c r="N96" s="655">
        <v>13</v>
      </c>
      <c r="O96" s="655">
        <v>854.75</v>
      </c>
      <c r="P96" s="668"/>
      <c r="Q96" s="656">
        <v>65.75</v>
      </c>
    </row>
    <row r="97" spans="1:17" ht="14.4" customHeight="1" x14ac:dyDescent="0.3">
      <c r="A97" s="651" t="s">
        <v>540</v>
      </c>
      <c r="B97" s="652" t="s">
        <v>4658</v>
      </c>
      <c r="C97" s="652" t="s">
        <v>4478</v>
      </c>
      <c r="D97" s="652" t="s">
        <v>4707</v>
      </c>
      <c r="E97" s="652" t="s">
        <v>4708</v>
      </c>
      <c r="F97" s="655">
        <v>1.1000000000000001</v>
      </c>
      <c r="G97" s="655">
        <v>624.98</v>
      </c>
      <c r="H97" s="655">
        <v>1</v>
      </c>
      <c r="I97" s="655">
        <v>568.16363636363633</v>
      </c>
      <c r="J97" s="655"/>
      <c r="K97" s="655"/>
      <c r="L97" s="655"/>
      <c r="M97" s="655"/>
      <c r="N97" s="655"/>
      <c r="O97" s="655"/>
      <c r="P97" s="668"/>
      <c r="Q97" s="656"/>
    </row>
    <row r="98" spans="1:17" ht="14.4" customHeight="1" x14ac:dyDescent="0.3">
      <c r="A98" s="651" t="s">
        <v>540</v>
      </c>
      <c r="B98" s="652" t="s">
        <v>4658</v>
      </c>
      <c r="C98" s="652" t="s">
        <v>4478</v>
      </c>
      <c r="D98" s="652" t="s">
        <v>4709</v>
      </c>
      <c r="E98" s="652" t="s">
        <v>1759</v>
      </c>
      <c r="F98" s="655"/>
      <c r="G98" s="655"/>
      <c r="H98" s="655"/>
      <c r="I98" s="655"/>
      <c r="J98" s="655">
        <v>3</v>
      </c>
      <c r="K98" s="655">
        <v>6376.8</v>
      </c>
      <c r="L98" s="655"/>
      <c r="M98" s="655">
        <v>2125.6</v>
      </c>
      <c r="N98" s="655">
        <v>2.1</v>
      </c>
      <c r="O98" s="655">
        <v>4463.76</v>
      </c>
      <c r="P98" s="668"/>
      <c r="Q98" s="656">
        <v>2125.6</v>
      </c>
    </row>
    <row r="99" spans="1:17" ht="14.4" customHeight="1" x14ac:dyDescent="0.3">
      <c r="A99" s="651" t="s">
        <v>540</v>
      </c>
      <c r="B99" s="652" t="s">
        <v>4658</v>
      </c>
      <c r="C99" s="652" t="s">
        <v>4478</v>
      </c>
      <c r="D99" s="652" t="s">
        <v>4710</v>
      </c>
      <c r="E99" s="652" t="s">
        <v>2669</v>
      </c>
      <c r="F99" s="655"/>
      <c r="G99" s="655"/>
      <c r="H99" s="655"/>
      <c r="I99" s="655"/>
      <c r="J99" s="655">
        <v>0.89999999999999991</v>
      </c>
      <c r="K99" s="655">
        <v>567</v>
      </c>
      <c r="L99" s="655"/>
      <c r="M99" s="655">
        <v>630.00000000000011</v>
      </c>
      <c r="N99" s="655">
        <v>4.8</v>
      </c>
      <c r="O99" s="655">
        <v>3001.04</v>
      </c>
      <c r="P99" s="668"/>
      <c r="Q99" s="656">
        <v>625.2166666666667</v>
      </c>
    </row>
    <row r="100" spans="1:17" ht="14.4" customHeight="1" x14ac:dyDescent="0.3">
      <c r="A100" s="651" t="s">
        <v>540</v>
      </c>
      <c r="B100" s="652" t="s">
        <v>4658</v>
      </c>
      <c r="C100" s="652" t="s">
        <v>4478</v>
      </c>
      <c r="D100" s="652" t="s">
        <v>4711</v>
      </c>
      <c r="E100" s="652" t="s">
        <v>2669</v>
      </c>
      <c r="F100" s="655"/>
      <c r="G100" s="655"/>
      <c r="H100" s="655"/>
      <c r="I100" s="655"/>
      <c r="J100" s="655">
        <v>2.4</v>
      </c>
      <c r="K100" s="655">
        <v>2748</v>
      </c>
      <c r="L100" s="655"/>
      <c r="M100" s="655">
        <v>1145</v>
      </c>
      <c r="N100" s="655">
        <v>9.75</v>
      </c>
      <c r="O100" s="655">
        <v>8384.9699999999993</v>
      </c>
      <c r="P100" s="668"/>
      <c r="Q100" s="656">
        <v>859.99692307692305</v>
      </c>
    </row>
    <row r="101" spans="1:17" ht="14.4" customHeight="1" x14ac:dyDescent="0.3">
      <c r="A101" s="651" t="s">
        <v>540</v>
      </c>
      <c r="B101" s="652" t="s">
        <v>4658</v>
      </c>
      <c r="C101" s="652" t="s">
        <v>4478</v>
      </c>
      <c r="D101" s="652" t="s">
        <v>4712</v>
      </c>
      <c r="E101" s="652" t="s">
        <v>4713</v>
      </c>
      <c r="F101" s="655"/>
      <c r="G101" s="655"/>
      <c r="H101" s="655"/>
      <c r="I101" s="655"/>
      <c r="J101" s="655">
        <v>0.2</v>
      </c>
      <c r="K101" s="655">
        <v>289.36</v>
      </c>
      <c r="L101" s="655"/>
      <c r="M101" s="655">
        <v>1446.8</v>
      </c>
      <c r="N101" s="655">
        <v>2.4</v>
      </c>
      <c r="O101" s="655">
        <v>1921.92</v>
      </c>
      <c r="P101" s="668"/>
      <c r="Q101" s="656">
        <v>800.80000000000007</v>
      </c>
    </row>
    <row r="102" spans="1:17" ht="14.4" customHeight="1" x14ac:dyDescent="0.3">
      <c r="A102" s="651" t="s">
        <v>540</v>
      </c>
      <c r="B102" s="652" t="s">
        <v>4658</v>
      </c>
      <c r="C102" s="652" t="s">
        <v>4478</v>
      </c>
      <c r="D102" s="652" t="s">
        <v>4714</v>
      </c>
      <c r="E102" s="652" t="s">
        <v>4715</v>
      </c>
      <c r="F102" s="655"/>
      <c r="G102" s="655"/>
      <c r="H102" s="655"/>
      <c r="I102" s="655"/>
      <c r="J102" s="655"/>
      <c r="K102" s="655"/>
      <c r="L102" s="655"/>
      <c r="M102" s="655"/>
      <c r="N102" s="655">
        <v>2</v>
      </c>
      <c r="O102" s="655">
        <v>3263.73</v>
      </c>
      <c r="P102" s="668"/>
      <c r="Q102" s="656">
        <v>1631.865</v>
      </c>
    </row>
    <row r="103" spans="1:17" ht="14.4" customHeight="1" x14ac:dyDescent="0.3">
      <c r="A103" s="651" t="s">
        <v>540</v>
      </c>
      <c r="B103" s="652" t="s">
        <v>4658</v>
      </c>
      <c r="C103" s="652" t="s">
        <v>4478</v>
      </c>
      <c r="D103" s="652" t="s">
        <v>4716</v>
      </c>
      <c r="E103" s="652"/>
      <c r="F103" s="655"/>
      <c r="G103" s="655"/>
      <c r="H103" s="655"/>
      <c r="I103" s="655"/>
      <c r="J103" s="655">
        <v>1.1000000000000001</v>
      </c>
      <c r="K103" s="655">
        <v>642.33000000000004</v>
      </c>
      <c r="L103" s="655"/>
      <c r="M103" s="655">
        <v>583.93636363636358</v>
      </c>
      <c r="N103" s="655"/>
      <c r="O103" s="655"/>
      <c r="P103" s="668"/>
      <c r="Q103" s="656"/>
    </row>
    <row r="104" spans="1:17" ht="14.4" customHeight="1" x14ac:dyDescent="0.3">
      <c r="A104" s="651" t="s">
        <v>540</v>
      </c>
      <c r="B104" s="652" t="s">
        <v>4658</v>
      </c>
      <c r="C104" s="652" t="s">
        <v>4717</v>
      </c>
      <c r="D104" s="652" t="s">
        <v>4718</v>
      </c>
      <c r="E104" s="652"/>
      <c r="F104" s="655">
        <v>49</v>
      </c>
      <c r="G104" s="655">
        <v>91413.420000000013</v>
      </c>
      <c r="H104" s="655">
        <v>1</v>
      </c>
      <c r="I104" s="655">
        <v>1865.5800000000002</v>
      </c>
      <c r="J104" s="655">
        <v>29</v>
      </c>
      <c r="K104" s="655">
        <v>54101.820000000007</v>
      </c>
      <c r="L104" s="655">
        <v>0.59183673469387754</v>
      </c>
      <c r="M104" s="655">
        <v>1865.5800000000002</v>
      </c>
      <c r="N104" s="655">
        <v>36</v>
      </c>
      <c r="O104" s="655">
        <v>72198.09</v>
      </c>
      <c r="P104" s="668">
        <v>0.78979749362839713</v>
      </c>
      <c r="Q104" s="656">
        <v>2005.5024999999998</v>
      </c>
    </row>
    <row r="105" spans="1:17" ht="14.4" customHeight="1" x14ac:dyDescent="0.3">
      <c r="A105" s="651" t="s">
        <v>540</v>
      </c>
      <c r="B105" s="652" t="s">
        <v>4658</v>
      </c>
      <c r="C105" s="652" t="s">
        <v>4717</v>
      </c>
      <c r="D105" s="652" t="s">
        <v>4719</v>
      </c>
      <c r="E105" s="652"/>
      <c r="F105" s="655">
        <v>1</v>
      </c>
      <c r="G105" s="655">
        <v>2728.71</v>
      </c>
      <c r="H105" s="655">
        <v>1</v>
      </c>
      <c r="I105" s="655">
        <v>2728.71</v>
      </c>
      <c r="J105" s="655">
        <v>11</v>
      </c>
      <c r="K105" s="655">
        <v>30015.81</v>
      </c>
      <c r="L105" s="655">
        <v>11</v>
      </c>
      <c r="M105" s="655">
        <v>2728.71</v>
      </c>
      <c r="N105" s="655">
        <v>2</v>
      </c>
      <c r="O105" s="655">
        <v>4931.24</v>
      </c>
      <c r="P105" s="668">
        <v>1.8071689552938934</v>
      </c>
      <c r="Q105" s="656">
        <v>2465.62</v>
      </c>
    </row>
    <row r="106" spans="1:17" ht="14.4" customHeight="1" x14ac:dyDescent="0.3">
      <c r="A106" s="651" t="s">
        <v>540</v>
      </c>
      <c r="B106" s="652" t="s">
        <v>4658</v>
      </c>
      <c r="C106" s="652" t="s">
        <v>4717</v>
      </c>
      <c r="D106" s="652" t="s">
        <v>4720</v>
      </c>
      <c r="E106" s="652"/>
      <c r="F106" s="655"/>
      <c r="G106" s="655"/>
      <c r="H106" s="655"/>
      <c r="I106" s="655"/>
      <c r="J106" s="655">
        <v>2</v>
      </c>
      <c r="K106" s="655">
        <v>3731.16</v>
      </c>
      <c r="L106" s="655"/>
      <c r="M106" s="655">
        <v>1865.58</v>
      </c>
      <c r="N106" s="655">
        <v>2</v>
      </c>
      <c r="O106" s="655">
        <v>4013.02</v>
      </c>
      <c r="P106" s="668"/>
      <c r="Q106" s="656">
        <v>2006.51</v>
      </c>
    </row>
    <row r="107" spans="1:17" ht="14.4" customHeight="1" x14ac:dyDescent="0.3">
      <c r="A107" s="651" t="s">
        <v>540</v>
      </c>
      <c r="B107" s="652" t="s">
        <v>4658</v>
      </c>
      <c r="C107" s="652" t="s">
        <v>4717</v>
      </c>
      <c r="D107" s="652" t="s">
        <v>4721</v>
      </c>
      <c r="E107" s="652"/>
      <c r="F107" s="655"/>
      <c r="G107" s="655"/>
      <c r="H107" s="655"/>
      <c r="I107" s="655"/>
      <c r="J107" s="655"/>
      <c r="K107" s="655"/>
      <c r="L107" s="655"/>
      <c r="M107" s="655"/>
      <c r="N107" s="655">
        <v>1</v>
      </c>
      <c r="O107" s="655">
        <v>8292.09</v>
      </c>
      <c r="P107" s="668"/>
      <c r="Q107" s="656">
        <v>8292.09</v>
      </c>
    </row>
    <row r="108" spans="1:17" ht="14.4" customHeight="1" x14ac:dyDescent="0.3">
      <c r="A108" s="651" t="s">
        <v>540</v>
      </c>
      <c r="B108" s="652" t="s">
        <v>4658</v>
      </c>
      <c r="C108" s="652" t="s">
        <v>4717</v>
      </c>
      <c r="D108" s="652" t="s">
        <v>4722</v>
      </c>
      <c r="E108" s="652"/>
      <c r="F108" s="655"/>
      <c r="G108" s="655"/>
      <c r="H108" s="655"/>
      <c r="I108" s="655"/>
      <c r="J108" s="655">
        <v>5</v>
      </c>
      <c r="K108" s="655">
        <v>48430.5</v>
      </c>
      <c r="L108" s="655"/>
      <c r="M108" s="655">
        <v>9686.1</v>
      </c>
      <c r="N108" s="655">
        <v>1</v>
      </c>
      <c r="O108" s="655">
        <v>9904.81</v>
      </c>
      <c r="P108" s="668"/>
      <c r="Q108" s="656">
        <v>9904.81</v>
      </c>
    </row>
    <row r="109" spans="1:17" ht="14.4" customHeight="1" x14ac:dyDescent="0.3">
      <c r="A109" s="651" t="s">
        <v>540</v>
      </c>
      <c r="B109" s="652" t="s">
        <v>4658</v>
      </c>
      <c r="C109" s="652" t="s">
        <v>4717</v>
      </c>
      <c r="D109" s="652" t="s">
        <v>4723</v>
      </c>
      <c r="E109" s="652"/>
      <c r="F109" s="655">
        <v>37</v>
      </c>
      <c r="G109" s="655">
        <v>34246.089999999997</v>
      </c>
      <c r="H109" s="655">
        <v>1</v>
      </c>
      <c r="I109" s="655">
        <v>925.56999999999994</v>
      </c>
      <c r="J109" s="655">
        <v>28</v>
      </c>
      <c r="K109" s="655">
        <v>25915.96</v>
      </c>
      <c r="L109" s="655">
        <v>0.7567567567567568</v>
      </c>
      <c r="M109" s="655">
        <v>925.56999999999994</v>
      </c>
      <c r="N109" s="655">
        <v>27</v>
      </c>
      <c r="O109" s="655">
        <v>28696.230000000003</v>
      </c>
      <c r="P109" s="668">
        <v>0.83794179131106661</v>
      </c>
      <c r="Q109" s="656">
        <v>1062.8233333333335</v>
      </c>
    </row>
    <row r="110" spans="1:17" ht="14.4" customHeight="1" x14ac:dyDescent="0.3">
      <c r="A110" s="651" t="s">
        <v>540</v>
      </c>
      <c r="B110" s="652" t="s">
        <v>4658</v>
      </c>
      <c r="C110" s="652" t="s">
        <v>4717</v>
      </c>
      <c r="D110" s="652" t="s">
        <v>4724</v>
      </c>
      <c r="E110" s="652"/>
      <c r="F110" s="655"/>
      <c r="G110" s="655"/>
      <c r="H110" s="655"/>
      <c r="I110" s="655"/>
      <c r="J110" s="655">
        <v>12</v>
      </c>
      <c r="K110" s="655">
        <v>2864.16</v>
      </c>
      <c r="L110" s="655"/>
      <c r="M110" s="655">
        <v>238.67999999999998</v>
      </c>
      <c r="N110" s="655">
        <v>1</v>
      </c>
      <c r="O110" s="655">
        <v>241.81</v>
      </c>
      <c r="P110" s="668"/>
      <c r="Q110" s="656">
        <v>241.81</v>
      </c>
    </row>
    <row r="111" spans="1:17" ht="14.4" customHeight="1" x14ac:dyDescent="0.3">
      <c r="A111" s="651" t="s">
        <v>540</v>
      </c>
      <c r="B111" s="652" t="s">
        <v>4658</v>
      </c>
      <c r="C111" s="652" t="s">
        <v>4725</v>
      </c>
      <c r="D111" s="652" t="s">
        <v>4726</v>
      </c>
      <c r="E111" s="652" t="s">
        <v>4727</v>
      </c>
      <c r="F111" s="655">
        <v>445</v>
      </c>
      <c r="G111" s="655">
        <v>305715</v>
      </c>
      <c r="H111" s="655">
        <v>1</v>
      </c>
      <c r="I111" s="655">
        <v>687</v>
      </c>
      <c r="J111" s="655">
        <v>470</v>
      </c>
      <c r="K111" s="655">
        <v>322890</v>
      </c>
      <c r="L111" s="655">
        <v>1.0561797752808988</v>
      </c>
      <c r="M111" s="655">
        <v>687</v>
      </c>
      <c r="N111" s="655">
        <v>439</v>
      </c>
      <c r="O111" s="655">
        <v>301593</v>
      </c>
      <c r="P111" s="668">
        <v>0.98651685393258426</v>
      </c>
      <c r="Q111" s="656">
        <v>687</v>
      </c>
    </row>
    <row r="112" spans="1:17" ht="14.4" customHeight="1" x14ac:dyDescent="0.3">
      <c r="A112" s="651" t="s">
        <v>540</v>
      </c>
      <c r="B112" s="652" t="s">
        <v>4658</v>
      </c>
      <c r="C112" s="652" t="s">
        <v>4725</v>
      </c>
      <c r="D112" s="652" t="s">
        <v>4728</v>
      </c>
      <c r="E112" s="652" t="s">
        <v>4729</v>
      </c>
      <c r="F112" s="655">
        <v>637</v>
      </c>
      <c r="G112" s="655">
        <v>152880</v>
      </c>
      <c r="H112" s="655">
        <v>1</v>
      </c>
      <c r="I112" s="655">
        <v>240</v>
      </c>
      <c r="J112" s="655">
        <v>706.38</v>
      </c>
      <c r="K112" s="655">
        <v>169531.2</v>
      </c>
      <c r="L112" s="655">
        <v>1.1089167974882261</v>
      </c>
      <c r="M112" s="655">
        <v>240.00000000000003</v>
      </c>
      <c r="N112" s="655">
        <v>840</v>
      </c>
      <c r="O112" s="655">
        <v>201600</v>
      </c>
      <c r="P112" s="668">
        <v>1.3186813186813187</v>
      </c>
      <c r="Q112" s="656">
        <v>240</v>
      </c>
    </row>
    <row r="113" spans="1:17" ht="14.4" customHeight="1" x14ac:dyDescent="0.3">
      <c r="A113" s="651" t="s">
        <v>540</v>
      </c>
      <c r="B113" s="652" t="s">
        <v>4658</v>
      </c>
      <c r="C113" s="652" t="s">
        <v>4725</v>
      </c>
      <c r="D113" s="652" t="s">
        <v>4730</v>
      </c>
      <c r="E113" s="652" t="s">
        <v>4729</v>
      </c>
      <c r="F113" s="655">
        <v>23</v>
      </c>
      <c r="G113" s="655">
        <v>5681</v>
      </c>
      <c r="H113" s="655">
        <v>1</v>
      </c>
      <c r="I113" s="655">
        <v>247</v>
      </c>
      <c r="J113" s="655">
        <v>22</v>
      </c>
      <c r="K113" s="655">
        <v>5434</v>
      </c>
      <c r="L113" s="655">
        <v>0.95652173913043481</v>
      </c>
      <c r="M113" s="655">
        <v>247</v>
      </c>
      <c r="N113" s="655">
        <v>2</v>
      </c>
      <c r="O113" s="655">
        <v>494</v>
      </c>
      <c r="P113" s="668">
        <v>8.6956521739130432E-2</v>
      </c>
      <c r="Q113" s="656">
        <v>247</v>
      </c>
    </row>
    <row r="114" spans="1:17" ht="14.4" customHeight="1" x14ac:dyDescent="0.3">
      <c r="A114" s="651" t="s">
        <v>540</v>
      </c>
      <c r="B114" s="652" t="s">
        <v>4658</v>
      </c>
      <c r="C114" s="652" t="s">
        <v>4725</v>
      </c>
      <c r="D114" s="652" t="s">
        <v>4731</v>
      </c>
      <c r="E114" s="652" t="s">
        <v>4729</v>
      </c>
      <c r="F114" s="655">
        <v>34.779999999999994</v>
      </c>
      <c r="G114" s="655">
        <v>42285.16</v>
      </c>
      <c r="H114" s="655">
        <v>1</v>
      </c>
      <c r="I114" s="655">
        <v>1215.7895342150664</v>
      </c>
      <c r="J114" s="655">
        <v>39.620000000000005</v>
      </c>
      <c r="K114" s="655">
        <v>48175.48</v>
      </c>
      <c r="L114" s="655">
        <v>1.1392999340667034</v>
      </c>
      <c r="M114" s="655">
        <v>1215.9384149419484</v>
      </c>
      <c r="N114" s="655">
        <v>43.67</v>
      </c>
      <c r="O114" s="655">
        <v>53084.45</v>
      </c>
      <c r="P114" s="668">
        <v>1.25539196257032</v>
      </c>
      <c r="Q114" s="656">
        <v>1215.5816349896954</v>
      </c>
    </row>
    <row r="115" spans="1:17" ht="14.4" customHeight="1" x14ac:dyDescent="0.3">
      <c r="A115" s="651" t="s">
        <v>540</v>
      </c>
      <c r="B115" s="652" t="s">
        <v>4658</v>
      </c>
      <c r="C115" s="652" t="s">
        <v>4725</v>
      </c>
      <c r="D115" s="652" t="s">
        <v>4732</v>
      </c>
      <c r="E115" s="652" t="s">
        <v>4733</v>
      </c>
      <c r="F115" s="655">
        <v>6</v>
      </c>
      <c r="G115" s="655">
        <v>26712.36</v>
      </c>
      <c r="H115" s="655">
        <v>1</v>
      </c>
      <c r="I115" s="655">
        <v>4452.0600000000004</v>
      </c>
      <c r="J115" s="655">
        <v>16.5</v>
      </c>
      <c r="K115" s="655">
        <v>73458.990000000005</v>
      </c>
      <c r="L115" s="655">
        <v>2.75</v>
      </c>
      <c r="M115" s="655">
        <v>4452.0600000000004</v>
      </c>
      <c r="N115" s="655">
        <v>8.5</v>
      </c>
      <c r="O115" s="655">
        <v>37842.51</v>
      </c>
      <c r="P115" s="668">
        <v>1.4166666666666667</v>
      </c>
      <c r="Q115" s="656">
        <v>4452.0600000000004</v>
      </c>
    </row>
    <row r="116" spans="1:17" ht="14.4" customHeight="1" x14ac:dyDescent="0.3">
      <c r="A116" s="651" t="s">
        <v>540</v>
      </c>
      <c r="B116" s="652" t="s">
        <v>4658</v>
      </c>
      <c r="C116" s="652" t="s">
        <v>4725</v>
      </c>
      <c r="D116" s="652" t="s">
        <v>4734</v>
      </c>
      <c r="E116" s="652" t="s">
        <v>4735</v>
      </c>
      <c r="F116" s="655">
        <v>1</v>
      </c>
      <c r="G116" s="655">
        <v>518.70000000000005</v>
      </c>
      <c r="H116" s="655">
        <v>1</v>
      </c>
      <c r="I116" s="655">
        <v>518.70000000000005</v>
      </c>
      <c r="J116" s="655">
        <v>1</v>
      </c>
      <c r="K116" s="655">
        <v>518.70000000000005</v>
      </c>
      <c r="L116" s="655">
        <v>1</v>
      </c>
      <c r="M116" s="655">
        <v>518.70000000000005</v>
      </c>
      <c r="N116" s="655"/>
      <c r="O116" s="655"/>
      <c r="P116" s="668"/>
      <c r="Q116" s="656"/>
    </row>
    <row r="117" spans="1:17" ht="14.4" customHeight="1" x14ac:dyDescent="0.3">
      <c r="A117" s="651" t="s">
        <v>540</v>
      </c>
      <c r="B117" s="652" t="s">
        <v>4658</v>
      </c>
      <c r="C117" s="652" t="s">
        <v>4725</v>
      </c>
      <c r="D117" s="652" t="s">
        <v>4736</v>
      </c>
      <c r="E117" s="652" t="s">
        <v>4737</v>
      </c>
      <c r="F117" s="655">
        <v>369</v>
      </c>
      <c r="G117" s="655">
        <v>82600.649999999994</v>
      </c>
      <c r="H117" s="655">
        <v>1</v>
      </c>
      <c r="I117" s="655">
        <v>223.85</v>
      </c>
      <c r="J117" s="655">
        <v>367</v>
      </c>
      <c r="K117" s="655">
        <v>82152.950000000012</v>
      </c>
      <c r="L117" s="655">
        <v>0.99457994579945819</v>
      </c>
      <c r="M117" s="655">
        <v>223.85000000000002</v>
      </c>
      <c r="N117" s="655">
        <v>393</v>
      </c>
      <c r="O117" s="655">
        <v>87973.05</v>
      </c>
      <c r="P117" s="668">
        <v>1.0650406504065042</v>
      </c>
      <c r="Q117" s="656">
        <v>223.85</v>
      </c>
    </row>
    <row r="118" spans="1:17" ht="14.4" customHeight="1" x14ac:dyDescent="0.3">
      <c r="A118" s="651" t="s">
        <v>540</v>
      </c>
      <c r="B118" s="652" t="s">
        <v>4658</v>
      </c>
      <c r="C118" s="652" t="s">
        <v>4725</v>
      </c>
      <c r="D118" s="652" t="s">
        <v>4738</v>
      </c>
      <c r="E118" s="652" t="s">
        <v>4739</v>
      </c>
      <c r="F118" s="655"/>
      <c r="G118" s="655"/>
      <c r="H118" s="655"/>
      <c r="I118" s="655"/>
      <c r="J118" s="655">
        <v>1</v>
      </c>
      <c r="K118" s="655">
        <v>9375.98</v>
      </c>
      <c r="L118" s="655"/>
      <c r="M118" s="655">
        <v>9375.98</v>
      </c>
      <c r="N118" s="655"/>
      <c r="O118" s="655"/>
      <c r="P118" s="668"/>
      <c r="Q118" s="656"/>
    </row>
    <row r="119" spans="1:17" ht="14.4" customHeight="1" x14ac:dyDescent="0.3">
      <c r="A119" s="651" t="s">
        <v>540</v>
      </c>
      <c r="B119" s="652" t="s">
        <v>4658</v>
      </c>
      <c r="C119" s="652" t="s">
        <v>4725</v>
      </c>
      <c r="D119" s="652" t="s">
        <v>4740</v>
      </c>
      <c r="E119" s="652" t="s">
        <v>4741</v>
      </c>
      <c r="F119" s="655"/>
      <c r="G119" s="655"/>
      <c r="H119" s="655"/>
      <c r="I119" s="655"/>
      <c r="J119" s="655">
        <v>2</v>
      </c>
      <c r="K119" s="655">
        <v>13194.16</v>
      </c>
      <c r="L119" s="655"/>
      <c r="M119" s="655">
        <v>6597.08</v>
      </c>
      <c r="N119" s="655"/>
      <c r="O119" s="655"/>
      <c r="P119" s="668"/>
      <c r="Q119" s="656"/>
    </row>
    <row r="120" spans="1:17" ht="14.4" customHeight="1" x14ac:dyDescent="0.3">
      <c r="A120" s="651" t="s">
        <v>540</v>
      </c>
      <c r="B120" s="652" t="s">
        <v>4658</v>
      </c>
      <c r="C120" s="652" t="s">
        <v>4725</v>
      </c>
      <c r="D120" s="652" t="s">
        <v>4742</v>
      </c>
      <c r="E120" s="652" t="s">
        <v>4743</v>
      </c>
      <c r="F120" s="655">
        <v>2</v>
      </c>
      <c r="G120" s="655">
        <v>40122</v>
      </c>
      <c r="H120" s="655">
        <v>1</v>
      </c>
      <c r="I120" s="655">
        <v>20061</v>
      </c>
      <c r="J120" s="655">
        <v>1</v>
      </c>
      <c r="K120" s="655">
        <v>20061</v>
      </c>
      <c r="L120" s="655">
        <v>0.5</v>
      </c>
      <c r="M120" s="655">
        <v>20061</v>
      </c>
      <c r="N120" s="655"/>
      <c r="O120" s="655"/>
      <c r="P120" s="668"/>
      <c r="Q120" s="656"/>
    </row>
    <row r="121" spans="1:17" ht="14.4" customHeight="1" x14ac:dyDescent="0.3">
      <c r="A121" s="651" t="s">
        <v>540</v>
      </c>
      <c r="B121" s="652" t="s">
        <v>4658</v>
      </c>
      <c r="C121" s="652" t="s">
        <v>4725</v>
      </c>
      <c r="D121" s="652" t="s">
        <v>4744</v>
      </c>
      <c r="E121" s="652" t="s">
        <v>4745</v>
      </c>
      <c r="F121" s="655"/>
      <c r="G121" s="655"/>
      <c r="H121" s="655"/>
      <c r="I121" s="655"/>
      <c r="J121" s="655">
        <v>1</v>
      </c>
      <c r="K121" s="655">
        <v>4101.82</v>
      </c>
      <c r="L121" s="655"/>
      <c r="M121" s="655">
        <v>4101.82</v>
      </c>
      <c r="N121" s="655"/>
      <c r="O121" s="655"/>
      <c r="P121" s="668"/>
      <c r="Q121" s="656"/>
    </row>
    <row r="122" spans="1:17" ht="14.4" customHeight="1" x14ac:dyDescent="0.3">
      <c r="A122" s="651" t="s">
        <v>540</v>
      </c>
      <c r="B122" s="652" t="s">
        <v>4658</v>
      </c>
      <c r="C122" s="652" t="s">
        <v>4725</v>
      </c>
      <c r="D122" s="652" t="s">
        <v>4746</v>
      </c>
      <c r="E122" s="652" t="s">
        <v>4747</v>
      </c>
      <c r="F122" s="655">
        <v>3</v>
      </c>
      <c r="G122" s="655">
        <v>6470.01</v>
      </c>
      <c r="H122" s="655">
        <v>1</v>
      </c>
      <c r="I122" s="655">
        <v>2156.67</v>
      </c>
      <c r="J122" s="655">
        <v>4</v>
      </c>
      <c r="K122" s="655">
        <v>8626.68</v>
      </c>
      <c r="L122" s="655">
        <v>1.3333333333333333</v>
      </c>
      <c r="M122" s="655">
        <v>2156.67</v>
      </c>
      <c r="N122" s="655">
        <v>9</v>
      </c>
      <c r="O122" s="655">
        <v>19410.03</v>
      </c>
      <c r="P122" s="668">
        <v>2.9999999999999996</v>
      </c>
      <c r="Q122" s="656">
        <v>2156.67</v>
      </c>
    </row>
    <row r="123" spans="1:17" ht="14.4" customHeight="1" x14ac:dyDescent="0.3">
      <c r="A123" s="651" t="s">
        <v>540</v>
      </c>
      <c r="B123" s="652" t="s">
        <v>4658</v>
      </c>
      <c r="C123" s="652" t="s">
        <v>4725</v>
      </c>
      <c r="D123" s="652" t="s">
        <v>4748</v>
      </c>
      <c r="E123" s="652" t="s">
        <v>4747</v>
      </c>
      <c r="F123" s="655">
        <v>3</v>
      </c>
      <c r="G123" s="655">
        <v>17124.87</v>
      </c>
      <c r="H123" s="655">
        <v>1</v>
      </c>
      <c r="I123" s="655">
        <v>5708.29</v>
      </c>
      <c r="J123" s="655">
        <v>1</v>
      </c>
      <c r="K123" s="655">
        <v>5708.29</v>
      </c>
      <c r="L123" s="655">
        <v>0.33333333333333337</v>
      </c>
      <c r="M123" s="655">
        <v>5708.29</v>
      </c>
      <c r="N123" s="655">
        <v>9</v>
      </c>
      <c r="O123" s="655">
        <v>51374.61</v>
      </c>
      <c r="P123" s="668">
        <v>3</v>
      </c>
      <c r="Q123" s="656">
        <v>5708.29</v>
      </c>
    </row>
    <row r="124" spans="1:17" ht="14.4" customHeight="1" x14ac:dyDescent="0.3">
      <c r="A124" s="651" t="s">
        <v>540</v>
      </c>
      <c r="B124" s="652" t="s">
        <v>4658</v>
      </c>
      <c r="C124" s="652" t="s">
        <v>4725</v>
      </c>
      <c r="D124" s="652" t="s">
        <v>4749</v>
      </c>
      <c r="E124" s="652" t="s">
        <v>4750</v>
      </c>
      <c r="F124" s="655">
        <v>3</v>
      </c>
      <c r="G124" s="655">
        <v>11814.539999999999</v>
      </c>
      <c r="H124" s="655">
        <v>1</v>
      </c>
      <c r="I124" s="655">
        <v>3938.18</v>
      </c>
      <c r="J124" s="655">
        <v>3</v>
      </c>
      <c r="K124" s="655">
        <v>11814.539999999999</v>
      </c>
      <c r="L124" s="655">
        <v>1</v>
      </c>
      <c r="M124" s="655">
        <v>3938.18</v>
      </c>
      <c r="N124" s="655">
        <v>9</v>
      </c>
      <c r="O124" s="655">
        <v>35443.619999999995</v>
      </c>
      <c r="P124" s="668">
        <v>3</v>
      </c>
      <c r="Q124" s="656">
        <v>3938.1799999999994</v>
      </c>
    </row>
    <row r="125" spans="1:17" ht="14.4" customHeight="1" x14ac:dyDescent="0.3">
      <c r="A125" s="651" t="s">
        <v>540</v>
      </c>
      <c r="B125" s="652" t="s">
        <v>4658</v>
      </c>
      <c r="C125" s="652" t="s">
        <v>4725</v>
      </c>
      <c r="D125" s="652" t="s">
        <v>4751</v>
      </c>
      <c r="E125" s="652" t="s">
        <v>4752</v>
      </c>
      <c r="F125" s="655">
        <v>7</v>
      </c>
      <c r="G125" s="655">
        <v>27498.38</v>
      </c>
      <c r="H125" s="655">
        <v>1</v>
      </c>
      <c r="I125" s="655">
        <v>3928.34</v>
      </c>
      <c r="J125" s="655">
        <v>4</v>
      </c>
      <c r="K125" s="655">
        <v>15713.36</v>
      </c>
      <c r="L125" s="655">
        <v>0.5714285714285714</v>
      </c>
      <c r="M125" s="655">
        <v>3928.34</v>
      </c>
      <c r="N125" s="655">
        <v>4</v>
      </c>
      <c r="O125" s="655">
        <v>15713.36</v>
      </c>
      <c r="P125" s="668">
        <v>0.5714285714285714</v>
      </c>
      <c r="Q125" s="656">
        <v>3928.34</v>
      </c>
    </row>
    <row r="126" spans="1:17" ht="14.4" customHeight="1" x14ac:dyDescent="0.3">
      <c r="A126" s="651" t="s">
        <v>540</v>
      </c>
      <c r="B126" s="652" t="s">
        <v>4658</v>
      </c>
      <c r="C126" s="652" t="s">
        <v>4725</v>
      </c>
      <c r="D126" s="652" t="s">
        <v>4753</v>
      </c>
      <c r="E126" s="652" t="s">
        <v>4754</v>
      </c>
      <c r="F126" s="655"/>
      <c r="G126" s="655"/>
      <c r="H126" s="655"/>
      <c r="I126" s="655"/>
      <c r="J126" s="655">
        <v>2</v>
      </c>
      <c r="K126" s="655">
        <v>7878.44</v>
      </c>
      <c r="L126" s="655"/>
      <c r="M126" s="655">
        <v>3939.22</v>
      </c>
      <c r="N126" s="655"/>
      <c r="O126" s="655"/>
      <c r="P126" s="668"/>
      <c r="Q126" s="656"/>
    </row>
    <row r="127" spans="1:17" ht="14.4" customHeight="1" x14ac:dyDescent="0.3">
      <c r="A127" s="651" t="s">
        <v>540</v>
      </c>
      <c r="B127" s="652" t="s">
        <v>4658</v>
      </c>
      <c r="C127" s="652" t="s">
        <v>4725</v>
      </c>
      <c r="D127" s="652" t="s">
        <v>4755</v>
      </c>
      <c r="E127" s="652" t="s">
        <v>4756</v>
      </c>
      <c r="F127" s="655"/>
      <c r="G127" s="655"/>
      <c r="H127" s="655"/>
      <c r="I127" s="655"/>
      <c r="J127" s="655">
        <v>3</v>
      </c>
      <c r="K127" s="655">
        <v>13156.11</v>
      </c>
      <c r="L127" s="655"/>
      <c r="M127" s="655">
        <v>4385.37</v>
      </c>
      <c r="N127" s="655">
        <v>2</v>
      </c>
      <c r="O127" s="655">
        <v>8770.74</v>
      </c>
      <c r="P127" s="668"/>
      <c r="Q127" s="656">
        <v>4385.37</v>
      </c>
    </row>
    <row r="128" spans="1:17" ht="14.4" customHeight="1" x14ac:dyDescent="0.3">
      <c r="A128" s="651" t="s">
        <v>540</v>
      </c>
      <c r="B128" s="652" t="s">
        <v>4658</v>
      </c>
      <c r="C128" s="652" t="s">
        <v>4725</v>
      </c>
      <c r="D128" s="652" t="s">
        <v>4757</v>
      </c>
      <c r="E128" s="652" t="s">
        <v>4758</v>
      </c>
      <c r="F128" s="655">
        <v>1</v>
      </c>
      <c r="G128" s="655">
        <v>5255.92</v>
      </c>
      <c r="H128" s="655">
        <v>1</v>
      </c>
      <c r="I128" s="655">
        <v>5255.92</v>
      </c>
      <c r="J128" s="655">
        <v>1</v>
      </c>
      <c r="K128" s="655">
        <v>5255.92</v>
      </c>
      <c r="L128" s="655">
        <v>1</v>
      </c>
      <c r="M128" s="655">
        <v>5255.92</v>
      </c>
      <c r="N128" s="655"/>
      <c r="O128" s="655"/>
      <c r="P128" s="668"/>
      <c r="Q128" s="656"/>
    </row>
    <row r="129" spans="1:17" ht="14.4" customHeight="1" x14ac:dyDescent="0.3">
      <c r="A129" s="651" t="s">
        <v>540</v>
      </c>
      <c r="B129" s="652" t="s">
        <v>4658</v>
      </c>
      <c r="C129" s="652" t="s">
        <v>4725</v>
      </c>
      <c r="D129" s="652" t="s">
        <v>4759</v>
      </c>
      <c r="E129" s="652" t="s">
        <v>4760</v>
      </c>
      <c r="F129" s="655">
        <v>5</v>
      </c>
      <c r="G129" s="655">
        <v>19641.7</v>
      </c>
      <c r="H129" s="655">
        <v>1</v>
      </c>
      <c r="I129" s="655">
        <v>3928.34</v>
      </c>
      <c r="J129" s="655">
        <v>3</v>
      </c>
      <c r="K129" s="655">
        <v>11785.02</v>
      </c>
      <c r="L129" s="655">
        <v>0.6</v>
      </c>
      <c r="M129" s="655">
        <v>3928.34</v>
      </c>
      <c r="N129" s="655">
        <v>7</v>
      </c>
      <c r="O129" s="655">
        <v>27498.38</v>
      </c>
      <c r="P129" s="668">
        <v>1.4</v>
      </c>
      <c r="Q129" s="656">
        <v>3928.34</v>
      </c>
    </row>
    <row r="130" spans="1:17" ht="14.4" customHeight="1" x14ac:dyDescent="0.3">
      <c r="A130" s="651" t="s">
        <v>540</v>
      </c>
      <c r="B130" s="652" t="s">
        <v>4658</v>
      </c>
      <c r="C130" s="652" t="s">
        <v>4725</v>
      </c>
      <c r="D130" s="652" t="s">
        <v>4761</v>
      </c>
      <c r="E130" s="652" t="s">
        <v>4762</v>
      </c>
      <c r="F130" s="655">
        <v>2</v>
      </c>
      <c r="G130" s="655">
        <v>7856.68</v>
      </c>
      <c r="H130" s="655">
        <v>1</v>
      </c>
      <c r="I130" s="655">
        <v>3928.34</v>
      </c>
      <c r="J130" s="655"/>
      <c r="K130" s="655"/>
      <c r="L130" s="655"/>
      <c r="M130" s="655"/>
      <c r="N130" s="655"/>
      <c r="O130" s="655"/>
      <c r="P130" s="668"/>
      <c r="Q130" s="656"/>
    </row>
    <row r="131" spans="1:17" ht="14.4" customHeight="1" x14ac:dyDescent="0.3">
      <c r="A131" s="651" t="s">
        <v>540</v>
      </c>
      <c r="B131" s="652" t="s">
        <v>4658</v>
      </c>
      <c r="C131" s="652" t="s">
        <v>4725</v>
      </c>
      <c r="D131" s="652" t="s">
        <v>4763</v>
      </c>
      <c r="E131" s="652" t="s">
        <v>4764</v>
      </c>
      <c r="F131" s="655">
        <v>1</v>
      </c>
      <c r="G131" s="655">
        <v>17259</v>
      </c>
      <c r="H131" s="655">
        <v>1</v>
      </c>
      <c r="I131" s="655">
        <v>17259</v>
      </c>
      <c r="J131" s="655">
        <v>1</v>
      </c>
      <c r="K131" s="655">
        <v>17259</v>
      </c>
      <c r="L131" s="655">
        <v>1</v>
      </c>
      <c r="M131" s="655">
        <v>17259</v>
      </c>
      <c r="N131" s="655">
        <v>4</v>
      </c>
      <c r="O131" s="655">
        <v>69036</v>
      </c>
      <c r="P131" s="668">
        <v>4</v>
      </c>
      <c r="Q131" s="656">
        <v>17259</v>
      </c>
    </row>
    <row r="132" spans="1:17" ht="14.4" customHeight="1" x14ac:dyDescent="0.3">
      <c r="A132" s="651" t="s">
        <v>540</v>
      </c>
      <c r="B132" s="652" t="s">
        <v>4658</v>
      </c>
      <c r="C132" s="652" t="s">
        <v>4725</v>
      </c>
      <c r="D132" s="652" t="s">
        <v>4765</v>
      </c>
      <c r="E132" s="652" t="s">
        <v>4766</v>
      </c>
      <c r="F132" s="655">
        <v>6</v>
      </c>
      <c r="G132" s="655">
        <v>84199.799999999988</v>
      </c>
      <c r="H132" s="655">
        <v>1</v>
      </c>
      <c r="I132" s="655">
        <v>14033.299999999997</v>
      </c>
      <c r="J132" s="655">
        <v>29</v>
      </c>
      <c r="K132" s="655">
        <v>406965.7</v>
      </c>
      <c r="L132" s="655">
        <v>4.8333333333333339</v>
      </c>
      <c r="M132" s="655">
        <v>14033.300000000001</v>
      </c>
      <c r="N132" s="655">
        <v>4</v>
      </c>
      <c r="O132" s="655">
        <v>56133.2</v>
      </c>
      <c r="P132" s="668">
        <v>0.66666666666666674</v>
      </c>
      <c r="Q132" s="656">
        <v>14033.3</v>
      </c>
    </row>
    <row r="133" spans="1:17" ht="14.4" customHeight="1" x14ac:dyDescent="0.3">
      <c r="A133" s="651" t="s">
        <v>540</v>
      </c>
      <c r="B133" s="652" t="s">
        <v>4658</v>
      </c>
      <c r="C133" s="652" t="s">
        <v>4725</v>
      </c>
      <c r="D133" s="652" t="s">
        <v>4767</v>
      </c>
      <c r="E133" s="652" t="s">
        <v>4766</v>
      </c>
      <c r="F133" s="655">
        <v>4</v>
      </c>
      <c r="G133" s="655">
        <v>10711.84</v>
      </c>
      <c r="H133" s="655">
        <v>1</v>
      </c>
      <c r="I133" s="655">
        <v>2677.96</v>
      </c>
      <c r="J133" s="655">
        <v>14</v>
      </c>
      <c r="K133" s="655">
        <v>37491.439999999995</v>
      </c>
      <c r="L133" s="655">
        <v>3.4999999999999996</v>
      </c>
      <c r="M133" s="655">
        <v>2677.9599999999996</v>
      </c>
      <c r="N133" s="655">
        <v>2</v>
      </c>
      <c r="O133" s="655">
        <v>5355.92</v>
      </c>
      <c r="P133" s="668">
        <v>0.5</v>
      </c>
      <c r="Q133" s="656">
        <v>2677.96</v>
      </c>
    </row>
    <row r="134" spans="1:17" ht="14.4" customHeight="1" x14ac:dyDescent="0.3">
      <c r="A134" s="651" t="s">
        <v>540</v>
      </c>
      <c r="B134" s="652" t="s">
        <v>4658</v>
      </c>
      <c r="C134" s="652" t="s">
        <v>4725</v>
      </c>
      <c r="D134" s="652" t="s">
        <v>4768</v>
      </c>
      <c r="E134" s="652" t="s">
        <v>4769</v>
      </c>
      <c r="F134" s="655">
        <v>3</v>
      </c>
      <c r="G134" s="655">
        <v>10061.01</v>
      </c>
      <c r="H134" s="655">
        <v>1</v>
      </c>
      <c r="I134" s="655">
        <v>3353.67</v>
      </c>
      <c r="J134" s="655">
        <v>5</v>
      </c>
      <c r="K134" s="655">
        <v>16768.349999999999</v>
      </c>
      <c r="L134" s="655">
        <v>1.6666666666666665</v>
      </c>
      <c r="M134" s="655">
        <v>3353.6699999999996</v>
      </c>
      <c r="N134" s="655">
        <v>2</v>
      </c>
      <c r="O134" s="655">
        <v>6707.34</v>
      </c>
      <c r="P134" s="668">
        <v>0.66666666666666663</v>
      </c>
      <c r="Q134" s="656">
        <v>3353.67</v>
      </c>
    </row>
    <row r="135" spans="1:17" ht="14.4" customHeight="1" x14ac:dyDescent="0.3">
      <c r="A135" s="651" t="s">
        <v>540</v>
      </c>
      <c r="B135" s="652" t="s">
        <v>4658</v>
      </c>
      <c r="C135" s="652" t="s">
        <v>4725</v>
      </c>
      <c r="D135" s="652" t="s">
        <v>4770</v>
      </c>
      <c r="E135" s="652" t="s">
        <v>4771</v>
      </c>
      <c r="F135" s="655"/>
      <c r="G135" s="655"/>
      <c r="H135" s="655"/>
      <c r="I135" s="655"/>
      <c r="J135" s="655"/>
      <c r="K135" s="655"/>
      <c r="L135" s="655"/>
      <c r="M135" s="655"/>
      <c r="N135" s="655">
        <v>0.5</v>
      </c>
      <c r="O135" s="655">
        <v>2150.4499999999998</v>
      </c>
      <c r="P135" s="668"/>
      <c r="Q135" s="656">
        <v>4300.8999999999996</v>
      </c>
    </row>
    <row r="136" spans="1:17" ht="14.4" customHeight="1" x14ac:dyDescent="0.3">
      <c r="A136" s="651" t="s">
        <v>540</v>
      </c>
      <c r="B136" s="652" t="s">
        <v>4658</v>
      </c>
      <c r="C136" s="652" t="s">
        <v>4725</v>
      </c>
      <c r="D136" s="652" t="s">
        <v>4772</v>
      </c>
      <c r="E136" s="652" t="s">
        <v>4773</v>
      </c>
      <c r="F136" s="655">
        <v>10</v>
      </c>
      <c r="G136" s="655">
        <v>428515.6</v>
      </c>
      <c r="H136" s="655">
        <v>1</v>
      </c>
      <c r="I136" s="655">
        <v>42851.56</v>
      </c>
      <c r="J136" s="655">
        <v>6</v>
      </c>
      <c r="K136" s="655">
        <v>257109.36</v>
      </c>
      <c r="L136" s="655">
        <v>0.6</v>
      </c>
      <c r="M136" s="655">
        <v>42851.56</v>
      </c>
      <c r="N136" s="655"/>
      <c r="O136" s="655"/>
      <c r="P136" s="668"/>
      <c r="Q136" s="656"/>
    </row>
    <row r="137" spans="1:17" ht="14.4" customHeight="1" x14ac:dyDescent="0.3">
      <c r="A137" s="651" t="s">
        <v>540</v>
      </c>
      <c r="B137" s="652" t="s">
        <v>4658</v>
      </c>
      <c r="C137" s="652" t="s">
        <v>4725</v>
      </c>
      <c r="D137" s="652" t="s">
        <v>4774</v>
      </c>
      <c r="E137" s="652" t="s">
        <v>4775</v>
      </c>
      <c r="F137" s="655"/>
      <c r="G137" s="655"/>
      <c r="H137" s="655"/>
      <c r="I137" s="655"/>
      <c r="J137" s="655">
        <v>5</v>
      </c>
      <c r="K137" s="655">
        <v>23380</v>
      </c>
      <c r="L137" s="655"/>
      <c r="M137" s="655">
        <v>4676</v>
      </c>
      <c r="N137" s="655">
        <v>5</v>
      </c>
      <c r="O137" s="655">
        <v>23380</v>
      </c>
      <c r="P137" s="668"/>
      <c r="Q137" s="656">
        <v>4676</v>
      </c>
    </row>
    <row r="138" spans="1:17" ht="14.4" customHeight="1" x14ac:dyDescent="0.3">
      <c r="A138" s="651" t="s">
        <v>540</v>
      </c>
      <c r="B138" s="652" t="s">
        <v>4658</v>
      </c>
      <c r="C138" s="652" t="s">
        <v>4725</v>
      </c>
      <c r="D138" s="652" t="s">
        <v>4776</v>
      </c>
      <c r="E138" s="652" t="s">
        <v>4775</v>
      </c>
      <c r="F138" s="655"/>
      <c r="G138" s="655"/>
      <c r="H138" s="655"/>
      <c r="I138" s="655"/>
      <c r="J138" s="655">
        <v>2</v>
      </c>
      <c r="K138" s="655">
        <v>10478</v>
      </c>
      <c r="L138" s="655"/>
      <c r="M138" s="655">
        <v>5239</v>
      </c>
      <c r="N138" s="655">
        <v>2</v>
      </c>
      <c r="O138" s="655">
        <v>10478</v>
      </c>
      <c r="P138" s="668"/>
      <c r="Q138" s="656">
        <v>5239</v>
      </c>
    </row>
    <row r="139" spans="1:17" ht="14.4" customHeight="1" x14ac:dyDescent="0.3">
      <c r="A139" s="651" t="s">
        <v>540</v>
      </c>
      <c r="B139" s="652" t="s">
        <v>4658</v>
      </c>
      <c r="C139" s="652" t="s">
        <v>4725</v>
      </c>
      <c r="D139" s="652" t="s">
        <v>4777</v>
      </c>
      <c r="E139" s="652" t="s">
        <v>4775</v>
      </c>
      <c r="F139" s="655"/>
      <c r="G139" s="655"/>
      <c r="H139" s="655"/>
      <c r="I139" s="655"/>
      <c r="J139" s="655">
        <v>3</v>
      </c>
      <c r="K139" s="655">
        <v>17469</v>
      </c>
      <c r="L139" s="655"/>
      <c r="M139" s="655">
        <v>5823</v>
      </c>
      <c r="N139" s="655">
        <v>1</v>
      </c>
      <c r="O139" s="655">
        <v>5823</v>
      </c>
      <c r="P139" s="668"/>
      <c r="Q139" s="656">
        <v>5823</v>
      </c>
    </row>
    <row r="140" spans="1:17" ht="14.4" customHeight="1" x14ac:dyDescent="0.3">
      <c r="A140" s="651" t="s">
        <v>540</v>
      </c>
      <c r="B140" s="652" t="s">
        <v>4658</v>
      </c>
      <c r="C140" s="652" t="s">
        <v>4725</v>
      </c>
      <c r="D140" s="652" t="s">
        <v>4778</v>
      </c>
      <c r="E140" s="652" t="s">
        <v>4779</v>
      </c>
      <c r="F140" s="655"/>
      <c r="G140" s="655"/>
      <c r="H140" s="655"/>
      <c r="I140" s="655"/>
      <c r="J140" s="655">
        <v>41</v>
      </c>
      <c r="K140" s="655">
        <v>24272</v>
      </c>
      <c r="L140" s="655"/>
      <c r="M140" s="655">
        <v>592</v>
      </c>
      <c r="N140" s="655">
        <v>35</v>
      </c>
      <c r="O140" s="655">
        <v>20720</v>
      </c>
      <c r="P140" s="668"/>
      <c r="Q140" s="656">
        <v>592</v>
      </c>
    </row>
    <row r="141" spans="1:17" ht="14.4" customHeight="1" x14ac:dyDescent="0.3">
      <c r="A141" s="651" t="s">
        <v>540</v>
      </c>
      <c r="B141" s="652" t="s">
        <v>4658</v>
      </c>
      <c r="C141" s="652" t="s">
        <v>4725</v>
      </c>
      <c r="D141" s="652" t="s">
        <v>4780</v>
      </c>
      <c r="E141" s="652" t="s">
        <v>4781</v>
      </c>
      <c r="F141" s="655"/>
      <c r="G141" s="655"/>
      <c r="H141" s="655"/>
      <c r="I141" s="655"/>
      <c r="J141" s="655">
        <v>3</v>
      </c>
      <c r="K141" s="655">
        <v>19780.050000000003</v>
      </c>
      <c r="L141" s="655"/>
      <c r="M141" s="655">
        <v>6593.3500000000013</v>
      </c>
      <c r="N141" s="655">
        <v>1</v>
      </c>
      <c r="O141" s="655">
        <v>6593.35</v>
      </c>
      <c r="P141" s="668"/>
      <c r="Q141" s="656">
        <v>6593.35</v>
      </c>
    </row>
    <row r="142" spans="1:17" ht="14.4" customHeight="1" x14ac:dyDescent="0.3">
      <c r="A142" s="651" t="s">
        <v>540</v>
      </c>
      <c r="B142" s="652" t="s">
        <v>4658</v>
      </c>
      <c r="C142" s="652" t="s">
        <v>4725</v>
      </c>
      <c r="D142" s="652" t="s">
        <v>4782</v>
      </c>
      <c r="E142" s="652" t="s">
        <v>4781</v>
      </c>
      <c r="F142" s="655">
        <v>8</v>
      </c>
      <c r="G142" s="655">
        <v>15831.520000000002</v>
      </c>
      <c r="H142" s="655">
        <v>1</v>
      </c>
      <c r="I142" s="655">
        <v>1978.9400000000003</v>
      </c>
      <c r="J142" s="655">
        <v>4</v>
      </c>
      <c r="K142" s="655">
        <v>7915.76</v>
      </c>
      <c r="L142" s="655">
        <v>0.49999999999999994</v>
      </c>
      <c r="M142" s="655">
        <v>1978.94</v>
      </c>
      <c r="N142" s="655">
        <v>6</v>
      </c>
      <c r="O142" s="655">
        <v>11873.64</v>
      </c>
      <c r="P142" s="668">
        <v>0.74999999999999989</v>
      </c>
      <c r="Q142" s="656">
        <v>1978.9399999999998</v>
      </c>
    </row>
    <row r="143" spans="1:17" ht="14.4" customHeight="1" x14ac:dyDescent="0.3">
      <c r="A143" s="651" t="s">
        <v>540</v>
      </c>
      <c r="B143" s="652" t="s">
        <v>4658</v>
      </c>
      <c r="C143" s="652" t="s">
        <v>4725</v>
      </c>
      <c r="D143" s="652" t="s">
        <v>4783</v>
      </c>
      <c r="E143" s="652" t="s">
        <v>4784</v>
      </c>
      <c r="F143" s="655">
        <v>100</v>
      </c>
      <c r="G143" s="655">
        <v>1309100</v>
      </c>
      <c r="H143" s="655">
        <v>1</v>
      </c>
      <c r="I143" s="655">
        <v>13091</v>
      </c>
      <c r="J143" s="655">
        <v>102</v>
      </c>
      <c r="K143" s="655">
        <v>1335282</v>
      </c>
      <c r="L143" s="655">
        <v>1.02</v>
      </c>
      <c r="M143" s="655">
        <v>13091</v>
      </c>
      <c r="N143" s="655">
        <v>52</v>
      </c>
      <c r="O143" s="655">
        <v>680732</v>
      </c>
      <c r="P143" s="668">
        <v>0.52</v>
      </c>
      <c r="Q143" s="656">
        <v>13091</v>
      </c>
    </row>
    <row r="144" spans="1:17" ht="14.4" customHeight="1" x14ac:dyDescent="0.3">
      <c r="A144" s="651" t="s">
        <v>540</v>
      </c>
      <c r="B144" s="652" t="s">
        <v>4658</v>
      </c>
      <c r="C144" s="652" t="s">
        <v>4725</v>
      </c>
      <c r="D144" s="652" t="s">
        <v>4785</v>
      </c>
      <c r="E144" s="652" t="s">
        <v>4786</v>
      </c>
      <c r="F144" s="655">
        <v>4</v>
      </c>
      <c r="G144" s="655">
        <v>10293.16</v>
      </c>
      <c r="H144" s="655">
        <v>1</v>
      </c>
      <c r="I144" s="655">
        <v>2573.29</v>
      </c>
      <c r="J144" s="655">
        <v>20</v>
      </c>
      <c r="K144" s="655">
        <v>51465.8</v>
      </c>
      <c r="L144" s="655">
        <v>5</v>
      </c>
      <c r="M144" s="655">
        <v>2573.29</v>
      </c>
      <c r="N144" s="655">
        <v>2</v>
      </c>
      <c r="O144" s="655">
        <v>5146.58</v>
      </c>
      <c r="P144" s="668">
        <v>0.5</v>
      </c>
      <c r="Q144" s="656">
        <v>2573.29</v>
      </c>
    </row>
    <row r="145" spans="1:17" ht="14.4" customHeight="1" x14ac:dyDescent="0.3">
      <c r="A145" s="651" t="s">
        <v>540</v>
      </c>
      <c r="B145" s="652" t="s">
        <v>4658</v>
      </c>
      <c r="C145" s="652" t="s">
        <v>4725</v>
      </c>
      <c r="D145" s="652" t="s">
        <v>4787</v>
      </c>
      <c r="E145" s="652" t="s">
        <v>4766</v>
      </c>
      <c r="F145" s="655"/>
      <c r="G145" s="655"/>
      <c r="H145" s="655"/>
      <c r="I145" s="655"/>
      <c r="J145" s="655">
        <v>8</v>
      </c>
      <c r="K145" s="655">
        <v>32890</v>
      </c>
      <c r="L145" s="655"/>
      <c r="M145" s="655">
        <v>4111.25</v>
      </c>
      <c r="N145" s="655">
        <v>2</v>
      </c>
      <c r="O145" s="655">
        <v>8222.5</v>
      </c>
      <c r="P145" s="668"/>
      <c r="Q145" s="656">
        <v>4111.25</v>
      </c>
    </row>
    <row r="146" spans="1:17" ht="14.4" customHeight="1" x14ac:dyDescent="0.3">
      <c r="A146" s="651" t="s">
        <v>540</v>
      </c>
      <c r="B146" s="652" t="s">
        <v>4658</v>
      </c>
      <c r="C146" s="652" t="s">
        <v>4725</v>
      </c>
      <c r="D146" s="652" t="s">
        <v>4788</v>
      </c>
      <c r="E146" s="652" t="s">
        <v>4789</v>
      </c>
      <c r="F146" s="655">
        <v>4</v>
      </c>
      <c r="G146" s="655">
        <v>7366.48</v>
      </c>
      <c r="H146" s="655">
        <v>1</v>
      </c>
      <c r="I146" s="655">
        <v>1841.62</v>
      </c>
      <c r="J146" s="655">
        <v>8</v>
      </c>
      <c r="K146" s="655">
        <v>14732.96</v>
      </c>
      <c r="L146" s="655">
        <v>2</v>
      </c>
      <c r="M146" s="655">
        <v>1841.62</v>
      </c>
      <c r="N146" s="655">
        <v>4</v>
      </c>
      <c r="O146" s="655">
        <v>7366.48</v>
      </c>
      <c r="P146" s="668">
        <v>1</v>
      </c>
      <c r="Q146" s="656">
        <v>1841.62</v>
      </c>
    </row>
    <row r="147" spans="1:17" ht="14.4" customHeight="1" x14ac:dyDescent="0.3">
      <c r="A147" s="651" t="s">
        <v>540</v>
      </c>
      <c r="B147" s="652" t="s">
        <v>4658</v>
      </c>
      <c r="C147" s="652" t="s">
        <v>4725</v>
      </c>
      <c r="D147" s="652" t="s">
        <v>4790</v>
      </c>
      <c r="E147" s="652" t="s">
        <v>4789</v>
      </c>
      <c r="F147" s="655"/>
      <c r="G147" s="655"/>
      <c r="H147" s="655"/>
      <c r="I147" s="655"/>
      <c r="J147" s="655">
        <v>1</v>
      </c>
      <c r="K147" s="655">
        <v>16286.45</v>
      </c>
      <c r="L147" s="655"/>
      <c r="M147" s="655">
        <v>16286.45</v>
      </c>
      <c r="N147" s="655">
        <v>1</v>
      </c>
      <c r="O147" s="655">
        <v>16286.45</v>
      </c>
      <c r="P147" s="668"/>
      <c r="Q147" s="656">
        <v>16286.45</v>
      </c>
    </row>
    <row r="148" spans="1:17" ht="14.4" customHeight="1" x14ac:dyDescent="0.3">
      <c r="A148" s="651" t="s">
        <v>540</v>
      </c>
      <c r="B148" s="652" t="s">
        <v>4658</v>
      </c>
      <c r="C148" s="652" t="s">
        <v>4725</v>
      </c>
      <c r="D148" s="652" t="s">
        <v>4791</v>
      </c>
      <c r="E148" s="652" t="s">
        <v>4789</v>
      </c>
      <c r="F148" s="655">
        <v>1</v>
      </c>
      <c r="G148" s="655">
        <v>31129.25</v>
      </c>
      <c r="H148" s="655">
        <v>1</v>
      </c>
      <c r="I148" s="655">
        <v>31129.25</v>
      </c>
      <c r="J148" s="655">
        <v>1</v>
      </c>
      <c r="K148" s="655">
        <v>31129.25</v>
      </c>
      <c r="L148" s="655">
        <v>1</v>
      </c>
      <c r="M148" s="655">
        <v>31129.25</v>
      </c>
      <c r="N148" s="655"/>
      <c r="O148" s="655"/>
      <c r="P148" s="668"/>
      <c r="Q148" s="656"/>
    </row>
    <row r="149" spans="1:17" ht="14.4" customHeight="1" x14ac:dyDescent="0.3">
      <c r="A149" s="651" t="s">
        <v>540</v>
      </c>
      <c r="B149" s="652" t="s">
        <v>4658</v>
      </c>
      <c r="C149" s="652" t="s">
        <v>4725</v>
      </c>
      <c r="D149" s="652" t="s">
        <v>4792</v>
      </c>
      <c r="E149" s="652" t="s">
        <v>4793</v>
      </c>
      <c r="F149" s="655">
        <v>9</v>
      </c>
      <c r="G149" s="655">
        <v>53268.03</v>
      </c>
      <c r="H149" s="655">
        <v>1</v>
      </c>
      <c r="I149" s="655">
        <v>5918.67</v>
      </c>
      <c r="J149" s="655">
        <v>14</v>
      </c>
      <c r="K149" s="655">
        <v>82861.37999999999</v>
      </c>
      <c r="L149" s="655">
        <v>1.5555555555555554</v>
      </c>
      <c r="M149" s="655">
        <v>5918.6699999999992</v>
      </c>
      <c r="N149" s="655">
        <v>12</v>
      </c>
      <c r="O149" s="655">
        <v>71024.039999999994</v>
      </c>
      <c r="P149" s="668">
        <v>1.3333333333333333</v>
      </c>
      <c r="Q149" s="656">
        <v>5918.6699999999992</v>
      </c>
    </row>
    <row r="150" spans="1:17" ht="14.4" customHeight="1" x14ac:dyDescent="0.3">
      <c r="A150" s="651" t="s">
        <v>540</v>
      </c>
      <c r="B150" s="652" t="s">
        <v>4658</v>
      </c>
      <c r="C150" s="652" t="s">
        <v>4725</v>
      </c>
      <c r="D150" s="652" t="s">
        <v>4794</v>
      </c>
      <c r="E150" s="652" t="s">
        <v>4793</v>
      </c>
      <c r="F150" s="655">
        <v>7</v>
      </c>
      <c r="G150" s="655">
        <v>58007.320000000007</v>
      </c>
      <c r="H150" s="655">
        <v>1</v>
      </c>
      <c r="I150" s="655">
        <v>8286.76</v>
      </c>
      <c r="J150" s="655">
        <v>3</v>
      </c>
      <c r="K150" s="655">
        <v>24860.28</v>
      </c>
      <c r="L150" s="655">
        <v>0.42857142857142849</v>
      </c>
      <c r="M150" s="655">
        <v>8286.76</v>
      </c>
      <c r="N150" s="655">
        <v>4</v>
      </c>
      <c r="O150" s="655">
        <v>33147.040000000001</v>
      </c>
      <c r="P150" s="668">
        <v>0.5714285714285714</v>
      </c>
      <c r="Q150" s="656">
        <v>8286.76</v>
      </c>
    </row>
    <row r="151" spans="1:17" ht="14.4" customHeight="1" x14ac:dyDescent="0.3">
      <c r="A151" s="651" t="s">
        <v>540</v>
      </c>
      <c r="B151" s="652" t="s">
        <v>4658</v>
      </c>
      <c r="C151" s="652" t="s">
        <v>4725</v>
      </c>
      <c r="D151" s="652" t="s">
        <v>4795</v>
      </c>
      <c r="E151" s="652" t="s">
        <v>4793</v>
      </c>
      <c r="F151" s="655">
        <v>83</v>
      </c>
      <c r="G151" s="655">
        <v>239646.73</v>
      </c>
      <c r="H151" s="655">
        <v>1</v>
      </c>
      <c r="I151" s="655">
        <v>2887.31</v>
      </c>
      <c r="J151" s="655">
        <v>74</v>
      </c>
      <c r="K151" s="655">
        <v>213660.94</v>
      </c>
      <c r="L151" s="655">
        <v>0.89156626506024095</v>
      </c>
      <c r="M151" s="655">
        <v>2887.31</v>
      </c>
      <c r="N151" s="655">
        <v>71</v>
      </c>
      <c r="O151" s="655">
        <v>204999.01</v>
      </c>
      <c r="P151" s="668">
        <v>0.85542168674698793</v>
      </c>
      <c r="Q151" s="656">
        <v>2887.31</v>
      </c>
    </row>
    <row r="152" spans="1:17" ht="14.4" customHeight="1" x14ac:dyDescent="0.3">
      <c r="A152" s="651" t="s">
        <v>540</v>
      </c>
      <c r="B152" s="652" t="s">
        <v>4658</v>
      </c>
      <c r="C152" s="652" t="s">
        <v>4725</v>
      </c>
      <c r="D152" s="652" t="s">
        <v>4796</v>
      </c>
      <c r="E152" s="652" t="s">
        <v>4797</v>
      </c>
      <c r="F152" s="655">
        <v>13</v>
      </c>
      <c r="G152" s="655">
        <v>89054.680000000008</v>
      </c>
      <c r="H152" s="655">
        <v>1</v>
      </c>
      <c r="I152" s="655">
        <v>6850.3600000000006</v>
      </c>
      <c r="J152" s="655">
        <v>7</v>
      </c>
      <c r="K152" s="655">
        <v>47952.520000000004</v>
      </c>
      <c r="L152" s="655">
        <v>0.53846153846153844</v>
      </c>
      <c r="M152" s="655">
        <v>6850.3600000000006</v>
      </c>
      <c r="N152" s="655"/>
      <c r="O152" s="655"/>
      <c r="P152" s="668"/>
      <c r="Q152" s="656"/>
    </row>
    <row r="153" spans="1:17" ht="14.4" customHeight="1" x14ac:dyDescent="0.3">
      <c r="A153" s="651" t="s">
        <v>540</v>
      </c>
      <c r="B153" s="652" t="s">
        <v>4658</v>
      </c>
      <c r="C153" s="652" t="s">
        <v>4725</v>
      </c>
      <c r="D153" s="652" t="s">
        <v>4798</v>
      </c>
      <c r="E153" s="652" t="s">
        <v>4799</v>
      </c>
      <c r="F153" s="655">
        <v>185</v>
      </c>
      <c r="G153" s="655">
        <v>1504605</v>
      </c>
      <c r="H153" s="655">
        <v>1</v>
      </c>
      <c r="I153" s="655">
        <v>8133</v>
      </c>
      <c r="J153" s="655">
        <v>233</v>
      </c>
      <c r="K153" s="655">
        <v>1894989</v>
      </c>
      <c r="L153" s="655">
        <v>1.2594594594594595</v>
      </c>
      <c r="M153" s="655">
        <v>8133</v>
      </c>
      <c r="N153" s="655">
        <v>84</v>
      </c>
      <c r="O153" s="655">
        <v>683172</v>
      </c>
      <c r="P153" s="668">
        <v>0.45405405405405408</v>
      </c>
      <c r="Q153" s="656">
        <v>8133</v>
      </c>
    </row>
    <row r="154" spans="1:17" ht="14.4" customHeight="1" x14ac:dyDescent="0.3">
      <c r="A154" s="651" t="s">
        <v>540</v>
      </c>
      <c r="B154" s="652" t="s">
        <v>4658</v>
      </c>
      <c r="C154" s="652" t="s">
        <v>4725</v>
      </c>
      <c r="D154" s="652" t="s">
        <v>4800</v>
      </c>
      <c r="E154" s="652" t="s">
        <v>4801</v>
      </c>
      <c r="F154" s="655">
        <v>2</v>
      </c>
      <c r="G154" s="655">
        <v>12492</v>
      </c>
      <c r="H154" s="655">
        <v>1</v>
      </c>
      <c r="I154" s="655">
        <v>6246</v>
      </c>
      <c r="J154" s="655"/>
      <c r="K154" s="655"/>
      <c r="L154" s="655"/>
      <c r="M154" s="655"/>
      <c r="N154" s="655">
        <v>1</v>
      </c>
      <c r="O154" s="655">
        <v>6246</v>
      </c>
      <c r="P154" s="668">
        <v>0.5</v>
      </c>
      <c r="Q154" s="656">
        <v>6246</v>
      </c>
    </row>
    <row r="155" spans="1:17" ht="14.4" customHeight="1" x14ac:dyDescent="0.3">
      <c r="A155" s="651" t="s">
        <v>540</v>
      </c>
      <c r="B155" s="652" t="s">
        <v>4658</v>
      </c>
      <c r="C155" s="652" t="s">
        <v>4725</v>
      </c>
      <c r="D155" s="652" t="s">
        <v>4802</v>
      </c>
      <c r="E155" s="652" t="s">
        <v>4799</v>
      </c>
      <c r="F155" s="655">
        <v>87</v>
      </c>
      <c r="G155" s="655">
        <v>500163</v>
      </c>
      <c r="H155" s="655">
        <v>1</v>
      </c>
      <c r="I155" s="655">
        <v>5749</v>
      </c>
      <c r="J155" s="655">
        <v>105</v>
      </c>
      <c r="K155" s="655">
        <v>603645</v>
      </c>
      <c r="L155" s="655">
        <v>1.2068965517241379</v>
      </c>
      <c r="M155" s="655">
        <v>5749</v>
      </c>
      <c r="N155" s="655">
        <v>40</v>
      </c>
      <c r="O155" s="655">
        <v>229960</v>
      </c>
      <c r="P155" s="668">
        <v>0.45977011494252873</v>
      </c>
      <c r="Q155" s="656">
        <v>5749</v>
      </c>
    </row>
    <row r="156" spans="1:17" ht="14.4" customHeight="1" x14ac:dyDescent="0.3">
      <c r="A156" s="651" t="s">
        <v>540</v>
      </c>
      <c r="B156" s="652" t="s">
        <v>4658</v>
      </c>
      <c r="C156" s="652" t="s">
        <v>4725</v>
      </c>
      <c r="D156" s="652" t="s">
        <v>4803</v>
      </c>
      <c r="E156" s="652" t="s">
        <v>4801</v>
      </c>
      <c r="F156" s="655">
        <v>188</v>
      </c>
      <c r="G156" s="655">
        <v>511736</v>
      </c>
      <c r="H156" s="655">
        <v>1</v>
      </c>
      <c r="I156" s="655">
        <v>2722</v>
      </c>
      <c r="J156" s="655">
        <v>234</v>
      </c>
      <c r="K156" s="655">
        <v>636948</v>
      </c>
      <c r="L156" s="655">
        <v>1.2446808510638299</v>
      </c>
      <c r="M156" s="655">
        <v>2722</v>
      </c>
      <c r="N156" s="655">
        <v>94</v>
      </c>
      <c r="O156" s="655">
        <v>255868</v>
      </c>
      <c r="P156" s="668">
        <v>0.5</v>
      </c>
      <c r="Q156" s="656">
        <v>2722</v>
      </c>
    </row>
    <row r="157" spans="1:17" ht="14.4" customHeight="1" x14ac:dyDescent="0.3">
      <c r="A157" s="651" t="s">
        <v>540</v>
      </c>
      <c r="B157" s="652" t="s">
        <v>4658</v>
      </c>
      <c r="C157" s="652" t="s">
        <v>4725</v>
      </c>
      <c r="D157" s="652" t="s">
        <v>4804</v>
      </c>
      <c r="E157" s="652" t="s">
        <v>4805</v>
      </c>
      <c r="F157" s="655"/>
      <c r="G157" s="655"/>
      <c r="H157" s="655"/>
      <c r="I157" s="655"/>
      <c r="J157" s="655">
        <v>1</v>
      </c>
      <c r="K157" s="655">
        <v>6373.64</v>
      </c>
      <c r="L157" s="655"/>
      <c r="M157" s="655">
        <v>6373.64</v>
      </c>
      <c r="N157" s="655"/>
      <c r="O157" s="655"/>
      <c r="P157" s="668"/>
      <c r="Q157" s="656"/>
    </row>
    <row r="158" spans="1:17" ht="14.4" customHeight="1" x14ac:dyDescent="0.3">
      <c r="A158" s="651" t="s">
        <v>540</v>
      </c>
      <c r="B158" s="652" t="s">
        <v>4658</v>
      </c>
      <c r="C158" s="652" t="s">
        <v>4725</v>
      </c>
      <c r="D158" s="652" t="s">
        <v>4806</v>
      </c>
      <c r="E158" s="652" t="s">
        <v>4805</v>
      </c>
      <c r="F158" s="655">
        <v>4</v>
      </c>
      <c r="G158" s="655">
        <v>24653</v>
      </c>
      <c r="H158" s="655">
        <v>1</v>
      </c>
      <c r="I158" s="655">
        <v>6163.25</v>
      </c>
      <c r="J158" s="655">
        <v>16</v>
      </c>
      <c r="K158" s="655">
        <v>98612</v>
      </c>
      <c r="L158" s="655">
        <v>4</v>
      </c>
      <c r="M158" s="655">
        <v>6163.25</v>
      </c>
      <c r="N158" s="655">
        <v>8</v>
      </c>
      <c r="O158" s="655">
        <v>49306</v>
      </c>
      <c r="P158" s="668">
        <v>2</v>
      </c>
      <c r="Q158" s="656">
        <v>6163.25</v>
      </c>
    </row>
    <row r="159" spans="1:17" ht="14.4" customHeight="1" x14ac:dyDescent="0.3">
      <c r="A159" s="651" t="s">
        <v>540</v>
      </c>
      <c r="B159" s="652" t="s">
        <v>4658</v>
      </c>
      <c r="C159" s="652" t="s">
        <v>4725</v>
      </c>
      <c r="D159" s="652" t="s">
        <v>4807</v>
      </c>
      <c r="E159" s="652" t="s">
        <v>4805</v>
      </c>
      <c r="F159" s="655">
        <v>12</v>
      </c>
      <c r="G159" s="655">
        <v>12859.199999999999</v>
      </c>
      <c r="H159" s="655">
        <v>1</v>
      </c>
      <c r="I159" s="655">
        <v>1071.5999999999999</v>
      </c>
      <c r="J159" s="655">
        <v>19</v>
      </c>
      <c r="K159" s="655">
        <v>20360.400000000001</v>
      </c>
      <c r="L159" s="655">
        <v>1.5833333333333335</v>
      </c>
      <c r="M159" s="655">
        <v>1071.6000000000001</v>
      </c>
      <c r="N159" s="655">
        <v>8</v>
      </c>
      <c r="O159" s="655">
        <v>8572.7999999999993</v>
      </c>
      <c r="P159" s="668">
        <v>0.66666666666666663</v>
      </c>
      <c r="Q159" s="656">
        <v>1071.5999999999999</v>
      </c>
    </row>
    <row r="160" spans="1:17" ht="14.4" customHeight="1" x14ac:dyDescent="0.3">
      <c r="A160" s="651" t="s">
        <v>540</v>
      </c>
      <c r="B160" s="652" t="s">
        <v>4658</v>
      </c>
      <c r="C160" s="652" t="s">
        <v>4725</v>
      </c>
      <c r="D160" s="652" t="s">
        <v>4808</v>
      </c>
      <c r="E160" s="652" t="s">
        <v>4809</v>
      </c>
      <c r="F160" s="655">
        <v>3</v>
      </c>
      <c r="G160" s="655">
        <v>51477.21</v>
      </c>
      <c r="H160" s="655">
        <v>1</v>
      </c>
      <c r="I160" s="655">
        <v>17159.07</v>
      </c>
      <c r="J160" s="655">
        <v>1</v>
      </c>
      <c r="K160" s="655">
        <v>17159.07</v>
      </c>
      <c r="L160" s="655">
        <v>0.33333333333333331</v>
      </c>
      <c r="M160" s="655">
        <v>17159.07</v>
      </c>
      <c r="N160" s="655"/>
      <c r="O160" s="655"/>
      <c r="P160" s="668"/>
      <c r="Q160" s="656"/>
    </row>
    <row r="161" spans="1:17" ht="14.4" customHeight="1" x14ac:dyDescent="0.3">
      <c r="A161" s="651" t="s">
        <v>540</v>
      </c>
      <c r="B161" s="652" t="s">
        <v>4658</v>
      </c>
      <c r="C161" s="652" t="s">
        <v>4725</v>
      </c>
      <c r="D161" s="652" t="s">
        <v>4810</v>
      </c>
      <c r="E161" s="652" t="s">
        <v>4811</v>
      </c>
      <c r="F161" s="655">
        <v>6</v>
      </c>
      <c r="G161" s="655">
        <v>375948</v>
      </c>
      <c r="H161" s="655">
        <v>1</v>
      </c>
      <c r="I161" s="655">
        <v>62658</v>
      </c>
      <c r="J161" s="655">
        <v>3</v>
      </c>
      <c r="K161" s="655">
        <v>187974</v>
      </c>
      <c r="L161" s="655">
        <v>0.5</v>
      </c>
      <c r="M161" s="655">
        <v>62658</v>
      </c>
      <c r="N161" s="655">
        <v>7</v>
      </c>
      <c r="O161" s="655">
        <v>438606</v>
      </c>
      <c r="P161" s="668">
        <v>1.1666666666666667</v>
      </c>
      <c r="Q161" s="656">
        <v>62658</v>
      </c>
    </row>
    <row r="162" spans="1:17" ht="14.4" customHeight="1" x14ac:dyDescent="0.3">
      <c r="A162" s="651" t="s">
        <v>540</v>
      </c>
      <c r="B162" s="652" t="s">
        <v>4658</v>
      </c>
      <c r="C162" s="652" t="s">
        <v>4725</v>
      </c>
      <c r="D162" s="652" t="s">
        <v>4812</v>
      </c>
      <c r="E162" s="652"/>
      <c r="F162" s="655">
        <v>14</v>
      </c>
      <c r="G162" s="655">
        <v>273840</v>
      </c>
      <c r="H162" s="655">
        <v>1</v>
      </c>
      <c r="I162" s="655">
        <v>19560</v>
      </c>
      <c r="J162" s="655">
        <v>2</v>
      </c>
      <c r="K162" s="655">
        <v>39120</v>
      </c>
      <c r="L162" s="655">
        <v>0.14285714285714285</v>
      </c>
      <c r="M162" s="655">
        <v>19560</v>
      </c>
      <c r="N162" s="655"/>
      <c r="O162" s="655"/>
      <c r="P162" s="668"/>
      <c r="Q162" s="656"/>
    </row>
    <row r="163" spans="1:17" ht="14.4" customHeight="1" x14ac:dyDescent="0.3">
      <c r="A163" s="651" t="s">
        <v>540</v>
      </c>
      <c r="B163" s="652" t="s">
        <v>4658</v>
      </c>
      <c r="C163" s="652" t="s">
        <v>4725</v>
      </c>
      <c r="D163" s="652" t="s">
        <v>4813</v>
      </c>
      <c r="E163" s="652" t="s">
        <v>4814</v>
      </c>
      <c r="F163" s="655">
        <v>2</v>
      </c>
      <c r="G163" s="655">
        <v>11671.52</v>
      </c>
      <c r="H163" s="655">
        <v>1</v>
      </c>
      <c r="I163" s="655">
        <v>5835.76</v>
      </c>
      <c r="J163" s="655"/>
      <c r="K163" s="655"/>
      <c r="L163" s="655"/>
      <c r="M163" s="655"/>
      <c r="N163" s="655"/>
      <c r="O163" s="655"/>
      <c r="P163" s="668"/>
      <c r="Q163" s="656"/>
    </row>
    <row r="164" spans="1:17" ht="14.4" customHeight="1" x14ac:dyDescent="0.3">
      <c r="A164" s="651" t="s">
        <v>540</v>
      </c>
      <c r="B164" s="652" t="s">
        <v>4658</v>
      </c>
      <c r="C164" s="652" t="s">
        <v>4725</v>
      </c>
      <c r="D164" s="652" t="s">
        <v>4815</v>
      </c>
      <c r="E164" s="652" t="s">
        <v>4814</v>
      </c>
      <c r="F164" s="655">
        <v>1</v>
      </c>
      <c r="G164" s="655">
        <v>5825.4</v>
      </c>
      <c r="H164" s="655">
        <v>1</v>
      </c>
      <c r="I164" s="655">
        <v>5825.4</v>
      </c>
      <c r="J164" s="655"/>
      <c r="K164" s="655"/>
      <c r="L164" s="655"/>
      <c r="M164" s="655"/>
      <c r="N164" s="655"/>
      <c r="O164" s="655"/>
      <c r="P164" s="668"/>
      <c r="Q164" s="656"/>
    </row>
    <row r="165" spans="1:17" ht="14.4" customHeight="1" x14ac:dyDescent="0.3">
      <c r="A165" s="651" t="s">
        <v>540</v>
      </c>
      <c r="B165" s="652" t="s">
        <v>4658</v>
      </c>
      <c r="C165" s="652" t="s">
        <v>4725</v>
      </c>
      <c r="D165" s="652" t="s">
        <v>4680</v>
      </c>
      <c r="E165" s="652" t="s">
        <v>4816</v>
      </c>
      <c r="F165" s="655">
        <v>0.6</v>
      </c>
      <c r="G165" s="655">
        <v>2874.37</v>
      </c>
      <c r="H165" s="655">
        <v>1</v>
      </c>
      <c r="I165" s="655">
        <v>4790.6166666666668</v>
      </c>
      <c r="J165" s="655"/>
      <c r="K165" s="655"/>
      <c r="L165" s="655"/>
      <c r="M165" s="655"/>
      <c r="N165" s="655"/>
      <c r="O165" s="655"/>
      <c r="P165" s="668"/>
      <c r="Q165" s="656"/>
    </row>
    <row r="166" spans="1:17" ht="14.4" customHeight="1" x14ac:dyDescent="0.3">
      <c r="A166" s="651" t="s">
        <v>540</v>
      </c>
      <c r="B166" s="652" t="s">
        <v>4658</v>
      </c>
      <c r="C166" s="652" t="s">
        <v>4725</v>
      </c>
      <c r="D166" s="652" t="s">
        <v>4817</v>
      </c>
      <c r="E166" s="652" t="s">
        <v>4818</v>
      </c>
      <c r="F166" s="655">
        <v>14</v>
      </c>
      <c r="G166" s="655">
        <v>77333.48000000001</v>
      </c>
      <c r="H166" s="655">
        <v>1</v>
      </c>
      <c r="I166" s="655">
        <v>5523.8200000000006</v>
      </c>
      <c r="J166" s="655">
        <v>2</v>
      </c>
      <c r="K166" s="655">
        <v>11047.64</v>
      </c>
      <c r="L166" s="655">
        <v>0.14285714285714282</v>
      </c>
      <c r="M166" s="655">
        <v>5523.82</v>
      </c>
      <c r="N166" s="655"/>
      <c r="O166" s="655"/>
      <c r="P166" s="668"/>
      <c r="Q166" s="656"/>
    </row>
    <row r="167" spans="1:17" ht="14.4" customHeight="1" x14ac:dyDescent="0.3">
      <c r="A167" s="651" t="s">
        <v>540</v>
      </c>
      <c r="B167" s="652" t="s">
        <v>4658</v>
      </c>
      <c r="C167" s="652" t="s">
        <v>4725</v>
      </c>
      <c r="D167" s="652" t="s">
        <v>4819</v>
      </c>
      <c r="E167" s="652" t="s">
        <v>4818</v>
      </c>
      <c r="F167" s="655">
        <v>5</v>
      </c>
      <c r="G167" s="655">
        <v>31422.550000000003</v>
      </c>
      <c r="H167" s="655">
        <v>1</v>
      </c>
      <c r="I167" s="655">
        <v>6284.51</v>
      </c>
      <c r="J167" s="655"/>
      <c r="K167" s="655"/>
      <c r="L167" s="655"/>
      <c r="M167" s="655"/>
      <c r="N167" s="655"/>
      <c r="O167" s="655"/>
      <c r="P167" s="668"/>
      <c r="Q167" s="656"/>
    </row>
    <row r="168" spans="1:17" ht="14.4" customHeight="1" x14ac:dyDescent="0.3">
      <c r="A168" s="651" t="s">
        <v>540</v>
      </c>
      <c r="B168" s="652" t="s">
        <v>4658</v>
      </c>
      <c r="C168" s="652" t="s">
        <v>4725</v>
      </c>
      <c r="D168" s="652" t="s">
        <v>4820</v>
      </c>
      <c r="E168" s="652" t="s">
        <v>4821</v>
      </c>
      <c r="F168" s="655"/>
      <c r="G168" s="655"/>
      <c r="H168" s="655"/>
      <c r="I168" s="655"/>
      <c r="J168" s="655"/>
      <c r="K168" s="655"/>
      <c r="L168" s="655"/>
      <c r="M168" s="655"/>
      <c r="N168" s="655">
        <v>1</v>
      </c>
      <c r="O168" s="655">
        <v>8073</v>
      </c>
      <c r="P168" s="668"/>
      <c r="Q168" s="656">
        <v>8073</v>
      </c>
    </row>
    <row r="169" spans="1:17" ht="14.4" customHeight="1" x14ac:dyDescent="0.3">
      <c r="A169" s="651" t="s">
        <v>540</v>
      </c>
      <c r="B169" s="652" t="s">
        <v>4658</v>
      </c>
      <c r="C169" s="652" t="s">
        <v>4725</v>
      </c>
      <c r="D169" s="652" t="s">
        <v>4822</v>
      </c>
      <c r="E169" s="652" t="s">
        <v>4823</v>
      </c>
      <c r="F169" s="655">
        <v>1</v>
      </c>
      <c r="G169" s="655">
        <v>8747</v>
      </c>
      <c r="H169" s="655">
        <v>1</v>
      </c>
      <c r="I169" s="655">
        <v>8747</v>
      </c>
      <c r="J169" s="655">
        <v>3</v>
      </c>
      <c r="K169" s="655">
        <v>26241</v>
      </c>
      <c r="L169" s="655">
        <v>3</v>
      </c>
      <c r="M169" s="655">
        <v>8747</v>
      </c>
      <c r="N169" s="655">
        <v>1</v>
      </c>
      <c r="O169" s="655">
        <v>8747</v>
      </c>
      <c r="P169" s="668">
        <v>1</v>
      </c>
      <c r="Q169" s="656">
        <v>8747</v>
      </c>
    </row>
    <row r="170" spans="1:17" ht="14.4" customHeight="1" x14ac:dyDescent="0.3">
      <c r="A170" s="651" t="s">
        <v>540</v>
      </c>
      <c r="B170" s="652" t="s">
        <v>4658</v>
      </c>
      <c r="C170" s="652" t="s">
        <v>4725</v>
      </c>
      <c r="D170" s="652" t="s">
        <v>4824</v>
      </c>
      <c r="E170" s="652" t="s">
        <v>4823</v>
      </c>
      <c r="F170" s="655"/>
      <c r="G170" s="655"/>
      <c r="H170" s="655"/>
      <c r="I170" s="655"/>
      <c r="J170" s="655">
        <v>4</v>
      </c>
      <c r="K170" s="655">
        <v>22440</v>
      </c>
      <c r="L170" s="655"/>
      <c r="M170" s="655">
        <v>5610</v>
      </c>
      <c r="N170" s="655"/>
      <c r="O170" s="655"/>
      <c r="P170" s="668"/>
      <c r="Q170" s="656"/>
    </row>
    <row r="171" spans="1:17" ht="14.4" customHeight="1" x14ac:dyDescent="0.3">
      <c r="A171" s="651" t="s">
        <v>540</v>
      </c>
      <c r="B171" s="652" t="s">
        <v>4658</v>
      </c>
      <c r="C171" s="652" t="s">
        <v>4725</v>
      </c>
      <c r="D171" s="652" t="s">
        <v>4825</v>
      </c>
      <c r="E171" s="652" t="s">
        <v>4823</v>
      </c>
      <c r="F171" s="655"/>
      <c r="G171" s="655"/>
      <c r="H171" s="655"/>
      <c r="I171" s="655"/>
      <c r="J171" s="655">
        <v>5</v>
      </c>
      <c r="K171" s="655">
        <v>30770</v>
      </c>
      <c r="L171" s="655"/>
      <c r="M171" s="655">
        <v>6154</v>
      </c>
      <c r="N171" s="655"/>
      <c r="O171" s="655"/>
      <c r="P171" s="668"/>
      <c r="Q171" s="656"/>
    </row>
    <row r="172" spans="1:17" ht="14.4" customHeight="1" x14ac:dyDescent="0.3">
      <c r="A172" s="651" t="s">
        <v>540</v>
      </c>
      <c r="B172" s="652" t="s">
        <v>4658</v>
      </c>
      <c r="C172" s="652" t="s">
        <v>4725</v>
      </c>
      <c r="D172" s="652" t="s">
        <v>4826</v>
      </c>
      <c r="E172" s="652" t="s">
        <v>4827</v>
      </c>
      <c r="F172" s="655">
        <v>4</v>
      </c>
      <c r="G172" s="655">
        <v>12150.32</v>
      </c>
      <c r="H172" s="655">
        <v>1</v>
      </c>
      <c r="I172" s="655">
        <v>3037.58</v>
      </c>
      <c r="J172" s="655"/>
      <c r="K172" s="655"/>
      <c r="L172" s="655"/>
      <c r="M172" s="655"/>
      <c r="N172" s="655"/>
      <c r="O172" s="655"/>
      <c r="P172" s="668"/>
      <c r="Q172" s="656"/>
    </row>
    <row r="173" spans="1:17" ht="14.4" customHeight="1" x14ac:dyDescent="0.3">
      <c r="A173" s="651" t="s">
        <v>540</v>
      </c>
      <c r="B173" s="652" t="s">
        <v>4658</v>
      </c>
      <c r="C173" s="652" t="s">
        <v>4725</v>
      </c>
      <c r="D173" s="652" t="s">
        <v>4828</v>
      </c>
      <c r="E173" s="652" t="s">
        <v>4829</v>
      </c>
      <c r="F173" s="655">
        <v>3</v>
      </c>
      <c r="G173" s="655">
        <v>43953.21</v>
      </c>
      <c r="H173" s="655">
        <v>1</v>
      </c>
      <c r="I173" s="655">
        <v>14651.07</v>
      </c>
      <c r="J173" s="655">
        <v>6</v>
      </c>
      <c r="K173" s="655">
        <v>87906.420000000013</v>
      </c>
      <c r="L173" s="655">
        <v>2.0000000000000004</v>
      </c>
      <c r="M173" s="655">
        <v>14651.070000000002</v>
      </c>
      <c r="N173" s="655">
        <v>1</v>
      </c>
      <c r="O173" s="655">
        <v>14651.07</v>
      </c>
      <c r="P173" s="668">
        <v>0.33333333333333331</v>
      </c>
      <c r="Q173" s="656">
        <v>14651.07</v>
      </c>
    </row>
    <row r="174" spans="1:17" ht="14.4" customHeight="1" x14ac:dyDescent="0.3">
      <c r="A174" s="651" t="s">
        <v>540</v>
      </c>
      <c r="B174" s="652" t="s">
        <v>4658</v>
      </c>
      <c r="C174" s="652" t="s">
        <v>4725</v>
      </c>
      <c r="D174" s="652" t="s">
        <v>4830</v>
      </c>
      <c r="E174" s="652" t="s">
        <v>4829</v>
      </c>
      <c r="F174" s="655">
        <v>4</v>
      </c>
      <c r="G174" s="655">
        <v>16013.88</v>
      </c>
      <c r="H174" s="655">
        <v>1</v>
      </c>
      <c r="I174" s="655">
        <v>4003.47</v>
      </c>
      <c r="J174" s="655">
        <v>8</v>
      </c>
      <c r="K174" s="655">
        <v>32027.759999999998</v>
      </c>
      <c r="L174" s="655">
        <v>2</v>
      </c>
      <c r="M174" s="655">
        <v>4003.47</v>
      </c>
      <c r="N174" s="655"/>
      <c r="O174" s="655"/>
      <c r="P174" s="668"/>
      <c r="Q174" s="656"/>
    </row>
    <row r="175" spans="1:17" ht="14.4" customHeight="1" x14ac:dyDescent="0.3">
      <c r="A175" s="651" t="s">
        <v>540</v>
      </c>
      <c r="B175" s="652" t="s">
        <v>4658</v>
      </c>
      <c r="C175" s="652" t="s">
        <v>4725</v>
      </c>
      <c r="D175" s="652" t="s">
        <v>4831</v>
      </c>
      <c r="E175" s="652" t="s">
        <v>4832</v>
      </c>
      <c r="F175" s="655">
        <v>5</v>
      </c>
      <c r="G175" s="655">
        <v>209005</v>
      </c>
      <c r="H175" s="655">
        <v>1</v>
      </c>
      <c r="I175" s="655">
        <v>41801</v>
      </c>
      <c r="J175" s="655"/>
      <c r="K175" s="655"/>
      <c r="L175" s="655"/>
      <c r="M175" s="655"/>
      <c r="N175" s="655">
        <v>5</v>
      </c>
      <c r="O175" s="655">
        <v>188104.5</v>
      </c>
      <c r="P175" s="668">
        <v>0.9</v>
      </c>
      <c r="Q175" s="656">
        <v>37620.9</v>
      </c>
    </row>
    <row r="176" spans="1:17" ht="14.4" customHeight="1" x14ac:dyDescent="0.3">
      <c r="A176" s="651" t="s">
        <v>540</v>
      </c>
      <c r="B176" s="652" t="s">
        <v>4658</v>
      </c>
      <c r="C176" s="652" t="s">
        <v>4725</v>
      </c>
      <c r="D176" s="652" t="s">
        <v>4833</v>
      </c>
      <c r="E176" s="652" t="s">
        <v>4834</v>
      </c>
      <c r="F176" s="655">
        <v>1</v>
      </c>
      <c r="G176" s="655">
        <v>15980.73</v>
      </c>
      <c r="H176" s="655">
        <v>1</v>
      </c>
      <c r="I176" s="655">
        <v>15980.73</v>
      </c>
      <c r="J176" s="655">
        <v>1</v>
      </c>
      <c r="K176" s="655">
        <v>15980.73</v>
      </c>
      <c r="L176" s="655">
        <v>1</v>
      </c>
      <c r="M176" s="655">
        <v>15980.73</v>
      </c>
      <c r="N176" s="655"/>
      <c r="O176" s="655"/>
      <c r="P176" s="668"/>
      <c r="Q176" s="656"/>
    </row>
    <row r="177" spans="1:17" ht="14.4" customHeight="1" x14ac:dyDescent="0.3">
      <c r="A177" s="651" t="s">
        <v>540</v>
      </c>
      <c r="B177" s="652" t="s">
        <v>4658</v>
      </c>
      <c r="C177" s="652" t="s">
        <v>4725</v>
      </c>
      <c r="D177" s="652" t="s">
        <v>4835</v>
      </c>
      <c r="E177" s="652" t="s">
        <v>4834</v>
      </c>
      <c r="F177" s="655">
        <v>4</v>
      </c>
      <c r="G177" s="655">
        <v>3283.2</v>
      </c>
      <c r="H177" s="655">
        <v>1</v>
      </c>
      <c r="I177" s="655">
        <v>820.8</v>
      </c>
      <c r="J177" s="655">
        <v>4</v>
      </c>
      <c r="K177" s="655">
        <v>3283.2</v>
      </c>
      <c r="L177" s="655">
        <v>1</v>
      </c>
      <c r="M177" s="655">
        <v>820.8</v>
      </c>
      <c r="N177" s="655"/>
      <c r="O177" s="655"/>
      <c r="P177" s="668"/>
      <c r="Q177" s="656"/>
    </row>
    <row r="178" spans="1:17" ht="14.4" customHeight="1" x14ac:dyDescent="0.3">
      <c r="A178" s="651" t="s">
        <v>540</v>
      </c>
      <c r="B178" s="652" t="s">
        <v>4658</v>
      </c>
      <c r="C178" s="652" t="s">
        <v>4725</v>
      </c>
      <c r="D178" s="652" t="s">
        <v>4836</v>
      </c>
      <c r="E178" s="652" t="s">
        <v>4834</v>
      </c>
      <c r="F178" s="655">
        <v>2</v>
      </c>
      <c r="G178" s="655">
        <v>13630.26</v>
      </c>
      <c r="H178" s="655">
        <v>1</v>
      </c>
      <c r="I178" s="655">
        <v>6815.13</v>
      </c>
      <c r="J178" s="655">
        <v>2</v>
      </c>
      <c r="K178" s="655">
        <v>13630.26</v>
      </c>
      <c r="L178" s="655">
        <v>1</v>
      </c>
      <c r="M178" s="655">
        <v>6815.13</v>
      </c>
      <c r="N178" s="655"/>
      <c r="O178" s="655"/>
      <c r="P178" s="668"/>
      <c r="Q178" s="656"/>
    </row>
    <row r="179" spans="1:17" ht="14.4" customHeight="1" x14ac:dyDescent="0.3">
      <c r="A179" s="651" t="s">
        <v>540</v>
      </c>
      <c r="B179" s="652" t="s">
        <v>4658</v>
      </c>
      <c r="C179" s="652" t="s">
        <v>4725</v>
      </c>
      <c r="D179" s="652" t="s">
        <v>4837</v>
      </c>
      <c r="E179" s="652" t="s">
        <v>4827</v>
      </c>
      <c r="F179" s="655">
        <v>4</v>
      </c>
      <c r="G179" s="655">
        <v>53546.84</v>
      </c>
      <c r="H179" s="655">
        <v>1</v>
      </c>
      <c r="I179" s="655">
        <v>13386.71</v>
      </c>
      <c r="J179" s="655"/>
      <c r="K179" s="655"/>
      <c r="L179" s="655"/>
      <c r="M179" s="655"/>
      <c r="N179" s="655"/>
      <c r="O179" s="655"/>
      <c r="P179" s="668"/>
      <c r="Q179" s="656"/>
    </row>
    <row r="180" spans="1:17" ht="14.4" customHeight="1" x14ac:dyDescent="0.3">
      <c r="A180" s="651" t="s">
        <v>540</v>
      </c>
      <c r="B180" s="652" t="s">
        <v>4658</v>
      </c>
      <c r="C180" s="652" t="s">
        <v>4725</v>
      </c>
      <c r="D180" s="652" t="s">
        <v>4838</v>
      </c>
      <c r="E180" s="652" t="s">
        <v>4839</v>
      </c>
      <c r="F180" s="655">
        <v>4</v>
      </c>
      <c r="G180" s="655">
        <v>88028</v>
      </c>
      <c r="H180" s="655">
        <v>1</v>
      </c>
      <c r="I180" s="655">
        <v>22007</v>
      </c>
      <c r="J180" s="655">
        <v>1</v>
      </c>
      <c r="K180" s="655">
        <v>22007</v>
      </c>
      <c r="L180" s="655">
        <v>0.25</v>
      </c>
      <c r="M180" s="655">
        <v>22007</v>
      </c>
      <c r="N180" s="655">
        <v>3</v>
      </c>
      <c r="O180" s="655">
        <v>66021</v>
      </c>
      <c r="P180" s="668">
        <v>0.75</v>
      </c>
      <c r="Q180" s="656">
        <v>22007</v>
      </c>
    </row>
    <row r="181" spans="1:17" ht="14.4" customHeight="1" x14ac:dyDescent="0.3">
      <c r="A181" s="651" t="s">
        <v>540</v>
      </c>
      <c r="B181" s="652" t="s">
        <v>4658</v>
      </c>
      <c r="C181" s="652" t="s">
        <v>4725</v>
      </c>
      <c r="D181" s="652" t="s">
        <v>4840</v>
      </c>
      <c r="E181" s="652" t="s">
        <v>4841</v>
      </c>
      <c r="F181" s="655">
        <v>3</v>
      </c>
      <c r="G181" s="655">
        <v>19551</v>
      </c>
      <c r="H181" s="655">
        <v>1</v>
      </c>
      <c r="I181" s="655">
        <v>6517</v>
      </c>
      <c r="J181" s="655">
        <v>7</v>
      </c>
      <c r="K181" s="655">
        <v>45619</v>
      </c>
      <c r="L181" s="655">
        <v>2.3333333333333335</v>
      </c>
      <c r="M181" s="655">
        <v>6517</v>
      </c>
      <c r="N181" s="655">
        <v>5</v>
      </c>
      <c r="O181" s="655">
        <v>32585</v>
      </c>
      <c r="P181" s="668">
        <v>1.6666666666666667</v>
      </c>
      <c r="Q181" s="656">
        <v>6517</v>
      </c>
    </row>
    <row r="182" spans="1:17" ht="14.4" customHeight="1" x14ac:dyDescent="0.3">
      <c r="A182" s="651" t="s">
        <v>540</v>
      </c>
      <c r="B182" s="652" t="s">
        <v>4658</v>
      </c>
      <c r="C182" s="652" t="s">
        <v>4725</v>
      </c>
      <c r="D182" s="652" t="s">
        <v>4842</v>
      </c>
      <c r="E182" s="652" t="s">
        <v>4843</v>
      </c>
      <c r="F182" s="655"/>
      <c r="G182" s="655"/>
      <c r="H182" s="655"/>
      <c r="I182" s="655"/>
      <c r="J182" s="655">
        <v>1</v>
      </c>
      <c r="K182" s="655">
        <v>366628.15</v>
      </c>
      <c r="L182" s="655"/>
      <c r="M182" s="655">
        <v>366628.15</v>
      </c>
      <c r="N182" s="655">
        <v>2</v>
      </c>
      <c r="O182" s="655">
        <v>733256.3</v>
      </c>
      <c r="P182" s="668"/>
      <c r="Q182" s="656">
        <v>366628.15</v>
      </c>
    </row>
    <row r="183" spans="1:17" ht="14.4" customHeight="1" x14ac:dyDescent="0.3">
      <c r="A183" s="651" t="s">
        <v>540</v>
      </c>
      <c r="B183" s="652" t="s">
        <v>4658</v>
      </c>
      <c r="C183" s="652" t="s">
        <v>4725</v>
      </c>
      <c r="D183" s="652" t="s">
        <v>4844</v>
      </c>
      <c r="E183" s="652" t="s">
        <v>4845</v>
      </c>
      <c r="F183" s="655">
        <v>2</v>
      </c>
      <c r="G183" s="655">
        <v>7747.86</v>
      </c>
      <c r="H183" s="655">
        <v>1</v>
      </c>
      <c r="I183" s="655">
        <v>3873.93</v>
      </c>
      <c r="J183" s="655"/>
      <c r="K183" s="655"/>
      <c r="L183" s="655"/>
      <c r="M183" s="655"/>
      <c r="N183" s="655"/>
      <c r="O183" s="655"/>
      <c r="P183" s="668"/>
      <c r="Q183" s="656"/>
    </row>
    <row r="184" spans="1:17" ht="14.4" customHeight="1" x14ac:dyDescent="0.3">
      <c r="A184" s="651" t="s">
        <v>540</v>
      </c>
      <c r="B184" s="652" t="s">
        <v>4658</v>
      </c>
      <c r="C184" s="652" t="s">
        <v>4725</v>
      </c>
      <c r="D184" s="652" t="s">
        <v>4846</v>
      </c>
      <c r="E184" s="652" t="s">
        <v>4847</v>
      </c>
      <c r="F184" s="655">
        <v>44</v>
      </c>
      <c r="G184" s="655">
        <v>744172</v>
      </c>
      <c r="H184" s="655">
        <v>1</v>
      </c>
      <c r="I184" s="655">
        <v>16913</v>
      </c>
      <c r="J184" s="655">
        <v>51.5</v>
      </c>
      <c r="K184" s="655">
        <v>871019.5</v>
      </c>
      <c r="L184" s="655">
        <v>1.1704545454545454</v>
      </c>
      <c r="M184" s="655">
        <v>16913</v>
      </c>
      <c r="N184" s="655">
        <v>15</v>
      </c>
      <c r="O184" s="655">
        <v>253695</v>
      </c>
      <c r="P184" s="668">
        <v>0.34090909090909088</v>
      </c>
      <c r="Q184" s="656">
        <v>16913</v>
      </c>
    </row>
    <row r="185" spans="1:17" ht="14.4" customHeight="1" x14ac:dyDescent="0.3">
      <c r="A185" s="651" t="s">
        <v>540</v>
      </c>
      <c r="B185" s="652" t="s">
        <v>4658</v>
      </c>
      <c r="C185" s="652" t="s">
        <v>4725</v>
      </c>
      <c r="D185" s="652" t="s">
        <v>4697</v>
      </c>
      <c r="E185" s="652" t="s">
        <v>4848</v>
      </c>
      <c r="F185" s="655"/>
      <c r="G185" s="655"/>
      <c r="H185" s="655"/>
      <c r="I185" s="655"/>
      <c r="J185" s="655">
        <v>0.4</v>
      </c>
      <c r="K185" s="655">
        <v>632.4</v>
      </c>
      <c r="L185" s="655"/>
      <c r="M185" s="655">
        <v>1580.9999999999998</v>
      </c>
      <c r="N185" s="655">
        <v>0.2</v>
      </c>
      <c r="O185" s="655">
        <v>316.2</v>
      </c>
      <c r="P185" s="668"/>
      <c r="Q185" s="656">
        <v>1580.9999999999998</v>
      </c>
    </row>
    <row r="186" spans="1:17" ht="14.4" customHeight="1" x14ac:dyDescent="0.3">
      <c r="A186" s="651" t="s">
        <v>540</v>
      </c>
      <c r="B186" s="652" t="s">
        <v>4658</v>
      </c>
      <c r="C186" s="652" t="s">
        <v>4725</v>
      </c>
      <c r="D186" s="652" t="s">
        <v>4849</v>
      </c>
      <c r="E186" s="652" t="s">
        <v>4850</v>
      </c>
      <c r="F186" s="655">
        <v>2</v>
      </c>
      <c r="G186" s="655">
        <v>67334.62</v>
      </c>
      <c r="H186" s="655">
        <v>1</v>
      </c>
      <c r="I186" s="655">
        <v>33667.31</v>
      </c>
      <c r="J186" s="655"/>
      <c r="K186" s="655"/>
      <c r="L186" s="655"/>
      <c r="M186" s="655"/>
      <c r="N186" s="655"/>
      <c r="O186" s="655"/>
      <c r="P186" s="668"/>
      <c r="Q186" s="656"/>
    </row>
    <row r="187" spans="1:17" ht="14.4" customHeight="1" x14ac:dyDescent="0.3">
      <c r="A187" s="651" t="s">
        <v>540</v>
      </c>
      <c r="B187" s="652" t="s">
        <v>4658</v>
      </c>
      <c r="C187" s="652" t="s">
        <v>4725</v>
      </c>
      <c r="D187" s="652" t="s">
        <v>4851</v>
      </c>
      <c r="E187" s="652" t="s">
        <v>4852</v>
      </c>
      <c r="F187" s="655"/>
      <c r="G187" s="655"/>
      <c r="H187" s="655"/>
      <c r="I187" s="655"/>
      <c r="J187" s="655">
        <v>2</v>
      </c>
      <c r="K187" s="655">
        <v>31266</v>
      </c>
      <c r="L187" s="655"/>
      <c r="M187" s="655">
        <v>15633</v>
      </c>
      <c r="N187" s="655">
        <v>4</v>
      </c>
      <c r="O187" s="655">
        <v>62532</v>
      </c>
      <c r="P187" s="668"/>
      <c r="Q187" s="656">
        <v>15633</v>
      </c>
    </row>
    <row r="188" spans="1:17" ht="14.4" customHeight="1" x14ac:dyDescent="0.3">
      <c r="A188" s="651" t="s">
        <v>540</v>
      </c>
      <c r="B188" s="652" t="s">
        <v>4658</v>
      </c>
      <c r="C188" s="652" t="s">
        <v>4725</v>
      </c>
      <c r="D188" s="652" t="s">
        <v>4853</v>
      </c>
      <c r="E188" s="652" t="s">
        <v>4854</v>
      </c>
      <c r="F188" s="655">
        <v>12</v>
      </c>
      <c r="G188" s="655">
        <v>169980.24</v>
      </c>
      <c r="H188" s="655">
        <v>1</v>
      </c>
      <c r="I188" s="655">
        <v>14165.019999999999</v>
      </c>
      <c r="J188" s="655">
        <v>4</v>
      </c>
      <c r="K188" s="655">
        <v>56660.08</v>
      </c>
      <c r="L188" s="655">
        <v>0.33333333333333337</v>
      </c>
      <c r="M188" s="655">
        <v>14165.02</v>
      </c>
      <c r="N188" s="655">
        <v>6</v>
      </c>
      <c r="O188" s="655">
        <v>84990.12</v>
      </c>
      <c r="P188" s="668">
        <v>0.5</v>
      </c>
      <c r="Q188" s="656">
        <v>14165.019999999999</v>
      </c>
    </row>
    <row r="189" spans="1:17" ht="14.4" customHeight="1" x14ac:dyDescent="0.3">
      <c r="A189" s="651" t="s">
        <v>540</v>
      </c>
      <c r="B189" s="652" t="s">
        <v>4658</v>
      </c>
      <c r="C189" s="652" t="s">
        <v>4725</v>
      </c>
      <c r="D189" s="652" t="s">
        <v>4855</v>
      </c>
      <c r="E189" s="652" t="s">
        <v>4854</v>
      </c>
      <c r="F189" s="655">
        <v>51</v>
      </c>
      <c r="G189" s="655">
        <v>697068</v>
      </c>
      <c r="H189" s="655">
        <v>1</v>
      </c>
      <c r="I189" s="655">
        <v>13668</v>
      </c>
      <c r="J189" s="655">
        <v>36</v>
      </c>
      <c r="K189" s="655">
        <v>492048</v>
      </c>
      <c r="L189" s="655">
        <v>0.70588235294117652</v>
      </c>
      <c r="M189" s="655">
        <v>13668</v>
      </c>
      <c r="N189" s="655">
        <v>18</v>
      </c>
      <c r="O189" s="655">
        <v>246024</v>
      </c>
      <c r="P189" s="668">
        <v>0.35294117647058826</v>
      </c>
      <c r="Q189" s="656">
        <v>13668</v>
      </c>
    </row>
    <row r="190" spans="1:17" ht="14.4" customHeight="1" x14ac:dyDescent="0.3">
      <c r="A190" s="651" t="s">
        <v>540</v>
      </c>
      <c r="B190" s="652" t="s">
        <v>4658</v>
      </c>
      <c r="C190" s="652" t="s">
        <v>4725</v>
      </c>
      <c r="D190" s="652" t="s">
        <v>4856</v>
      </c>
      <c r="E190" s="652" t="s">
        <v>4854</v>
      </c>
      <c r="F190" s="655">
        <v>66</v>
      </c>
      <c r="G190" s="655">
        <v>221274.23999999999</v>
      </c>
      <c r="H190" s="655">
        <v>1</v>
      </c>
      <c r="I190" s="655">
        <v>3352.64</v>
      </c>
      <c r="J190" s="655">
        <v>40</v>
      </c>
      <c r="K190" s="655">
        <v>134105.60000000001</v>
      </c>
      <c r="L190" s="655">
        <v>0.60606060606060608</v>
      </c>
      <c r="M190" s="655">
        <v>3352.6400000000003</v>
      </c>
      <c r="N190" s="655">
        <v>22</v>
      </c>
      <c r="O190" s="655">
        <v>73758.080000000002</v>
      </c>
      <c r="P190" s="668">
        <v>0.33333333333333337</v>
      </c>
      <c r="Q190" s="656">
        <v>3352.64</v>
      </c>
    </row>
    <row r="191" spans="1:17" ht="14.4" customHeight="1" x14ac:dyDescent="0.3">
      <c r="A191" s="651" t="s">
        <v>540</v>
      </c>
      <c r="B191" s="652" t="s">
        <v>4658</v>
      </c>
      <c r="C191" s="652" t="s">
        <v>4725</v>
      </c>
      <c r="D191" s="652" t="s">
        <v>4857</v>
      </c>
      <c r="E191" s="652" t="s">
        <v>4854</v>
      </c>
      <c r="F191" s="655">
        <v>74</v>
      </c>
      <c r="G191" s="655">
        <v>237818.24000000005</v>
      </c>
      <c r="H191" s="655">
        <v>1</v>
      </c>
      <c r="I191" s="655">
        <v>3213.7600000000007</v>
      </c>
      <c r="J191" s="655">
        <v>42</v>
      </c>
      <c r="K191" s="655">
        <v>134977.92000000001</v>
      </c>
      <c r="L191" s="655">
        <v>0.56756756756756754</v>
      </c>
      <c r="M191" s="655">
        <v>3213.76</v>
      </c>
      <c r="N191" s="655">
        <v>26</v>
      </c>
      <c r="O191" s="655">
        <v>83557.760000000009</v>
      </c>
      <c r="P191" s="668">
        <v>0.35135135135135132</v>
      </c>
      <c r="Q191" s="656">
        <v>3213.76</v>
      </c>
    </row>
    <row r="192" spans="1:17" ht="14.4" customHeight="1" x14ac:dyDescent="0.3">
      <c r="A192" s="651" t="s">
        <v>540</v>
      </c>
      <c r="B192" s="652" t="s">
        <v>4658</v>
      </c>
      <c r="C192" s="652" t="s">
        <v>4725</v>
      </c>
      <c r="D192" s="652" t="s">
        <v>4858</v>
      </c>
      <c r="E192" s="652" t="s">
        <v>4854</v>
      </c>
      <c r="F192" s="655">
        <v>34</v>
      </c>
      <c r="G192" s="655">
        <v>145702.24</v>
      </c>
      <c r="H192" s="655">
        <v>1</v>
      </c>
      <c r="I192" s="655">
        <v>4285.3599999999997</v>
      </c>
      <c r="J192" s="655">
        <v>11</v>
      </c>
      <c r="K192" s="655">
        <v>47138.96</v>
      </c>
      <c r="L192" s="655">
        <v>0.3235294117647059</v>
      </c>
      <c r="M192" s="655">
        <v>4285.3599999999997</v>
      </c>
      <c r="N192" s="655">
        <v>12</v>
      </c>
      <c r="O192" s="655">
        <v>51424.319999999992</v>
      </c>
      <c r="P192" s="668">
        <v>0.3529411764705882</v>
      </c>
      <c r="Q192" s="656">
        <v>4285.3599999999997</v>
      </c>
    </row>
    <row r="193" spans="1:17" ht="14.4" customHeight="1" x14ac:dyDescent="0.3">
      <c r="A193" s="651" t="s">
        <v>540</v>
      </c>
      <c r="B193" s="652" t="s">
        <v>4658</v>
      </c>
      <c r="C193" s="652" t="s">
        <v>4725</v>
      </c>
      <c r="D193" s="652" t="s">
        <v>4859</v>
      </c>
      <c r="E193" s="652" t="s">
        <v>4860</v>
      </c>
      <c r="F193" s="655">
        <v>2</v>
      </c>
      <c r="G193" s="655">
        <v>6145.64</v>
      </c>
      <c r="H193" s="655">
        <v>1</v>
      </c>
      <c r="I193" s="655">
        <v>3072.82</v>
      </c>
      <c r="J193" s="655">
        <v>2</v>
      </c>
      <c r="K193" s="655">
        <v>6145.64</v>
      </c>
      <c r="L193" s="655">
        <v>1</v>
      </c>
      <c r="M193" s="655">
        <v>3072.82</v>
      </c>
      <c r="N193" s="655"/>
      <c r="O193" s="655"/>
      <c r="P193" s="668"/>
      <c r="Q193" s="656"/>
    </row>
    <row r="194" spans="1:17" ht="14.4" customHeight="1" x14ac:dyDescent="0.3">
      <c r="A194" s="651" t="s">
        <v>540</v>
      </c>
      <c r="B194" s="652" t="s">
        <v>4658</v>
      </c>
      <c r="C194" s="652" t="s">
        <v>4725</v>
      </c>
      <c r="D194" s="652" t="s">
        <v>4861</v>
      </c>
      <c r="E194" s="652" t="s">
        <v>4860</v>
      </c>
      <c r="F194" s="655">
        <v>14</v>
      </c>
      <c r="G194" s="655">
        <v>6645.1</v>
      </c>
      <c r="H194" s="655">
        <v>1</v>
      </c>
      <c r="I194" s="655">
        <v>474.65000000000003</v>
      </c>
      <c r="J194" s="655">
        <v>26</v>
      </c>
      <c r="K194" s="655">
        <v>12340.900000000001</v>
      </c>
      <c r="L194" s="655">
        <v>1.8571428571428572</v>
      </c>
      <c r="M194" s="655">
        <v>474.65000000000003</v>
      </c>
      <c r="N194" s="655"/>
      <c r="O194" s="655"/>
      <c r="P194" s="668"/>
      <c r="Q194" s="656"/>
    </row>
    <row r="195" spans="1:17" ht="14.4" customHeight="1" x14ac:dyDescent="0.3">
      <c r="A195" s="651" t="s">
        <v>540</v>
      </c>
      <c r="B195" s="652" t="s">
        <v>4658</v>
      </c>
      <c r="C195" s="652" t="s">
        <v>4725</v>
      </c>
      <c r="D195" s="652" t="s">
        <v>4862</v>
      </c>
      <c r="E195" s="652" t="s">
        <v>4860</v>
      </c>
      <c r="F195" s="655">
        <v>8</v>
      </c>
      <c r="G195" s="655">
        <v>1376.32</v>
      </c>
      <c r="H195" s="655">
        <v>1</v>
      </c>
      <c r="I195" s="655">
        <v>172.04</v>
      </c>
      <c r="J195" s="655"/>
      <c r="K195" s="655"/>
      <c r="L195" s="655"/>
      <c r="M195" s="655"/>
      <c r="N195" s="655"/>
      <c r="O195" s="655"/>
      <c r="P195" s="668"/>
      <c r="Q195" s="656"/>
    </row>
    <row r="196" spans="1:17" ht="14.4" customHeight="1" x14ac:dyDescent="0.3">
      <c r="A196" s="651" t="s">
        <v>540</v>
      </c>
      <c r="B196" s="652" t="s">
        <v>4658</v>
      </c>
      <c r="C196" s="652" t="s">
        <v>4725</v>
      </c>
      <c r="D196" s="652" t="s">
        <v>4863</v>
      </c>
      <c r="E196" s="652" t="s">
        <v>4860</v>
      </c>
      <c r="F196" s="655">
        <v>2</v>
      </c>
      <c r="G196" s="655">
        <v>750.32</v>
      </c>
      <c r="H196" s="655">
        <v>1</v>
      </c>
      <c r="I196" s="655">
        <v>375.16</v>
      </c>
      <c r="J196" s="655"/>
      <c r="K196" s="655"/>
      <c r="L196" s="655"/>
      <c r="M196" s="655"/>
      <c r="N196" s="655"/>
      <c r="O196" s="655"/>
      <c r="P196" s="668"/>
      <c r="Q196" s="656"/>
    </row>
    <row r="197" spans="1:17" ht="14.4" customHeight="1" x14ac:dyDescent="0.3">
      <c r="A197" s="651" t="s">
        <v>540</v>
      </c>
      <c r="B197" s="652" t="s">
        <v>4658</v>
      </c>
      <c r="C197" s="652" t="s">
        <v>4725</v>
      </c>
      <c r="D197" s="652" t="s">
        <v>4864</v>
      </c>
      <c r="E197" s="652" t="s">
        <v>4865</v>
      </c>
      <c r="F197" s="655">
        <v>2</v>
      </c>
      <c r="G197" s="655">
        <v>1592888.84</v>
      </c>
      <c r="H197" s="655">
        <v>1</v>
      </c>
      <c r="I197" s="655">
        <v>796444.42</v>
      </c>
      <c r="J197" s="655"/>
      <c r="K197" s="655"/>
      <c r="L197" s="655"/>
      <c r="M197" s="655"/>
      <c r="N197" s="655"/>
      <c r="O197" s="655"/>
      <c r="P197" s="668"/>
      <c r="Q197" s="656"/>
    </row>
    <row r="198" spans="1:17" ht="14.4" customHeight="1" x14ac:dyDescent="0.3">
      <c r="A198" s="651" t="s">
        <v>540</v>
      </c>
      <c r="B198" s="652" t="s">
        <v>4658</v>
      </c>
      <c r="C198" s="652" t="s">
        <v>4725</v>
      </c>
      <c r="D198" s="652" t="s">
        <v>4866</v>
      </c>
      <c r="E198" s="652" t="s">
        <v>4867</v>
      </c>
      <c r="F198" s="655">
        <v>171</v>
      </c>
      <c r="G198" s="655">
        <v>559170</v>
      </c>
      <c r="H198" s="655">
        <v>1</v>
      </c>
      <c r="I198" s="655">
        <v>3270</v>
      </c>
      <c r="J198" s="655">
        <v>63</v>
      </c>
      <c r="K198" s="655">
        <v>206010</v>
      </c>
      <c r="L198" s="655">
        <v>0.36842105263157893</v>
      </c>
      <c r="M198" s="655">
        <v>3270</v>
      </c>
      <c r="N198" s="655"/>
      <c r="O198" s="655"/>
      <c r="P198" s="668"/>
      <c r="Q198" s="656"/>
    </row>
    <row r="199" spans="1:17" ht="14.4" customHeight="1" x14ac:dyDescent="0.3">
      <c r="A199" s="651" t="s">
        <v>540</v>
      </c>
      <c r="B199" s="652" t="s">
        <v>4658</v>
      </c>
      <c r="C199" s="652" t="s">
        <v>4725</v>
      </c>
      <c r="D199" s="652" t="s">
        <v>4868</v>
      </c>
      <c r="E199" s="652" t="s">
        <v>4867</v>
      </c>
      <c r="F199" s="655">
        <v>86</v>
      </c>
      <c r="G199" s="655">
        <v>542746</v>
      </c>
      <c r="H199" s="655">
        <v>1</v>
      </c>
      <c r="I199" s="655">
        <v>6311</v>
      </c>
      <c r="J199" s="655">
        <v>30</v>
      </c>
      <c r="K199" s="655">
        <v>189330</v>
      </c>
      <c r="L199" s="655">
        <v>0.34883720930232559</v>
      </c>
      <c r="M199" s="655">
        <v>6311</v>
      </c>
      <c r="N199" s="655"/>
      <c r="O199" s="655"/>
      <c r="P199" s="668"/>
      <c r="Q199" s="656"/>
    </row>
    <row r="200" spans="1:17" ht="14.4" customHeight="1" x14ac:dyDescent="0.3">
      <c r="A200" s="651" t="s">
        <v>540</v>
      </c>
      <c r="B200" s="652" t="s">
        <v>4658</v>
      </c>
      <c r="C200" s="652" t="s">
        <v>4725</v>
      </c>
      <c r="D200" s="652" t="s">
        <v>4869</v>
      </c>
      <c r="E200" s="652" t="s">
        <v>4867</v>
      </c>
      <c r="F200" s="655">
        <v>170</v>
      </c>
      <c r="G200" s="655">
        <v>1720400</v>
      </c>
      <c r="H200" s="655">
        <v>1</v>
      </c>
      <c r="I200" s="655">
        <v>10120</v>
      </c>
      <c r="J200" s="655">
        <v>64</v>
      </c>
      <c r="K200" s="655">
        <v>647680</v>
      </c>
      <c r="L200" s="655">
        <v>0.37647058823529411</v>
      </c>
      <c r="M200" s="655">
        <v>10120</v>
      </c>
      <c r="N200" s="655"/>
      <c r="O200" s="655"/>
      <c r="P200" s="668"/>
      <c r="Q200" s="656"/>
    </row>
    <row r="201" spans="1:17" ht="14.4" customHeight="1" x14ac:dyDescent="0.3">
      <c r="A201" s="651" t="s">
        <v>540</v>
      </c>
      <c r="B201" s="652" t="s">
        <v>4658</v>
      </c>
      <c r="C201" s="652" t="s">
        <v>4725</v>
      </c>
      <c r="D201" s="652" t="s">
        <v>4870</v>
      </c>
      <c r="E201" s="652" t="s">
        <v>4871</v>
      </c>
      <c r="F201" s="655">
        <v>35</v>
      </c>
      <c r="G201" s="655">
        <v>996135</v>
      </c>
      <c r="H201" s="655">
        <v>1</v>
      </c>
      <c r="I201" s="655">
        <v>28461</v>
      </c>
      <c r="J201" s="655">
        <v>25</v>
      </c>
      <c r="K201" s="655">
        <v>711525</v>
      </c>
      <c r="L201" s="655">
        <v>0.7142857142857143</v>
      </c>
      <c r="M201" s="655">
        <v>28461</v>
      </c>
      <c r="N201" s="655">
        <v>5</v>
      </c>
      <c r="O201" s="655">
        <v>142305</v>
      </c>
      <c r="P201" s="668">
        <v>0.14285714285714285</v>
      </c>
      <c r="Q201" s="656">
        <v>28461</v>
      </c>
    </row>
    <row r="202" spans="1:17" ht="14.4" customHeight="1" x14ac:dyDescent="0.3">
      <c r="A202" s="651" t="s">
        <v>540</v>
      </c>
      <c r="B202" s="652" t="s">
        <v>4658</v>
      </c>
      <c r="C202" s="652" t="s">
        <v>4725</v>
      </c>
      <c r="D202" s="652" t="s">
        <v>1792</v>
      </c>
      <c r="E202" s="652" t="s">
        <v>4872</v>
      </c>
      <c r="F202" s="655"/>
      <c r="G202" s="655"/>
      <c r="H202" s="655"/>
      <c r="I202" s="655"/>
      <c r="J202" s="655"/>
      <c r="K202" s="655"/>
      <c r="L202" s="655"/>
      <c r="M202" s="655"/>
      <c r="N202" s="655">
        <v>1</v>
      </c>
      <c r="O202" s="655">
        <v>78391</v>
      </c>
      <c r="P202" s="668"/>
      <c r="Q202" s="656">
        <v>78391</v>
      </c>
    </row>
    <row r="203" spans="1:17" ht="14.4" customHeight="1" x14ac:dyDescent="0.3">
      <c r="A203" s="651" t="s">
        <v>540</v>
      </c>
      <c r="B203" s="652" t="s">
        <v>4658</v>
      </c>
      <c r="C203" s="652" t="s">
        <v>4725</v>
      </c>
      <c r="D203" s="652" t="s">
        <v>4873</v>
      </c>
      <c r="E203" s="652" t="s">
        <v>4793</v>
      </c>
      <c r="F203" s="655">
        <v>2</v>
      </c>
      <c r="G203" s="655">
        <v>21311.78</v>
      </c>
      <c r="H203" s="655">
        <v>1</v>
      </c>
      <c r="I203" s="655">
        <v>10655.89</v>
      </c>
      <c r="J203" s="655">
        <v>1</v>
      </c>
      <c r="K203" s="655">
        <v>10655.89</v>
      </c>
      <c r="L203" s="655">
        <v>0.5</v>
      </c>
      <c r="M203" s="655">
        <v>10655.89</v>
      </c>
      <c r="N203" s="655"/>
      <c r="O203" s="655"/>
      <c r="P203" s="668"/>
      <c r="Q203" s="656"/>
    </row>
    <row r="204" spans="1:17" ht="14.4" customHeight="1" x14ac:dyDescent="0.3">
      <c r="A204" s="651" t="s">
        <v>540</v>
      </c>
      <c r="B204" s="652" t="s">
        <v>4658</v>
      </c>
      <c r="C204" s="652" t="s">
        <v>4725</v>
      </c>
      <c r="D204" s="652" t="s">
        <v>4874</v>
      </c>
      <c r="E204" s="652" t="s">
        <v>4875</v>
      </c>
      <c r="F204" s="655">
        <v>8</v>
      </c>
      <c r="G204" s="655">
        <v>479128</v>
      </c>
      <c r="H204" s="655">
        <v>1</v>
      </c>
      <c r="I204" s="655">
        <v>59891</v>
      </c>
      <c r="J204" s="655">
        <v>6</v>
      </c>
      <c r="K204" s="655">
        <v>359346</v>
      </c>
      <c r="L204" s="655">
        <v>0.75</v>
      </c>
      <c r="M204" s="655">
        <v>59891</v>
      </c>
      <c r="N204" s="655"/>
      <c r="O204" s="655"/>
      <c r="P204" s="668"/>
      <c r="Q204" s="656"/>
    </row>
    <row r="205" spans="1:17" ht="14.4" customHeight="1" x14ac:dyDescent="0.3">
      <c r="A205" s="651" t="s">
        <v>540</v>
      </c>
      <c r="B205" s="652" t="s">
        <v>4658</v>
      </c>
      <c r="C205" s="652" t="s">
        <v>4725</v>
      </c>
      <c r="D205" s="652" t="s">
        <v>4876</v>
      </c>
      <c r="E205" s="652" t="s">
        <v>4875</v>
      </c>
      <c r="F205" s="655">
        <v>24</v>
      </c>
      <c r="G205" s="655">
        <v>103704</v>
      </c>
      <c r="H205" s="655">
        <v>1</v>
      </c>
      <c r="I205" s="655">
        <v>4321</v>
      </c>
      <c r="J205" s="655">
        <v>14</v>
      </c>
      <c r="K205" s="655">
        <v>60494</v>
      </c>
      <c r="L205" s="655">
        <v>0.58333333333333337</v>
      </c>
      <c r="M205" s="655">
        <v>4321</v>
      </c>
      <c r="N205" s="655"/>
      <c r="O205" s="655"/>
      <c r="P205" s="668"/>
      <c r="Q205" s="656"/>
    </row>
    <row r="206" spans="1:17" ht="14.4" customHeight="1" x14ac:dyDescent="0.3">
      <c r="A206" s="651" t="s">
        <v>540</v>
      </c>
      <c r="B206" s="652" t="s">
        <v>4658</v>
      </c>
      <c r="C206" s="652" t="s">
        <v>4725</v>
      </c>
      <c r="D206" s="652" t="s">
        <v>4877</v>
      </c>
      <c r="E206" s="652" t="s">
        <v>4878</v>
      </c>
      <c r="F206" s="655">
        <v>9</v>
      </c>
      <c r="G206" s="655">
        <v>14559.84</v>
      </c>
      <c r="H206" s="655">
        <v>1</v>
      </c>
      <c r="I206" s="655">
        <v>1617.76</v>
      </c>
      <c r="J206" s="655">
        <v>8</v>
      </c>
      <c r="K206" s="655">
        <v>12942.08</v>
      </c>
      <c r="L206" s="655">
        <v>0.88888888888888884</v>
      </c>
      <c r="M206" s="655">
        <v>1617.76</v>
      </c>
      <c r="N206" s="655">
        <v>2</v>
      </c>
      <c r="O206" s="655">
        <v>3235.52</v>
      </c>
      <c r="P206" s="668">
        <v>0.22222222222222221</v>
      </c>
      <c r="Q206" s="656">
        <v>1617.76</v>
      </c>
    </row>
    <row r="207" spans="1:17" ht="14.4" customHeight="1" x14ac:dyDescent="0.3">
      <c r="A207" s="651" t="s">
        <v>540</v>
      </c>
      <c r="B207" s="652" t="s">
        <v>4658</v>
      </c>
      <c r="C207" s="652" t="s">
        <v>4725</v>
      </c>
      <c r="D207" s="652" t="s">
        <v>4879</v>
      </c>
      <c r="E207" s="652" t="s">
        <v>4880</v>
      </c>
      <c r="F207" s="655">
        <v>1</v>
      </c>
      <c r="G207" s="655">
        <v>10580.24</v>
      </c>
      <c r="H207" s="655">
        <v>1</v>
      </c>
      <c r="I207" s="655">
        <v>10580.24</v>
      </c>
      <c r="J207" s="655"/>
      <c r="K207" s="655"/>
      <c r="L207" s="655"/>
      <c r="M207" s="655"/>
      <c r="N207" s="655"/>
      <c r="O207" s="655"/>
      <c r="P207" s="668"/>
      <c r="Q207" s="656"/>
    </row>
    <row r="208" spans="1:17" ht="14.4" customHeight="1" x14ac:dyDescent="0.3">
      <c r="A208" s="651" t="s">
        <v>540</v>
      </c>
      <c r="B208" s="652" t="s">
        <v>4658</v>
      </c>
      <c r="C208" s="652" t="s">
        <v>4725</v>
      </c>
      <c r="D208" s="652" t="s">
        <v>4881</v>
      </c>
      <c r="E208" s="652" t="s">
        <v>4882</v>
      </c>
      <c r="F208" s="655"/>
      <c r="G208" s="655"/>
      <c r="H208" s="655"/>
      <c r="I208" s="655"/>
      <c r="J208" s="655"/>
      <c r="K208" s="655"/>
      <c r="L208" s="655"/>
      <c r="M208" s="655"/>
      <c r="N208" s="655">
        <v>1</v>
      </c>
      <c r="O208" s="655">
        <v>563</v>
      </c>
      <c r="P208" s="668"/>
      <c r="Q208" s="656">
        <v>563</v>
      </c>
    </row>
    <row r="209" spans="1:17" ht="14.4" customHeight="1" x14ac:dyDescent="0.3">
      <c r="A209" s="651" t="s">
        <v>540</v>
      </c>
      <c r="B209" s="652" t="s">
        <v>4658</v>
      </c>
      <c r="C209" s="652" t="s">
        <v>4725</v>
      </c>
      <c r="D209" s="652" t="s">
        <v>4883</v>
      </c>
      <c r="E209" s="652" t="s">
        <v>4884</v>
      </c>
      <c r="F209" s="655">
        <v>1</v>
      </c>
      <c r="G209" s="655">
        <v>60231.38</v>
      </c>
      <c r="H209" s="655">
        <v>1</v>
      </c>
      <c r="I209" s="655">
        <v>60231.38</v>
      </c>
      <c r="J209" s="655"/>
      <c r="K209" s="655"/>
      <c r="L209" s="655"/>
      <c r="M209" s="655"/>
      <c r="N209" s="655"/>
      <c r="O209" s="655"/>
      <c r="P209" s="668"/>
      <c r="Q209" s="656"/>
    </row>
    <row r="210" spans="1:17" ht="14.4" customHeight="1" x14ac:dyDescent="0.3">
      <c r="A210" s="651" t="s">
        <v>540</v>
      </c>
      <c r="B210" s="652" t="s">
        <v>4658</v>
      </c>
      <c r="C210" s="652" t="s">
        <v>4725</v>
      </c>
      <c r="D210" s="652" t="s">
        <v>4885</v>
      </c>
      <c r="E210" s="652" t="s">
        <v>4886</v>
      </c>
      <c r="F210" s="655">
        <v>18</v>
      </c>
      <c r="G210" s="655">
        <v>186358.86</v>
      </c>
      <c r="H210" s="655">
        <v>1</v>
      </c>
      <c r="I210" s="655">
        <v>10353.269999999999</v>
      </c>
      <c r="J210" s="655">
        <v>12</v>
      </c>
      <c r="K210" s="655">
        <v>124239.24000000002</v>
      </c>
      <c r="L210" s="655">
        <v>0.66666666666666685</v>
      </c>
      <c r="M210" s="655">
        <v>10353.270000000002</v>
      </c>
      <c r="N210" s="655"/>
      <c r="O210" s="655"/>
      <c r="P210" s="668"/>
      <c r="Q210" s="656"/>
    </row>
    <row r="211" spans="1:17" ht="14.4" customHeight="1" x14ac:dyDescent="0.3">
      <c r="A211" s="651" t="s">
        <v>540</v>
      </c>
      <c r="B211" s="652" t="s">
        <v>4658</v>
      </c>
      <c r="C211" s="652" t="s">
        <v>4725</v>
      </c>
      <c r="D211" s="652" t="s">
        <v>4887</v>
      </c>
      <c r="E211" s="652" t="s">
        <v>4888</v>
      </c>
      <c r="F211" s="655">
        <v>13</v>
      </c>
      <c r="G211" s="655">
        <v>775889.65999999992</v>
      </c>
      <c r="H211" s="655">
        <v>1</v>
      </c>
      <c r="I211" s="655">
        <v>59683.819999999992</v>
      </c>
      <c r="J211" s="655">
        <v>10</v>
      </c>
      <c r="K211" s="655">
        <v>596838.19999999995</v>
      </c>
      <c r="L211" s="655">
        <v>0.76923076923076927</v>
      </c>
      <c r="M211" s="655">
        <v>59683.819999999992</v>
      </c>
      <c r="N211" s="655">
        <v>3</v>
      </c>
      <c r="O211" s="655">
        <v>179051.46</v>
      </c>
      <c r="P211" s="668">
        <v>0.23076923076923078</v>
      </c>
      <c r="Q211" s="656">
        <v>59683.82</v>
      </c>
    </row>
    <row r="212" spans="1:17" ht="14.4" customHeight="1" x14ac:dyDescent="0.3">
      <c r="A212" s="651" t="s">
        <v>540</v>
      </c>
      <c r="B212" s="652" t="s">
        <v>4658</v>
      </c>
      <c r="C212" s="652" t="s">
        <v>4725</v>
      </c>
      <c r="D212" s="652" t="s">
        <v>4887</v>
      </c>
      <c r="E212" s="652" t="s">
        <v>4889</v>
      </c>
      <c r="F212" s="655">
        <v>2</v>
      </c>
      <c r="G212" s="655">
        <v>119367.64</v>
      </c>
      <c r="H212" s="655">
        <v>1</v>
      </c>
      <c r="I212" s="655">
        <v>59683.82</v>
      </c>
      <c r="J212" s="655"/>
      <c r="K212" s="655"/>
      <c r="L212" s="655"/>
      <c r="M212" s="655"/>
      <c r="N212" s="655">
        <v>2</v>
      </c>
      <c r="O212" s="655">
        <v>119367.64</v>
      </c>
      <c r="P212" s="668">
        <v>1</v>
      </c>
      <c r="Q212" s="656">
        <v>59683.82</v>
      </c>
    </row>
    <row r="213" spans="1:17" ht="14.4" customHeight="1" x14ac:dyDescent="0.3">
      <c r="A213" s="651" t="s">
        <v>540</v>
      </c>
      <c r="B213" s="652" t="s">
        <v>4658</v>
      </c>
      <c r="C213" s="652" t="s">
        <v>4725</v>
      </c>
      <c r="D213" s="652" t="s">
        <v>4890</v>
      </c>
      <c r="E213" s="652" t="s">
        <v>4891</v>
      </c>
      <c r="F213" s="655">
        <v>7</v>
      </c>
      <c r="G213" s="655">
        <v>2532609.2400000002</v>
      </c>
      <c r="H213" s="655">
        <v>1</v>
      </c>
      <c r="I213" s="655">
        <v>361801.32</v>
      </c>
      <c r="J213" s="655">
        <v>5</v>
      </c>
      <c r="K213" s="655">
        <v>1809006.6</v>
      </c>
      <c r="L213" s="655">
        <v>0.7142857142857143</v>
      </c>
      <c r="M213" s="655">
        <v>361801.32</v>
      </c>
      <c r="N213" s="655">
        <v>5</v>
      </c>
      <c r="O213" s="655">
        <v>1809006.6</v>
      </c>
      <c r="P213" s="668">
        <v>0.7142857142857143</v>
      </c>
      <c r="Q213" s="656">
        <v>361801.32</v>
      </c>
    </row>
    <row r="214" spans="1:17" ht="14.4" customHeight="1" x14ac:dyDescent="0.3">
      <c r="A214" s="651" t="s">
        <v>540</v>
      </c>
      <c r="B214" s="652" t="s">
        <v>4658</v>
      </c>
      <c r="C214" s="652" t="s">
        <v>4725</v>
      </c>
      <c r="D214" s="652" t="s">
        <v>4892</v>
      </c>
      <c r="E214" s="652" t="s">
        <v>4893</v>
      </c>
      <c r="F214" s="655">
        <v>26</v>
      </c>
      <c r="G214" s="655">
        <v>871386</v>
      </c>
      <c r="H214" s="655">
        <v>1</v>
      </c>
      <c r="I214" s="655">
        <v>33514.846153846156</v>
      </c>
      <c r="J214" s="655">
        <v>30</v>
      </c>
      <c r="K214" s="655">
        <v>997740</v>
      </c>
      <c r="L214" s="655">
        <v>1.1450034772190509</v>
      </c>
      <c r="M214" s="655">
        <v>33258</v>
      </c>
      <c r="N214" s="655">
        <v>1</v>
      </c>
      <c r="O214" s="655">
        <v>33258</v>
      </c>
      <c r="P214" s="668">
        <v>3.8166782573968369E-2</v>
      </c>
      <c r="Q214" s="656">
        <v>33258</v>
      </c>
    </row>
    <row r="215" spans="1:17" ht="14.4" customHeight="1" x14ac:dyDescent="0.3">
      <c r="A215" s="651" t="s">
        <v>540</v>
      </c>
      <c r="B215" s="652" t="s">
        <v>4658</v>
      </c>
      <c r="C215" s="652" t="s">
        <v>4725</v>
      </c>
      <c r="D215" s="652" t="s">
        <v>4894</v>
      </c>
      <c r="E215" s="652" t="s">
        <v>4895</v>
      </c>
      <c r="F215" s="655">
        <v>6</v>
      </c>
      <c r="G215" s="655">
        <v>415500</v>
      </c>
      <c r="H215" s="655">
        <v>1</v>
      </c>
      <c r="I215" s="655">
        <v>69250</v>
      </c>
      <c r="J215" s="655">
        <v>8</v>
      </c>
      <c r="K215" s="655">
        <v>554000</v>
      </c>
      <c r="L215" s="655">
        <v>1.3333333333333333</v>
      </c>
      <c r="M215" s="655">
        <v>69250</v>
      </c>
      <c r="N215" s="655"/>
      <c r="O215" s="655"/>
      <c r="P215" s="668"/>
      <c r="Q215" s="656"/>
    </row>
    <row r="216" spans="1:17" ht="14.4" customHeight="1" x14ac:dyDescent="0.3">
      <c r="A216" s="651" t="s">
        <v>540</v>
      </c>
      <c r="B216" s="652" t="s">
        <v>4658</v>
      </c>
      <c r="C216" s="652" t="s">
        <v>4725</v>
      </c>
      <c r="D216" s="652" t="s">
        <v>4896</v>
      </c>
      <c r="E216" s="652" t="s">
        <v>4897</v>
      </c>
      <c r="F216" s="655">
        <v>1</v>
      </c>
      <c r="G216" s="655">
        <v>79984</v>
      </c>
      <c r="H216" s="655">
        <v>1</v>
      </c>
      <c r="I216" s="655">
        <v>79984</v>
      </c>
      <c r="J216" s="655"/>
      <c r="K216" s="655"/>
      <c r="L216" s="655"/>
      <c r="M216" s="655"/>
      <c r="N216" s="655"/>
      <c r="O216" s="655"/>
      <c r="P216" s="668"/>
      <c r="Q216" s="656"/>
    </row>
    <row r="217" spans="1:17" ht="14.4" customHeight="1" x14ac:dyDescent="0.3">
      <c r="A217" s="651" t="s">
        <v>540</v>
      </c>
      <c r="B217" s="652" t="s">
        <v>4658</v>
      </c>
      <c r="C217" s="652" t="s">
        <v>4725</v>
      </c>
      <c r="D217" s="652" t="s">
        <v>4898</v>
      </c>
      <c r="E217" s="652" t="s">
        <v>4899</v>
      </c>
      <c r="F217" s="655">
        <v>1</v>
      </c>
      <c r="G217" s="655">
        <v>1958.46</v>
      </c>
      <c r="H217" s="655">
        <v>1</v>
      </c>
      <c r="I217" s="655">
        <v>1958.46</v>
      </c>
      <c r="J217" s="655"/>
      <c r="K217" s="655"/>
      <c r="L217" s="655"/>
      <c r="M217" s="655"/>
      <c r="N217" s="655"/>
      <c r="O217" s="655"/>
      <c r="P217" s="668"/>
      <c r="Q217" s="656"/>
    </row>
    <row r="218" spans="1:17" ht="14.4" customHeight="1" x14ac:dyDescent="0.3">
      <c r="A218" s="651" t="s">
        <v>540</v>
      </c>
      <c r="B218" s="652" t="s">
        <v>4658</v>
      </c>
      <c r="C218" s="652" t="s">
        <v>4725</v>
      </c>
      <c r="D218" s="652" t="s">
        <v>4900</v>
      </c>
      <c r="E218" s="652" t="s">
        <v>4901</v>
      </c>
      <c r="F218" s="655">
        <v>1</v>
      </c>
      <c r="G218" s="655">
        <v>27977.88</v>
      </c>
      <c r="H218" s="655">
        <v>1</v>
      </c>
      <c r="I218" s="655">
        <v>27977.88</v>
      </c>
      <c r="J218" s="655">
        <v>6</v>
      </c>
      <c r="K218" s="655">
        <v>167867.28</v>
      </c>
      <c r="L218" s="655">
        <v>6</v>
      </c>
      <c r="M218" s="655">
        <v>27977.88</v>
      </c>
      <c r="N218" s="655">
        <v>2</v>
      </c>
      <c r="O218" s="655">
        <v>55955.76</v>
      </c>
      <c r="P218" s="668">
        <v>2</v>
      </c>
      <c r="Q218" s="656">
        <v>27977.88</v>
      </c>
    </row>
    <row r="219" spans="1:17" ht="14.4" customHeight="1" x14ac:dyDescent="0.3">
      <c r="A219" s="651" t="s">
        <v>540</v>
      </c>
      <c r="B219" s="652" t="s">
        <v>4658</v>
      </c>
      <c r="C219" s="652" t="s">
        <v>4725</v>
      </c>
      <c r="D219" s="652" t="s">
        <v>4902</v>
      </c>
      <c r="E219" s="652" t="s">
        <v>4903</v>
      </c>
      <c r="F219" s="655">
        <v>12</v>
      </c>
      <c r="G219" s="655">
        <v>38602.44</v>
      </c>
      <c r="H219" s="655">
        <v>1</v>
      </c>
      <c r="I219" s="655">
        <v>3216.8700000000003</v>
      </c>
      <c r="J219" s="655"/>
      <c r="K219" s="655"/>
      <c r="L219" s="655"/>
      <c r="M219" s="655"/>
      <c r="N219" s="655"/>
      <c r="O219" s="655"/>
      <c r="P219" s="668"/>
      <c r="Q219" s="656"/>
    </row>
    <row r="220" spans="1:17" ht="14.4" customHeight="1" x14ac:dyDescent="0.3">
      <c r="A220" s="651" t="s">
        <v>540</v>
      </c>
      <c r="B220" s="652" t="s">
        <v>4658</v>
      </c>
      <c r="C220" s="652" t="s">
        <v>4725</v>
      </c>
      <c r="D220" s="652" t="s">
        <v>4904</v>
      </c>
      <c r="E220" s="652" t="s">
        <v>4829</v>
      </c>
      <c r="F220" s="655">
        <v>10</v>
      </c>
      <c r="G220" s="655">
        <v>41454.5</v>
      </c>
      <c r="H220" s="655">
        <v>1</v>
      </c>
      <c r="I220" s="655">
        <v>4145.45</v>
      </c>
      <c r="J220" s="655">
        <v>20</v>
      </c>
      <c r="K220" s="655">
        <v>82909</v>
      </c>
      <c r="L220" s="655">
        <v>2</v>
      </c>
      <c r="M220" s="655">
        <v>4145.45</v>
      </c>
      <c r="N220" s="655">
        <v>4</v>
      </c>
      <c r="O220" s="655">
        <v>16581.8</v>
      </c>
      <c r="P220" s="668">
        <v>0.39999999999999997</v>
      </c>
      <c r="Q220" s="656">
        <v>4145.45</v>
      </c>
    </row>
    <row r="221" spans="1:17" ht="14.4" customHeight="1" x14ac:dyDescent="0.3">
      <c r="A221" s="651" t="s">
        <v>540</v>
      </c>
      <c r="B221" s="652" t="s">
        <v>4658</v>
      </c>
      <c r="C221" s="652" t="s">
        <v>4725</v>
      </c>
      <c r="D221" s="652" t="s">
        <v>4905</v>
      </c>
      <c r="E221" s="652" t="s">
        <v>4906</v>
      </c>
      <c r="F221" s="655">
        <v>9</v>
      </c>
      <c r="G221" s="655">
        <v>483174</v>
      </c>
      <c r="H221" s="655">
        <v>1</v>
      </c>
      <c r="I221" s="655">
        <v>53686</v>
      </c>
      <c r="J221" s="655"/>
      <c r="K221" s="655"/>
      <c r="L221" s="655"/>
      <c r="M221" s="655"/>
      <c r="N221" s="655">
        <v>1</v>
      </c>
      <c r="O221" s="655">
        <v>53686</v>
      </c>
      <c r="P221" s="668">
        <v>0.1111111111111111</v>
      </c>
      <c r="Q221" s="656">
        <v>53686</v>
      </c>
    </row>
    <row r="222" spans="1:17" ht="14.4" customHeight="1" x14ac:dyDescent="0.3">
      <c r="A222" s="651" t="s">
        <v>540</v>
      </c>
      <c r="B222" s="652" t="s">
        <v>4658</v>
      </c>
      <c r="C222" s="652" t="s">
        <v>4725</v>
      </c>
      <c r="D222" s="652" t="s">
        <v>4907</v>
      </c>
      <c r="E222" s="652" t="s">
        <v>4908</v>
      </c>
      <c r="F222" s="655">
        <v>29</v>
      </c>
      <c r="G222" s="655">
        <v>42899.12</v>
      </c>
      <c r="H222" s="655">
        <v>1</v>
      </c>
      <c r="I222" s="655">
        <v>1479.2800000000002</v>
      </c>
      <c r="J222" s="655">
        <v>2</v>
      </c>
      <c r="K222" s="655">
        <v>2958.56</v>
      </c>
      <c r="L222" s="655">
        <v>6.8965517241379309E-2</v>
      </c>
      <c r="M222" s="655">
        <v>1479.28</v>
      </c>
      <c r="N222" s="655">
        <v>2</v>
      </c>
      <c r="O222" s="655">
        <v>2958.56</v>
      </c>
      <c r="P222" s="668">
        <v>6.8965517241379309E-2</v>
      </c>
      <c r="Q222" s="656">
        <v>1479.28</v>
      </c>
    </row>
    <row r="223" spans="1:17" ht="14.4" customHeight="1" x14ac:dyDescent="0.3">
      <c r="A223" s="651" t="s">
        <v>540</v>
      </c>
      <c r="B223" s="652" t="s">
        <v>4658</v>
      </c>
      <c r="C223" s="652" t="s">
        <v>4725</v>
      </c>
      <c r="D223" s="652" t="s">
        <v>4909</v>
      </c>
      <c r="E223" s="652" t="s">
        <v>4910</v>
      </c>
      <c r="F223" s="655">
        <v>33</v>
      </c>
      <c r="G223" s="655">
        <v>594947.43000000005</v>
      </c>
      <c r="H223" s="655">
        <v>1</v>
      </c>
      <c r="I223" s="655">
        <v>18028.710000000003</v>
      </c>
      <c r="J223" s="655">
        <v>2</v>
      </c>
      <c r="K223" s="655">
        <v>36057.42</v>
      </c>
      <c r="L223" s="655">
        <v>6.0606060606060601E-2</v>
      </c>
      <c r="M223" s="655">
        <v>18028.71</v>
      </c>
      <c r="N223" s="655">
        <v>2</v>
      </c>
      <c r="O223" s="655">
        <v>36057.42</v>
      </c>
      <c r="P223" s="668">
        <v>6.0606060606060601E-2</v>
      </c>
      <c r="Q223" s="656">
        <v>18028.71</v>
      </c>
    </row>
    <row r="224" spans="1:17" ht="14.4" customHeight="1" x14ac:dyDescent="0.3">
      <c r="A224" s="651" t="s">
        <v>540</v>
      </c>
      <c r="B224" s="652" t="s">
        <v>4658</v>
      </c>
      <c r="C224" s="652" t="s">
        <v>4725</v>
      </c>
      <c r="D224" s="652" t="s">
        <v>4911</v>
      </c>
      <c r="E224" s="652" t="s">
        <v>4912</v>
      </c>
      <c r="F224" s="655">
        <v>1</v>
      </c>
      <c r="G224" s="655">
        <v>3480</v>
      </c>
      <c r="H224" s="655">
        <v>1</v>
      </c>
      <c r="I224" s="655">
        <v>3480</v>
      </c>
      <c r="J224" s="655">
        <v>1</v>
      </c>
      <c r="K224" s="655">
        <v>3480</v>
      </c>
      <c r="L224" s="655">
        <v>1</v>
      </c>
      <c r="M224" s="655">
        <v>3480</v>
      </c>
      <c r="N224" s="655">
        <v>2</v>
      </c>
      <c r="O224" s="655">
        <v>6960</v>
      </c>
      <c r="P224" s="668">
        <v>2</v>
      </c>
      <c r="Q224" s="656">
        <v>3480</v>
      </c>
    </row>
    <row r="225" spans="1:17" ht="14.4" customHeight="1" x14ac:dyDescent="0.3">
      <c r="A225" s="651" t="s">
        <v>540</v>
      </c>
      <c r="B225" s="652" t="s">
        <v>4658</v>
      </c>
      <c r="C225" s="652" t="s">
        <v>4725</v>
      </c>
      <c r="D225" s="652" t="s">
        <v>4913</v>
      </c>
      <c r="E225" s="652" t="s">
        <v>4801</v>
      </c>
      <c r="F225" s="655">
        <v>2</v>
      </c>
      <c r="G225" s="655">
        <v>16626</v>
      </c>
      <c r="H225" s="655">
        <v>1</v>
      </c>
      <c r="I225" s="655">
        <v>8313</v>
      </c>
      <c r="J225" s="655"/>
      <c r="K225" s="655"/>
      <c r="L225" s="655"/>
      <c r="M225" s="655"/>
      <c r="N225" s="655"/>
      <c r="O225" s="655"/>
      <c r="P225" s="668"/>
      <c r="Q225" s="656"/>
    </row>
    <row r="226" spans="1:17" ht="14.4" customHeight="1" x14ac:dyDescent="0.3">
      <c r="A226" s="651" t="s">
        <v>540</v>
      </c>
      <c r="B226" s="652" t="s">
        <v>4658</v>
      </c>
      <c r="C226" s="652" t="s">
        <v>4725</v>
      </c>
      <c r="D226" s="652" t="s">
        <v>4914</v>
      </c>
      <c r="E226" s="652" t="s">
        <v>4781</v>
      </c>
      <c r="F226" s="655">
        <v>1</v>
      </c>
      <c r="G226" s="655">
        <v>4227.33</v>
      </c>
      <c r="H226" s="655">
        <v>1</v>
      </c>
      <c r="I226" s="655">
        <v>4227.33</v>
      </c>
      <c r="J226" s="655">
        <v>5</v>
      </c>
      <c r="K226" s="655">
        <v>21136.65</v>
      </c>
      <c r="L226" s="655">
        <v>5</v>
      </c>
      <c r="M226" s="655">
        <v>4227.33</v>
      </c>
      <c r="N226" s="655">
        <v>5</v>
      </c>
      <c r="O226" s="655">
        <v>21136.65</v>
      </c>
      <c r="P226" s="668">
        <v>5</v>
      </c>
      <c r="Q226" s="656">
        <v>4227.33</v>
      </c>
    </row>
    <row r="227" spans="1:17" ht="14.4" customHeight="1" x14ac:dyDescent="0.3">
      <c r="A227" s="651" t="s">
        <v>540</v>
      </c>
      <c r="B227" s="652" t="s">
        <v>4658</v>
      </c>
      <c r="C227" s="652" t="s">
        <v>4725</v>
      </c>
      <c r="D227" s="652" t="s">
        <v>4915</v>
      </c>
      <c r="E227" s="652" t="s">
        <v>4916</v>
      </c>
      <c r="F227" s="655">
        <v>32</v>
      </c>
      <c r="G227" s="655">
        <v>876096</v>
      </c>
      <c r="H227" s="655">
        <v>1</v>
      </c>
      <c r="I227" s="655">
        <v>27378</v>
      </c>
      <c r="J227" s="655">
        <v>9</v>
      </c>
      <c r="K227" s="655">
        <v>246402</v>
      </c>
      <c r="L227" s="655">
        <v>0.28125</v>
      </c>
      <c r="M227" s="655">
        <v>27378</v>
      </c>
      <c r="N227" s="655">
        <v>2</v>
      </c>
      <c r="O227" s="655">
        <v>49280.4</v>
      </c>
      <c r="P227" s="668">
        <v>5.6250000000000001E-2</v>
      </c>
      <c r="Q227" s="656">
        <v>24640.2</v>
      </c>
    </row>
    <row r="228" spans="1:17" ht="14.4" customHeight="1" x14ac:dyDescent="0.3">
      <c r="A228" s="651" t="s">
        <v>540</v>
      </c>
      <c r="B228" s="652" t="s">
        <v>4658</v>
      </c>
      <c r="C228" s="652" t="s">
        <v>4725</v>
      </c>
      <c r="D228" s="652" t="s">
        <v>4917</v>
      </c>
      <c r="E228" s="652" t="s">
        <v>4918</v>
      </c>
      <c r="F228" s="655">
        <v>2</v>
      </c>
      <c r="G228" s="655">
        <v>3616.9</v>
      </c>
      <c r="H228" s="655">
        <v>1</v>
      </c>
      <c r="I228" s="655">
        <v>1808.45</v>
      </c>
      <c r="J228" s="655"/>
      <c r="K228" s="655"/>
      <c r="L228" s="655"/>
      <c r="M228" s="655"/>
      <c r="N228" s="655"/>
      <c r="O228" s="655"/>
      <c r="P228" s="668"/>
      <c r="Q228" s="656"/>
    </row>
    <row r="229" spans="1:17" ht="14.4" customHeight="1" x14ac:dyDescent="0.3">
      <c r="A229" s="651" t="s">
        <v>540</v>
      </c>
      <c r="B229" s="652" t="s">
        <v>4658</v>
      </c>
      <c r="C229" s="652" t="s">
        <v>4725</v>
      </c>
      <c r="D229" s="652" t="s">
        <v>4919</v>
      </c>
      <c r="E229" s="652" t="s">
        <v>4920</v>
      </c>
      <c r="F229" s="655">
        <v>1</v>
      </c>
      <c r="G229" s="655">
        <v>4385.37</v>
      </c>
      <c r="H229" s="655">
        <v>1</v>
      </c>
      <c r="I229" s="655">
        <v>4385.37</v>
      </c>
      <c r="J229" s="655">
        <v>2</v>
      </c>
      <c r="K229" s="655">
        <v>8770.74</v>
      </c>
      <c r="L229" s="655">
        <v>2</v>
      </c>
      <c r="M229" s="655">
        <v>4385.37</v>
      </c>
      <c r="N229" s="655">
        <v>2</v>
      </c>
      <c r="O229" s="655">
        <v>8770.74</v>
      </c>
      <c r="P229" s="668">
        <v>2</v>
      </c>
      <c r="Q229" s="656">
        <v>4385.37</v>
      </c>
    </row>
    <row r="230" spans="1:17" ht="14.4" customHeight="1" x14ac:dyDescent="0.3">
      <c r="A230" s="651" t="s">
        <v>540</v>
      </c>
      <c r="B230" s="652" t="s">
        <v>4658</v>
      </c>
      <c r="C230" s="652" t="s">
        <v>4725</v>
      </c>
      <c r="D230" s="652" t="s">
        <v>4921</v>
      </c>
      <c r="E230" s="652" t="s">
        <v>4766</v>
      </c>
      <c r="F230" s="655">
        <v>2</v>
      </c>
      <c r="G230" s="655">
        <v>9155.24</v>
      </c>
      <c r="H230" s="655">
        <v>1</v>
      </c>
      <c r="I230" s="655">
        <v>4577.62</v>
      </c>
      <c r="J230" s="655">
        <v>1</v>
      </c>
      <c r="K230" s="655">
        <v>4577.62</v>
      </c>
      <c r="L230" s="655">
        <v>0.5</v>
      </c>
      <c r="M230" s="655">
        <v>4577.62</v>
      </c>
      <c r="N230" s="655"/>
      <c r="O230" s="655"/>
      <c r="P230" s="668"/>
      <c r="Q230" s="656"/>
    </row>
    <row r="231" spans="1:17" ht="14.4" customHeight="1" x14ac:dyDescent="0.3">
      <c r="A231" s="651" t="s">
        <v>540</v>
      </c>
      <c r="B231" s="652" t="s">
        <v>4658</v>
      </c>
      <c r="C231" s="652" t="s">
        <v>4725</v>
      </c>
      <c r="D231" s="652" t="s">
        <v>4922</v>
      </c>
      <c r="E231" s="652" t="s">
        <v>4923</v>
      </c>
      <c r="F231" s="655"/>
      <c r="G231" s="655"/>
      <c r="H231" s="655"/>
      <c r="I231" s="655"/>
      <c r="J231" s="655">
        <v>1</v>
      </c>
      <c r="K231" s="655">
        <v>14750.56</v>
      </c>
      <c r="L231" s="655"/>
      <c r="M231" s="655">
        <v>14750.56</v>
      </c>
      <c r="N231" s="655"/>
      <c r="O231" s="655"/>
      <c r="P231" s="668"/>
      <c r="Q231" s="656"/>
    </row>
    <row r="232" spans="1:17" ht="14.4" customHeight="1" x14ac:dyDescent="0.3">
      <c r="A232" s="651" t="s">
        <v>540</v>
      </c>
      <c r="B232" s="652" t="s">
        <v>4658</v>
      </c>
      <c r="C232" s="652" t="s">
        <v>4725</v>
      </c>
      <c r="D232" s="652" t="s">
        <v>4924</v>
      </c>
      <c r="E232" s="652" t="s">
        <v>4925</v>
      </c>
      <c r="F232" s="655">
        <v>1</v>
      </c>
      <c r="G232" s="655">
        <v>290170.88</v>
      </c>
      <c r="H232" s="655">
        <v>1</v>
      </c>
      <c r="I232" s="655">
        <v>290170.88</v>
      </c>
      <c r="J232" s="655"/>
      <c r="K232" s="655"/>
      <c r="L232" s="655"/>
      <c r="M232" s="655"/>
      <c r="N232" s="655"/>
      <c r="O232" s="655"/>
      <c r="P232" s="668"/>
      <c r="Q232" s="656"/>
    </row>
    <row r="233" spans="1:17" ht="14.4" customHeight="1" x14ac:dyDescent="0.3">
      <c r="A233" s="651" t="s">
        <v>540</v>
      </c>
      <c r="B233" s="652" t="s">
        <v>4658</v>
      </c>
      <c r="C233" s="652" t="s">
        <v>4725</v>
      </c>
      <c r="D233" s="652" t="s">
        <v>4926</v>
      </c>
      <c r="E233" s="652" t="s">
        <v>4927</v>
      </c>
      <c r="F233" s="655"/>
      <c r="G233" s="655"/>
      <c r="H233" s="655"/>
      <c r="I233" s="655"/>
      <c r="J233" s="655"/>
      <c r="K233" s="655"/>
      <c r="L233" s="655"/>
      <c r="M233" s="655"/>
      <c r="N233" s="655">
        <v>1</v>
      </c>
      <c r="O233" s="655">
        <v>4385.37</v>
      </c>
      <c r="P233" s="668"/>
      <c r="Q233" s="656">
        <v>4385.37</v>
      </c>
    </row>
    <row r="234" spans="1:17" ht="14.4" customHeight="1" x14ac:dyDescent="0.3">
      <c r="A234" s="651" t="s">
        <v>540</v>
      </c>
      <c r="B234" s="652" t="s">
        <v>4658</v>
      </c>
      <c r="C234" s="652" t="s">
        <v>4725</v>
      </c>
      <c r="D234" s="652" t="s">
        <v>4928</v>
      </c>
      <c r="E234" s="652" t="s">
        <v>4811</v>
      </c>
      <c r="F234" s="655"/>
      <c r="G234" s="655"/>
      <c r="H234" s="655"/>
      <c r="I234" s="655"/>
      <c r="J234" s="655">
        <v>1</v>
      </c>
      <c r="K234" s="655">
        <v>57042</v>
      </c>
      <c r="L234" s="655"/>
      <c r="M234" s="655">
        <v>57042</v>
      </c>
      <c r="N234" s="655"/>
      <c r="O234" s="655"/>
      <c r="P234" s="668"/>
      <c r="Q234" s="656"/>
    </row>
    <row r="235" spans="1:17" ht="14.4" customHeight="1" x14ac:dyDescent="0.3">
      <c r="A235" s="651" t="s">
        <v>540</v>
      </c>
      <c r="B235" s="652" t="s">
        <v>4658</v>
      </c>
      <c r="C235" s="652" t="s">
        <v>4725</v>
      </c>
      <c r="D235" s="652" t="s">
        <v>4929</v>
      </c>
      <c r="E235" s="652" t="s">
        <v>4930</v>
      </c>
      <c r="F235" s="655"/>
      <c r="G235" s="655"/>
      <c r="H235" s="655"/>
      <c r="I235" s="655"/>
      <c r="J235" s="655"/>
      <c r="K235" s="655"/>
      <c r="L235" s="655"/>
      <c r="M235" s="655"/>
      <c r="N235" s="655">
        <v>1</v>
      </c>
      <c r="O235" s="655">
        <v>248.73</v>
      </c>
      <c r="P235" s="668"/>
      <c r="Q235" s="656">
        <v>248.73</v>
      </c>
    </row>
    <row r="236" spans="1:17" ht="14.4" customHeight="1" x14ac:dyDescent="0.3">
      <c r="A236" s="651" t="s">
        <v>540</v>
      </c>
      <c r="B236" s="652" t="s">
        <v>4658</v>
      </c>
      <c r="C236" s="652" t="s">
        <v>4725</v>
      </c>
      <c r="D236" s="652" t="s">
        <v>4931</v>
      </c>
      <c r="E236" s="652" t="s">
        <v>4932</v>
      </c>
      <c r="F236" s="655"/>
      <c r="G236" s="655"/>
      <c r="H236" s="655"/>
      <c r="I236" s="655"/>
      <c r="J236" s="655">
        <v>1</v>
      </c>
      <c r="K236" s="655">
        <v>5255.92</v>
      </c>
      <c r="L236" s="655"/>
      <c r="M236" s="655">
        <v>5255.92</v>
      </c>
      <c r="N236" s="655"/>
      <c r="O236" s="655"/>
      <c r="P236" s="668"/>
      <c r="Q236" s="656"/>
    </row>
    <row r="237" spans="1:17" ht="14.4" customHeight="1" x14ac:dyDescent="0.3">
      <c r="A237" s="651" t="s">
        <v>540</v>
      </c>
      <c r="B237" s="652" t="s">
        <v>4658</v>
      </c>
      <c r="C237" s="652" t="s">
        <v>4725</v>
      </c>
      <c r="D237" s="652" t="s">
        <v>4933</v>
      </c>
      <c r="E237" s="652" t="s">
        <v>4934</v>
      </c>
      <c r="F237" s="655"/>
      <c r="G237" s="655"/>
      <c r="H237" s="655"/>
      <c r="I237" s="655"/>
      <c r="J237" s="655">
        <v>1</v>
      </c>
      <c r="K237" s="655">
        <v>15262.84</v>
      </c>
      <c r="L237" s="655"/>
      <c r="M237" s="655">
        <v>15262.84</v>
      </c>
      <c r="N237" s="655"/>
      <c r="O237" s="655"/>
      <c r="P237" s="668"/>
      <c r="Q237" s="656"/>
    </row>
    <row r="238" spans="1:17" ht="14.4" customHeight="1" x14ac:dyDescent="0.3">
      <c r="A238" s="651" t="s">
        <v>540</v>
      </c>
      <c r="B238" s="652" t="s">
        <v>4658</v>
      </c>
      <c r="C238" s="652" t="s">
        <v>4725</v>
      </c>
      <c r="D238" s="652" t="s">
        <v>4935</v>
      </c>
      <c r="E238" s="652" t="s">
        <v>4936</v>
      </c>
      <c r="F238" s="655"/>
      <c r="G238" s="655"/>
      <c r="H238" s="655"/>
      <c r="I238" s="655"/>
      <c r="J238" s="655">
        <v>21</v>
      </c>
      <c r="K238" s="655">
        <v>201435.57</v>
      </c>
      <c r="L238" s="655"/>
      <c r="M238" s="655">
        <v>9592.17</v>
      </c>
      <c r="N238" s="655">
        <v>19</v>
      </c>
      <c r="O238" s="655">
        <v>182251.23000000004</v>
      </c>
      <c r="P238" s="668"/>
      <c r="Q238" s="656">
        <v>9592.1700000000019</v>
      </c>
    </row>
    <row r="239" spans="1:17" ht="14.4" customHeight="1" x14ac:dyDescent="0.3">
      <c r="A239" s="651" t="s">
        <v>540</v>
      </c>
      <c r="B239" s="652" t="s">
        <v>4658</v>
      </c>
      <c r="C239" s="652" t="s">
        <v>4725</v>
      </c>
      <c r="D239" s="652" t="s">
        <v>4937</v>
      </c>
      <c r="E239" s="652" t="s">
        <v>4938</v>
      </c>
      <c r="F239" s="655"/>
      <c r="G239" s="655"/>
      <c r="H239" s="655"/>
      <c r="I239" s="655"/>
      <c r="J239" s="655">
        <v>6</v>
      </c>
      <c r="K239" s="655">
        <v>365908.92</v>
      </c>
      <c r="L239" s="655"/>
      <c r="M239" s="655">
        <v>60984.82</v>
      </c>
      <c r="N239" s="655">
        <v>6</v>
      </c>
      <c r="O239" s="655">
        <v>365908.92</v>
      </c>
      <c r="P239" s="668"/>
      <c r="Q239" s="656">
        <v>60984.82</v>
      </c>
    </row>
    <row r="240" spans="1:17" ht="14.4" customHeight="1" x14ac:dyDescent="0.3">
      <c r="A240" s="651" t="s">
        <v>540</v>
      </c>
      <c r="B240" s="652" t="s">
        <v>4658</v>
      </c>
      <c r="C240" s="652" t="s">
        <v>4725</v>
      </c>
      <c r="D240" s="652" t="s">
        <v>4939</v>
      </c>
      <c r="E240" s="652" t="s">
        <v>4940</v>
      </c>
      <c r="F240" s="655"/>
      <c r="G240" s="655"/>
      <c r="H240" s="655"/>
      <c r="I240" s="655"/>
      <c r="J240" s="655">
        <v>2</v>
      </c>
      <c r="K240" s="655">
        <v>40304.18</v>
      </c>
      <c r="L240" s="655"/>
      <c r="M240" s="655">
        <v>20152.09</v>
      </c>
      <c r="N240" s="655"/>
      <c r="O240" s="655"/>
      <c r="P240" s="668"/>
      <c r="Q240" s="656"/>
    </row>
    <row r="241" spans="1:17" ht="14.4" customHeight="1" x14ac:dyDescent="0.3">
      <c r="A241" s="651" t="s">
        <v>540</v>
      </c>
      <c r="B241" s="652" t="s">
        <v>4658</v>
      </c>
      <c r="C241" s="652" t="s">
        <v>4725</v>
      </c>
      <c r="D241" s="652" t="s">
        <v>4941</v>
      </c>
      <c r="E241" s="652" t="s">
        <v>4942</v>
      </c>
      <c r="F241" s="655"/>
      <c r="G241" s="655"/>
      <c r="H241" s="655"/>
      <c r="I241" s="655"/>
      <c r="J241" s="655">
        <v>2</v>
      </c>
      <c r="K241" s="655">
        <v>16556.939999999999</v>
      </c>
      <c r="L241" s="655"/>
      <c r="M241" s="655">
        <v>8278.4699999999993</v>
      </c>
      <c r="N241" s="655"/>
      <c r="O241" s="655"/>
      <c r="P241" s="668"/>
      <c r="Q241" s="656"/>
    </row>
    <row r="242" spans="1:17" ht="14.4" customHeight="1" x14ac:dyDescent="0.3">
      <c r="A242" s="651" t="s">
        <v>540</v>
      </c>
      <c r="B242" s="652" t="s">
        <v>4658</v>
      </c>
      <c r="C242" s="652" t="s">
        <v>4725</v>
      </c>
      <c r="D242" s="652" t="s">
        <v>4943</v>
      </c>
      <c r="E242" s="652" t="s">
        <v>4942</v>
      </c>
      <c r="F242" s="655"/>
      <c r="G242" s="655"/>
      <c r="H242" s="655"/>
      <c r="I242" s="655"/>
      <c r="J242" s="655">
        <v>4</v>
      </c>
      <c r="K242" s="655">
        <v>62252.28</v>
      </c>
      <c r="L242" s="655"/>
      <c r="M242" s="655">
        <v>15563.07</v>
      </c>
      <c r="N242" s="655"/>
      <c r="O242" s="655"/>
      <c r="P242" s="668"/>
      <c r="Q242" s="656"/>
    </row>
    <row r="243" spans="1:17" ht="14.4" customHeight="1" x14ac:dyDescent="0.3">
      <c r="A243" s="651" t="s">
        <v>540</v>
      </c>
      <c r="B243" s="652" t="s">
        <v>4658</v>
      </c>
      <c r="C243" s="652" t="s">
        <v>4725</v>
      </c>
      <c r="D243" s="652" t="s">
        <v>4944</v>
      </c>
      <c r="E243" s="652" t="s">
        <v>4945</v>
      </c>
      <c r="F243" s="655"/>
      <c r="G243" s="655"/>
      <c r="H243" s="655"/>
      <c r="I243" s="655"/>
      <c r="J243" s="655">
        <v>6</v>
      </c>
      <c r="K243" s="655">
        <v>111909.24</v>
      </c>
      <c r="L243" s="655"/>
      <c r="M243" s="655">
        <v>18651.54</v>
      </c>
      <c r="N243" s="655">
        <v>3</v>
      </c>
      <c r="O243" s="655">
        <v>55954.62</v>
      </c>
      <c r="P243" s="668"/>
      <c r="Q243" s="656">
        <v>18651.54</v>
      </c>
    </row>
    <row r="244" spans="1:17" ht="14.4" customHeight="1" x14ac:dyDescent="0.3">
      <c r="A244" s="651" t="s">
        <v>540</v>
      </c>
      <c r="B244" s="652" t="s">
        <v>4658</v>
      </c>
      <c r="C244" s="652" t="s">
        <v>4725</v>
      </c>
      <c r="D244" s="652" t="s">
        <v>4946</v>
      </c>
      <c r="E244" s="652" t="s">
        <v>4942</v>
      </c>
      <c r="F244" s="655"/>
      <c r="G244" s="655"/>
      <c r="H244" s="655"/>
      <c r="I244" s="655"/>
      <c r="J244" s="655">
        <v>4</v>
      </c>
      <c r="K244" s="655">
        <v>9625.76</v>
      </c>
      <c r="L244" s="655"/>
      <c r="M244" s="655">
        <v>2406.44</v>
      </c>
      <c r="N244" s="655"/>
      <c r="O244" s="655"/>
      <c r="P244" s="668"/>
      <c r="Q244" s="656"/>
    </row>
    <row r="245" spans="1:17" ht="14.4" customHeight="1" x14ac:dyDescent="0.3">
      <c r="A245" s="651" t="s">
        <v>540</v>
      </c>
      <c r="B245" s="652" t="s">
        <v>4658</v>
      </c>
      <c r="C245" s="652" t="s">
        <v>4725</v>
      </c>
      <c r="D245" s="652" t="s">
        <v>4947</v>
      </c>
      <c r="E245" s="652" t="s">
        <v>4948</v>
      </c>
      <c r="F245" s="655"/>
      <c r="G245" s="655"/>
      <c r="H245" s="655"/>
      <c r="I245" s="655"/>
      <c r="J245" s="655">
        <v>5</v>
      </c>
      <c r="K245" s="655">
        <v>162185</v>
      </c>
      <c r="L245" s="655"/>
      <c r="M245" s="655">
        <v>32437</v>
      </c>
      <c r="N245" s="655">
        <v>12</v>
      </c>
      <c r="O245" s="655">
        <v>389244</v>
      </c>
      <c r="P245" s="668"/>
      <c r="Q245" s="656">
        <v>32437</v>
      </c>
    </row>
    <row r="246" spans="1:17" ht="14.4" customHeight="1" x14ac:dyDescent="0.3">
      <c r="A246" s="651" t="s">
        <v>540</v>
      </c>
      <c r="B246" s="652" t="s">
        <v>4658</v>
      </c>
      <c r="C246" s="652" t="s">
        <v>4725</v>
      </c>
      <c r="D246" s="652" t="s">
        <v>4949</v>
      </c>
      <c r="E246" s="652" t="s">
        <v>4950</v>
      </c>
      <c r="F246" s="655"/>
      <c r="G246" s="655"/>
      <c r="H246" s="655"/>
      <c r="I246" s="655"/>
      <c r="J246" s="655">
        <v>33</v>
      </c>
      <c r="K246" s="655">
        <v>292050</v>
      </c>
      <c r="L246" s="655"/>
      <c r="M246" s="655">
        <v>8850</v>
      </c>
      <c r="N246" s="655">
        <v>347</v>
      </c>
      <c r="O246" s="655">
        <v>3070950</v>
      </c>
      <c r="P246" s="668"/>
      <c r="Q246" s="656">
        <v>8850</v>
      </c>
    </row>
    <row r="247" spans="1:17" ht="14.4" customHeight="1" x14ac:dyDescent="0.3">
      <c r="A247" s="651" t="s">
        <v>540</v>
      </c>
      <c r="B247" s="652" t="s">
        <v>4658</v>
      </c>
      <c r="C247" s="652" t="s">
        <v>4725</v>
      </c>
      <c r="D247" s="652" t="s">
        <v>4951</v>
      </c>
      <c r="E247" s="652" t="s">
        <v>4950</v>
      </c>
      <c r="F247" s="655"/>
      <c r="G247" s="655"/>
      <c r="H247" s="655"/>
      <c r="I247" s="655"/>
      <c r="J247" s="655">
        <v>11</v>
      </c>
      <c r="K247" s="655">
        <v>49841</v>
      </c>
      <c r="L247" s="655"/>
      <c r="M247" s="655">
        <v>4531</v>
      </c>
      <c r="N247" s="655">
        <v>80</v>
      </c>
      <c r="O247" s="655">
        <v>362480</v>
      </c>
      <c r="P247" s="668"/>
      <c r="Q247" s="656">
        <v>4531</v>
      </c>
    </row>
    <row r="248" spans="1:17" ht="14.4" customHeight="1" x14ac:dyDescent="0.3">
      <c r="A248" s="651" t="s">
        <v>540</v>
      </c>
      <c r="B248" s="652" t="s">
        <v>4658</v>
      </c>
      <c r="C248" s="652" t="s">
        <v>4725</v>
      </c>
      <c r="D248" s="652" t="s">
        <v>4952</v>
      </c>
      <c r="E248" s="652" t="s">
        <v>4953</v>
      </c>
      <c r="F248" s="655"/>
      <c r="G248" s="655"/>
      <c r="H248" s="655"/>
      <c r="I248" s="655"/>
      <c r="J248" s="655">
        <v>29</v>
      </c>
      <c r="K248" s="655">
        <v>530265</v>
      </c>
      <c r="L248" s="655"/>
      <c r="M248" s="655">
        <v>18285</v>
      </c>
      <c r="N248" s="655">
        <v>82</v>
      </c>
      <c r="O248" s="655">
        <v>1499370</v>
      </c>
      <c r="P248" s="668"/>
      <c r="Q248" s="656">
        <v>18285</v>
      </c>
    </row>
    <row r="249" spans="1:17" ht="14.4" customHeight="1" x14ac:dyDescent="0.3">
      <c r="A249" s="651" t="s">
        <v>540</v>
      </c>
      <c r="B249" s="652" t="s">
        <v>4658</v>
      </c>
      <c r="C249" s="652" t="s">
        <v>4725</v>
      </c>
      <c r="D249" s="652" t="s">
        <v>4954</v>
      </c>
      <c r="E249" s="652" t="s">
        <v>4950</v>
      </c>
      <c r="F249" s="655"/>
      <c r="G249" s="655"/>
      <c r="H249" s="655"/>
      <c r="I249" s="655"/>
      <c r="J249" s="655">
        <v>33</v>
      </c>
      <c r="K249" s="655">
        <v>65868</v>
      </c>
      <c r="L249" s="655"/>
      <c r="M249" s="655">
        <v>1996</v>
      </c>
      <c r="N249" s="655">
        <v>346</v>
      </c>
      <c r="O249" s="655">
        <v>690616</v>
      </c>
      <c r="P249" s="668"/>
      <c r="Q249" s="656">
        <v>1996</v>
      </c>
    </row>
    <row r="250" spans="1:17" ht="14.4" customHeight="1" x14ac:dyDescent="0.3">
      <c r="A250" s="651" t="s">
        <v>540</v>
      </c>
      <c r="B250" s="652" t="s">
        <v>4658</v>
      </c>
      <c r="C250" s="652" t="s">
        <v>4725</v>
      </c>
      <c r="D250" s="652" t="s">
        <v>4955</v>
      </c>
      <c r="E250" s="652" t="s">
        <v>4950</v>
      </c>
      <c r="F250" s="655"/>
      <c r="G250" s="655"/>
      <c r="H250" s="655"/>
      <c r="I250" s="655"/>
      <c r="J250" s="655">
        <v>1</v>
      </c>
      <c r="K250" s="655">
        <v>10110</v>
      </c>
      <c r="L250" s="655"/>
      <c r="M250" s="655">
        <v>10110</v>
      </c>
      <c r="N250" s="655">
        <v>1</v>
      </c>
      <c r="O250" s="655">
        <v>10110</v>
      </c>
      <c r="P250" s="668"/>
      <c r="Q250" s="656">
        <v>10110</v>
      </c>
    </row>
    <row r="251" spans="1:17" ht="14.4" customHeight="1" x14ac:dyDescent="0.3">
      <c r="A251" s="651" t="s">
        <v>540</v>
      </c>
      <c r="B251" s="652" t="s">
        <v>4658</v>
      </c>
      <c r="C251" s="652" t="s">
        <v>4725</v>
      </c>
      <c r="D251" s="652" t="s">
        <v>4956</v>
      </c>
      <c r="E251" s="652" t="s">
        <v>4957</v>
      </c>
      <c r="F251" s="655"/>
      <c r="G251" s="655"/>
      <c r="H251" s="655"/>
      <c r="I251" s="655"/>
      <c r="J251" s="655">
        <v>36</v>
      </c>
      <c r="K251" s="655">
        <v>92340</v>
      </c>
      <c r="L251" s="655"/>
      <c r="M251" s="655">
        <v>2565</v>
      </c>
      <c r="N251" s="655">
        <v>40</v>
      </c>
      <c r="O251" s="655">
        <v>102600</v>
      </c>
      <c r="P251" s="668"/>
      <c r="Q251" s="656">
        <v>2565</v>
      </c>
    </row>
    <row r="252" spans="1:17" ht="14.4" customHeight="1" x14ac:dyDescent="0.3">
      <c r="A252" s="651" t="s">
        <v>540</v>
      </c>
      <c r="B252" s="652" t="s">
        <v>4658</v>
      </c>
      <c r="C252" s="652" t="s">
        <v>4725</v>
      </c>
      <c r="D252" s="652" t="s">
        <v>4958</v>
      </c>
      <c r="E252" s="652" t="s">
        <v>4957</v>
      </c>
      <c r="F252" s="655"/>
      <c r="G252" s="655"/>
      <c r="H252" s="655"/>
      <c r="I252" s="655"/>
      <c r="J252" s="655">
        <v>36</v>
      </c>
      <c r="K252" s="655">
        <v>418140</v>
      </c>
      <c r="L252" s="655"/>
      <c r="M252" s="655">
        <v>11615</v>
      </c>
      <c r="N252" s="655">
        <v>40</v>
      </c>
      <c r="O252" s="655">
        <v>464600</v>
      </c>
      <c r="P252" s="668"/>
      <c r="Q252" s="656">
        <v>11615</v>
      </c>
    </row>
    <row r="253" spans="1:17" ht="14.4" customHeight="1" x14ac:dyDescent="0.3">
      <c r="A253" s="651" t="s">
        <v>540</v>
      </c>
      <c r="B253" s="652" t="s">
        <v>4658</v>
      </c>
      <c r="C253" s="652" t="s">
        <v>4725</v>
      </c>
      <c r="D253" s="652" t="s">
        <v>4959</v>
      </c>
      <c r="E253" s="652" t="s">
        <v>4957</v>
      </c>
      <c r="F253" s="655"/>
      <c r="G253" s="655"/>
      <c r="H253" s="655"/>
      <c r="I253" s="655"/>
      <c r="J253" s="655">
        <v>20</v>
      </c>
      <c r="K253" s="655">
        <v>49910</v>
      </c>
      <c r="L253" s="655"/>
      <c r="M253" s="655">
        <v>2495.5</v>
      </c>
      <c r="N253" s="655">
        <v>104</v>
      </c>
      <c r="O253" s="655">
        <v>259532</v>
      </c>
      <c r="P253" s="668"/>
      <c r="Q253" s="656">
        <v>2495.5</v>
      </c>
    </row>
    <row r="254" spans="1:17" ht="14.4" customHeight="1" x14ac:dyDescent="0.3">
      <c r="A254" s="651" t="s">
        <v>540</v>
      </c>
      <c r="B254" s="652" t="s">
        <v>4658</v>
      </c>
      <c r="C254" s="652" t="s">
        <v>4725</v>
      </c>
      <c r="D254" s="652" t="s">
        <v>4960</v>
      </c>
      <c r="E254" s="652" t="s">
        <v>4961</v>
      </c>
      <c r="F254" s="655"/>
      <c r="G254" s="655"/>
      <c r="H254" s="655"/>
      <c r="I254" s="655"/>
      <c r="J254" s="655">
        <v>2</v>
      </c>
      <c r="K254" s="655">
        <v>42424</v>
      </c>
      <c r="L254" s="655"/>
      <c r="M254" s="655">
        <v>21212</v>
      </c>
      <c r="N254" s="655">
        <v>37</v>
      </c>
      <c r="O254" s="655">
        <v>784844</v>
      </c>
      <c r="P254" s="668"/>
      <c r="Q254" s="656">
        <v>21212</v>
      </c>
    </row>
    <row r="255" spans="1:17" ht="14.4" customHeight="1" x14ac:dyDescent="0.3">
      <c r="A255" s="651" t="s">
        <v>540</v>
      </c>
      <c r="B255" s="652" t="s">
        <v>4658</v>
      </c>
      <c r="C255" s="652" t="s">
        <v>4725</v>
      </c>
      <c r="D255" s="652" t="s">
        <v>4962</v>
      </c>
      <c r="E255" s="652" t="s">
        <v>4814</v>
      </c>
      <c r="F255" s="655"/>
      <c r="G255" s="655"/>
      <c r="H255" s="655"/>
      <c r="I255" s="655"/>
      <c r="J255" s="655"/>
      <c r="K255" s="655"/>
      <c r="L255" s="655"/>
      <c r="M255" s="655"/>
      <c r="N255" s="655">
        <v>1</v>
      </c>
      <c r="O255" s="655">
        <v>3122.56</v>
      </c>
      <c r="P255" s="668"/>
      <c r="Q255" s="656">
        <v>3122.56</v>
      </c>
    </row>
    <row r="256" spans="1:17" ht="14.4" customHeight="1" x14ac:dyDescent="0.3">
      <c r="A256" s="651" t="s">
        <v>540</v>
      </c>
      <c r="B256" s="652" t="s">
        <v>4658</v>
      </c>
      <c r="C256" s="652" t="s">
        <v>4725</v>
      </c>
      <c r="D256" s="652" t="s">
        <v>4963</v>
      </c>
      <c r="E256" s="652" t="s">
        <v>4964</v>
      </c>
      <c r="F256" s="655"/>
      <c r="G256" s="655"/>
      <c r="H256" s="655"/>
      <c r="I256" s="655"/>
      <c r="J256" s="655">
        <v>1</v>
      </c>
      <c r="K256" s="655">
        <v>21759</v>
      </c>
      <c r="L256" s="655"/>
      <c r="M256" s="655">
        <v>21759</v>
      </c>
      <c r="N256" s="655"/>
      <c r="O256" s="655"/>
      <c r="P256" s="668"/>
      <c r="Q256" s="656"/>
    </row>
    <row r="257" spans="1:17" ht="14.4" customHeight="1" x14ac:dyDescent="0.3">
      <c r="A257" s="651" t="s">
        <v>540</v>
      </c>
      <c r="B257" s="652" t="s">
        <v>4658</v>
      </c>
      <c r="C257" s="652" t="s">
        <v>4725</v>
      </c>
      <c r="D257" s="652" t="s">
        <v>4965</v>
      </c>
      <c r="E257" s="652" t="s">
        <v>4966</v>
      </c>
      <c r="F257" s="655"/>
      <c r="G257" s="655"/>
      <c r="H257" s="655"/>
      <c r="I257" s="655"/>
      <c r="J257" s="655">
        <v>8</v>
      </c>
      <c r="K257" s="655">
        <v>103264</v>
      </c>
      <c r="L257" s="655"/>
      <c r="M257" s="655">
        <v>12908</v>
      </c>
      <c r="N257" s="655"/>
      <c r="O257" s="655"/>
      <c r="P257" s="668"/>
      <c r="Q257" s="656"/>
    </row>
    <row r="258" spans="1:17" ht="14.4" customHeight="1" x14ac:dyDescent="0.3">
      <c r="A258" s="651" t="s">
        <v>540</v>
      </c>
      <c r="B258" s="652" t="s">
        <v>4658</v>
      </c>
      <c r="C258" s="652" t="s">
        <v>4725</v>
      </c>
      <c r="D258" s="652" t="s">
        <v>4967</v>
      </c>
      <c r="E258" s="652" t="s">
        <v>4968</v>
      </c>
      <c r="F258" s="655"/>
      <c r="G258" s="655"/>
      <c r="H258" s="655"/>
      <c r="I258" s="655"/>
      <c r="J258" s="655"/>
      <c r="K258" s="655"/>
      <c r="L258" s="655"/>
      <c r="M258" s="655"/>
      <c r="N258" s="655">
        <v>1</v>
      </c>
      <c r="O258" s="655">
        <v>20540.98</v>
      </c>
      <c r="P258" s="668"/>
      <c r="Q258" s="656">
        <v>20540.98</v>
      </c>
    </row>
    <row r="259" spans="1:17" ht="14.4" customHeight="1" x14ac:dyDescent="0.3">
      <c r="A259" s="651" t="s">
        <v>540</v>
      </c>
      <c r="B259" s="652" t="s">
        <v>4658</v>
      </c>
      <c r="C259" s="652" t="s">
        <v>4725</v>
      </c>
      <c r="D259" s="652" t="s">
        <v>4969</v>
      </c>
      <c r="E259" s="652" t="s">
        <v>4970</v>
      </c>
      <c r="F259" s="655"/>
      <c r="G259" s="655"/>
      <c r="H259" s="655"/>
      <c r="I259" s="655"/>
      <c r="J259" s="655">
        <v>4</v>
      </c>
      <c r="K259" s="655">
        <v>9988</v>
      </c>
      <c r="L259" s="655"/>
      <c r="M259" s="655">
        <v>2497</v>
      </c>
      <c r="N259" s="655"/>
      <c r="O259" s="655"/>
      <c r="P259" s="668"/>
      <c r="Q259" s="656"/>
    </row>
    <row r="260" spans="1:17" ht="14.4" customHeight="1" x14ac:dyDescent="0.3">
      <c r="A260" s="651" t="s">
        <v>540</v>
      </c>
      <c r="B260" s="652" t="s">
        <v>4658</v>
      </c>
      <c r="C260" s="652" t="s">
        <v>4725</v>
      </c>
      <c r="D260" s="652" t="s">
        <v>4971</v>
      </c>
      <c r="E260" s="652" t="s">
        <v>4972</v>
      </c>
      <c r="F260" s="655"/>
      <c r="G260" s="655"/>
      <c r="H260" s="655"/>
      <c r="I260" s="655"/>
      <c r="J260" s="655"/>
      <c r="K260" s="655"/>
      <c r="L260" s="655"/>
      <c r="M260" s="655"/>
      <c r="N260" s="655">
        <v>6</v>
      </c>
      <c r="O260" s="655">
        <v>239940</v>
      </c>
      <c r="P260" s="668"/>
      <c r="Q260" s="656">
        <v>39990</v>
      </c>
    </row>
    <row r="261" spans="1:17" ht="14.4" customHeight="1" x14ac:dyDescent="0.3">
      <c r="A261" s="651" t="s">
        <v>540</v>
      </c>
      <c r="B261" s="652" t="s">
        <v>4658</v>
      </c>
      <c r="C261" s="652" t="s">
        <v>4725</v>
      </c>
      <c r="D261" s="652" t="s">
        <v>4973</v>
      </c>
      <c r="E261" s="652" t="s">
        <v>4974</v>
      </c>
      <c r="F261" s="655">
        <v>2</v>
      </c>
      <c r="G261" s="655">
        <v>998268.98</v>
      </c>
      <c r="H261" s="655">
        <v>1</v>
      </c>
      <c r="I261" s="655">
        <v>499134.49</v>
      </c>
      <c r="J261" s="655">
        <v>2</v>
      </c>
      <c r="K261" s="655">
        <v>998268.98</v>
      </c>
      <c r="L261" s="655">
        <v>1</v>
      </c>
      <c r="M261" s="655">
        <v>499134.49</v>
      </c>
      <c r="N261" s="655"/>
      <c r="O261" s="655"/>
      <c r="P261" s="668"/>
      <c r="Q261" s="656"/>
    </row>
    <row r="262" spans="1:17" ht="14.4" customHeight="1" x14ac:dyDescent="0.3">
      <c r="A262" s="651" t="s">
        <v>540</v>
      </c>
      <c r="B262" s="652" t="s">
        <v>4658</v>
      </c>
      <c r="C262" s="652" t="s">
        <v>4725</v>
      </c>
      <c r="D262" s="652" t="s">
        <v>4975</v>
      </c>
      <c r="E262" s="652" t="s">
        <v>4854</v>
      </c>
      <c r="F262" s="655"/>
      <c r="G262" s="655"/>
      <c r="H262" s="655"/>
      <c r="I262" s="655"/>
      <c r="J262" s="655">
        <v>2</v>
      </c>
      <c r="K262" s="655">
        <v>24323.46</v>
      </c>
      <c r="L262" s="655"/>
      <c r="M262" s="655">
        <v>12161.73</v>
      </c>
      <c r="N262" s="655"/>
      <c r="O262" s="655"/>
      <c r="P262" s="668"/>
      <c r="Q262" s="656"/>
    </row>
    <row r="263" spans="1:17" ht="14.4" customHeight="1" x14ac:dyDescent="0.3">
      <c r="A263" s="651" t="s">
        <v>540</v>
      </c>
      <c r="B263" s="652" t="s">
        <v>4658</v>
      </c>
      <c r="C263" s="652" t="s">
        <v>4725</v>
      </c>
      <c r="D263" s="652" t="s">
        <v>4976</v>
      </c>
      <c r="E263" s="652" t="s">
        <v>4977</v>
      </c>
      <c r="F263" s="655"/>
      <c r="G263" s="655"/>
      <c r="H263" s="655"/>
      <c r="I263" s="655"/>
      <c r="J263" s="655"/>
      <c r="K263" s="655"/>
      <c r="L263" s="655"/>
      <c r="M263" s="655"/>
      <c r="N263" s="655">
        <v>8</v>
      </c>
      <c r="O263" s="655">
        <v>102764</v>
      </c>
      <c r="P263" s="668"/>
      <c r="Q263" s="656">
        <v>12845.5</v>
      </c>
    </row>
    <row r="264" spans="1:17" ht="14.4" customHeight="1" x14ac:dyDescent="0.3">
      <c r="A264" s="651" t="s">
        <v>540</v>
      </c>
      <c r="B264" s="652" t="s">
        <v>4658</v>
      </c>
      <c r="C264" s="652" t="s">
        <v>4725</v>
      </c>
      <c r="D264" s="652" t="s">
        <v>4978</v>
      </c>
      <c r="E264" s="652" t="s">
        <v>4912</v>
      </c>
      <c r="F264" s="655"/>
      <c r="G264" s="655"/>
      <c r="H264" s="655"/>
      <c r="I264" s="655"/>
      <c r="J264" s="655">
        <v>1</v>
      </c>
      <c r="K264" s="655">
        <v>6960</v>
      </c>
      <c r="L264" s="655"/>
      <c r="M264" s="655">
        <v>6960</v>
      </c>
      <c r="N264" s="655">
        <v>1</v>
      </c>
      <c r="O264" s="655">
        <v>6960</v>
      </c>
      <c r="P264" s="668"/>
      <c r="Q264" s="656">
        <v>6960</v>
      </c>
    </row>
    <row r="265" spans="1:17" ht="14.4" customHeight="1" x14ac:dyDescent="0.3">
      <c r="A265" s="651" t="s">
        <v>540</v>
      </c>
      <c r="B265" s="652" t="s">
        <v>4658</v>
      </c>
      <c r="C265" s="652" t="s">
        <v>4725</v>
      </c>
      <c r="D265" s="652" t="s">
        <v>4979</v>
      </c>
      <c r="E265" s="652" t="s">
        <v>4977</v>
      </c>
      <c r="F265" s="655"/>
      <c r="G265" s="655"/>
      <c r="H265" s="655"/>
      <c r="I265" s="655"/>
      <c r="J265" s="655"/>
      <c r="K265" s="655"/>
      <c r="L265" s="655"/>
      <c r="M265" s="655"/>
      <c r="N265" s="655">
        <v>7</v>
      </c>
      <c r="O265" s="655">
        <v>451971.10000000003</v>
      </c>
      <c r="P265" s="668"/>
      <c r="Q265" s="656">
        <v>64567.3</v>
      </c>
    </row>
    <row r="266" spans="1:17" ht="14.4" customHeight="1" x14ac:dyDescent="0.3">
      <c r="A266" s="651" t="s">
        <v>540</v>
      </c>
      <c r="B266" s="652" t="s">
        <v>4658</v>
      </c>
      <c r="C266" s="652" t="s">
        <v>4725</v>
      </c>
      <c r="D266" s="652" t="s">
        <v>4980</v>
      </c>
      <c r="E266" s="652" t="s">
        <v>4981</v>
      </c>
      <c r="F266" s="655"/>
      <c r="G266" s="655"/>
      <c r="H266" s="655"/>
      <c r="I266" s="655"/>
      <c r="J266" s="655"/>
      <c r="K266" s="655"/>
      <c r="L266" s="655"/>
      <c r="M266" s="655"/>
      <c r="N266" s="655">
        <v>8</v>
      </c>
      <c r="O266" s="655">
        <v>95954.4</v>
      </c>
      <c r="P266" s="668"/>
      <c r="Q266" s="656">
        <v>11994.3</v>
      </c>
    </row>
    <row r="267" spans="1:17" ht="14.4" customHeight="1" x14ac:dyDescent="0.3">
      <c r="A267" s="651" t="s">
        <v>540</v>
      </c>
      <c r="B267" s="652" t="s">
        <v>4658</v>
      </c>
      <c r="C267" s="652" t="s">
        <v>4725</v>
      </c>
      <c r="D267" s="652" t="s">
        <v>4982</v>
      </c>
      <c r="E267" s="652" t="s">
        <v>4983</v>
      </c>
      <c r="F267" s="655"/>
      <c r="G267" s="655"/>
      <c r="H267" s="655"/>
      <c r="I267" s="655"/>
      <c r="J267" s="655"/>
      <c r="K267" s="655"/>
      <c r="L267" s="655"/>
      <c r="M267" s="655"/>
      <c r="N267" s="655">
        <v>38</v>
      </c>
      <c r="O267" s="655">
        <v>388443.6</v>
      </c>
      <c r="P267" s="668"/>
      <c r="Q267" s="656">
        <v>10222.199999999999</v>
      </c>
    </row>
    <row r="268" spans="1:17" ht="14.4" customHeight="1" x14ac:dyDescent="0.3">
      <c r="A268" s="651" t="s">
        <v>540</v>
      </c>
      <c r="B268" s="652" t="s">
        <v>4658</v>
      </c>
      <c r="C268" s="652" t="s">
        <v>4725</v>
      </c>
      <c r="D268" s="652" t="s">
        <v>4984</v>
      </c>
      <c r="E268" s="652" t="s">
        <v>4985</v>
      </c>
      <c r="F268" s="655"/>
      <c r="G268" s="655"/>
      <c r="H268" s="655"/>
      <c r="I268" s="655"/>
      <c r="J268" s="655"/>
      <c r="K268" s="655"/>
      <c r="L268" s="655"/>
      <c r="M268" s="655"/>
      <c r="N268" s="655">
        <v>38</v>
      </c>
      <c r="O268" s="655">
        <v>249356</v>
      </c>
      <c r="P268" s="668"/>
      <c r="Q268" s="656">
        <v>6562</v>
      </c>
    </row>
    <row r="269" spans="1:17" ht="14.4" customHeight="1" x14ac:dyDescent="0.3">
      <c r="A269" s="651" t="s">
        <v>540</v>
      </c>
      <c r="B269" s="652" t="s">
        <v>4658</v>
      </c>
      <c r="C269" s="652" t="s">
        <v>4725</v>
      </c>
      <c r="D269" s="652" t="s">
        <v>4986</v>
      </c>
      <c r="E269" s="652" t="s">
        <v>4983</v>
      </c>
      <c r="F269" s="655"/>
      <c r="G269" s="655"/>
      <c r="H269" s="655"/>
      <c r="I269" s="655"/>
      <c r="J269" s="655"/>
      <c r="K269" s="655"/>
      <c r="L269" s="655"/>
      <c r="M269" s="655"/>
      <c r="N269" s="655">
        <v>20</v>
      </c>
      <c r="O269" s="655">
        <v>127400</v>
      </c>
      <c r="P269" s="668"/>
      <c r="Q269" s="656">
        <v>6370</v>
      </c>
    </row>
    <row r="270" spans="1:17" ht="14.4" customHeight="1" x14ac:dyDescent="0.3">
      <c r="A270" s="651" t="s">
        <v>540</v>
      </c>
      <c r="B270" s="652" t="s">
        <v>4658</v>
      </c>
      <c r="C270" s="652" t="s">
        <v>4725</v>
      </c>
      <c r="D270" s="652" t="s">
        <v>4987</v>
      </c>
      <c r="E270" s="652" t="s">
        <v>4988</v>
      </c>
      <c r="F270" s="655">
        <v>2</v>
      </c>
      <c r="G270" s="655">
        <v>119600</v>
      </c>
      <c r="H270" s="655">
        <v>1</v>
      </c>
      <c r="I270" s="655">
        <v>59800</v>
      </c>
      <c r="J270" s="655"/>
      <c r="K270" s="655"/>
      <c r="L270" s="655"/>
      <c r="M270" s="655"/>
      <c r="N270" s="655"/>
      <c r="O270" s="655"/>
      <c r="P270" s="668"/>
      <c r="Q270" s="656"/>
    </row>
    <row r="271" spans="1:17" ht="14.4" customHeight="1" x14ac:dyDescent="0.3">
      <c r="A271" s="651" t="s">
        <v>540</v>
      </c>
      <c r="B271" s="652" t="s">
        <v>4658</v>
      </c>
      <c r="C271" s="652" t="s">
        <v>4725</v>
      </c>
      <c r="D271" s="652" t="s">
        <v>4989</v>
      </c>
      <c r="E271" s="652" t="s">
        <v>4950</v>
      </c>
      <c r="F271" s="655"/>
      <c r="G271" s="655"/>
      <c r="H271" s="655"/>
      <c r="I271" s="655"/>
      <c r="J271" s="655"/>
      <c r="K271" s="655"/>
      <c r="L271" s="655"/>
      <c r="M271" s="655"/>
      <c r="N271" s="655">
        <v>2</v>
      </c>
      <c r="O271" s="655">
        <v>20020</v>
      </c>
      <c r="P271" s="668"/>
      <c r="Q271" s="656">
        <v>10010</v>
      </c>
    </row>
    <row r="272" spans="1:17" ht="14.4" customHeight="1" x14ac:dyDescent="0.3">
      <c r="A272" s="651" t="s">
        <v>540</v>
      </c>
      <c r="B272" s="652" t="s">
        <v>4658</v>
      </c>
      <c r="C272" s="652" t="s">
        <v>4725</v>
      </c>
      <c r="D272" s="652" t="s">
        <v>4990</v>
      </c>
      <c r="E272" s="652" t="s">
        <v>4814</v>
      </c>
      <c r="F272" s="655">
        <v>2</v>
      </c>
      <c r="G272" s="655">
        <v>11671.52</v>
      </c>
      <c r="H272" s="655">
        <v>1</v>
      </c>
      <c r="I272" s="655">
        <v>5835.76</v>
      </c>
      <c r="J272" s="655"/>
      <c r="K272" s="655"/>
      <c r="L272" s="655"/>
      <c r="M272" s="655"/>
      <c r="N272" s="655"/>
      <c r="O272" s="655"/>
      <c r="P272" s="668"/>
      <c r="Q272" s="656"/>
    </row>
    <row r="273" spans="1:17" ht="14.4" customHeight="1" x14ac:dyDescent="0.3">
      <c r="A273" s="651" t="s">
        <v>540</v>
      </c>
      <c r="B273" s="652" t="s">
        <v>4658</v>
      </c>
      <c r="C273" s="652" t="s">
        <v>4725</v>
      </c>
      <c r="D273" s="652" t="s">
        <v>4991</v>
      </c>
      <c r="E273" s="652" t="s">
        <v>4992</v>
      </c>
      <c r="F273" s="655"/>
      <c r="G273" s="655"/>
      <c r="H273" s="655"/>
      <c r="I273" s="655"/>
      <c r="J273" s="655"/>
      <c r="K273" s="655"/>
      <c r="L273" s="655"/>
      <c r="M273" s="655"/>
      <c r="N273" s="655">
        <v>1</v>
      </c>
      <c r="O273" s="655">
        <v>741805.25</v>
      </c>
      <c r="P273" s="668"/>
      <c r="Q273" s="656">
        <v>741805.25</v>
      </c>
    </row>
    <row r="274" spans="1:17" ht="14.4" customHeight="1" x14ac:dyDescent="0.3">
      <c r="A274" s="651" t="s">
        <v>540</v>
      </c>
      <c r="B274" s="652" t="s">
        <v>4658</v>
      </c>
      <c r="C274" s="652" t="s">
        <v>4725</v>
      </c>
      <c r="D274" s="652" t="s">
        <v>4993</v>
      </c>
      <c r="E274" s="652" t="s">
        <v>4994</v>
      </c>
      <c r="F274" s="655"/>
      <c r="G274" s="655"/>
      <c r="H274" s="655"/>
      <c r="I274" s="655"/>
      <c r="J274" s="655"/>
      <c r="K274" s="655"/>
      <c r="L274" s="655"/>
      <c r="M274" s="655"/>
      <c r="N274" s="655">
        <v>1</v>
      </c>
      <c r="O274" s="655">
        <v>60241.75</v>
      </c>
      <c r="P274" s="668"/>
      <c r="Q274" s="656">
        <v>60241.75</v>
      </c>
    </row>
    <row r="275" spans="1:17" ht="14.4" customHeight="1" x14ac:dyDescent="0.3">
      <c r="A275" s="651" t="s">
        <v>540</v>
      </c>
      <c r="B275" s="652" t="s">
        <v>4658</v>
      </c>
      <c r="C275" s="652" t="s">
        <v>4725</v>
      </c>
      <c r="D275" s="652" t="s">
        <v>4995</v>
      </c>
      <c r="E275" s="652" t="s">
        <v>4814</v>
      </c>
      <c r="F275" s="655">
        <v>1</v>
      </c>
      <c r="G275" s="655">
        <v>8630.84</v>
      </c>
      <c r="H275" s="655">
        <v>1</v>
      </c>
      <c r="I275" s="655">
        <v>8630.84</v>
      </c>
      <c r="J275" s="655"/>
      <c r="K275" s="655"/>
      <c r="L275" s="655"/>
      <c r="M275" s="655"/>
      <c r="N275" s="655"/>
      <c r="O275" s="655"/>
      <c r="P275" s="668"/>
      <c r="Q275" s="656"/>
    </row>
    <row r="276" spans="1:17" ht="14.4" customHeight="1" x14ac:dyDescent="0.3">
      <c r="A276" s="651" t="s">
        <v>540</v>
      </c>
      <c r="B276" s="652" t="s">
        <v>4658</v>
      </c>
      <c r="C276" s="652" t="s">
        <v>4725</v>
      </c>
      <c r="D276" s="652" t="s">
        <v>4996</v>
      </c>
      <c r="E276" s="652" t="s">
        <v>4997</v>
      </c>
      <c r="F276" s="655"/>
      <c r="G276" s="655"/>
      <c r="H276" s="655"/>
      <c r="I276" s="655"/>
      <c r="J276" s="655"/>
      <c r="K276" s="655"/>
      <c r="L276" s="655"/>
      <c r="M276" s="655"/>
      <c r="N276" s="655">
        <v>10</v>
      </c>
      <c r="O276" s="655">
        <v>20650</v>
      </c>
      <c r="P276" s="668"/>
      <c r="Q276" s="656">
        <v>2065</v>
      </c>
    </row>
    <row r="277" spans="1:17" ht="14.4" customHeight="1" x14ac:dyDescent="0.3">
      <c r="A277" s="651" t="s">
        <v>540</v>
      </c>
      <c r="B277" s="652" t="s">
        <v>4658</v>
      </c>
      <c r="C277" s="652" t="s">
        <v>4725</v>
      </c>
      <c r="D277" s="652" t="s">
        <v>4998</v>
      </c>
      <c r="E277" s="652" t="s">
        <v>4997</v>
      </c>
      <c r="F277" s="655"/>
      <c r="G277" s="655"/>
      <c r="H277" s="655"/>
      <c r="I277" s="655"/>
      <c r="J277" s="655"/>
      <c r="K277" s="655"/>
      <c r="L277" s="655"/>
      <c r="M277" s="655"/>
      <c r="N277" s="655">
        <v>3</v>
      </c>
      <c r="O277" s="655">
        <v>56268</v>
      </c>
      <c r="P277" s="668"/>
      <c r="Q277" s="656">
        <v>18756</v>
      </c>
    </row>
    <row r="278" spans="1:17" ht="14.4" customHeight="1" x14ac:dyDescent="0.3">
      <c r="A278" s="651" t="s">
        <v>540</v>
      </c>
      <c r="B278" s="652" t="s">
        <v>4658</v>
      </c>
      <c r="C278" s="652" t="s">
        <v>4725</v>
      </c>
      <c r="D278" s="652" t="s">
        <v>4999</v>
      </c>
      <c r="E278" s="652" t="s">
        <v>4854</v>
      </c>
      <c r="F278" s="655"/>
      <c r="G278" s="655"/>
      <c r="H278" s="655"/>
      <c r="I278" s="655"/>
      <c r="J278" s="655"/>
      <c r="K278" s="655"/>
      <c r="L278" s="655"/>
      <c r="M278" s="655"/>
      <c r="N278" s="655">
        <v>4</v>
      </c>
      <c r="O278" s="655">
        <v>41338.480000000003</v>
      </c>
      <c r="P278" s="668"/>
      <c r="Q278" s="656">
        <v>10334.620000000001</v>
      </c>
    </row>
    <row r="279" spans="1:17" ht="14.4" customHeight="1" x14ac:dyDescent="0.3">
      <c r="A279" s="651" t="s">
        <v>540</v>
      </c>
      <c r="B279" s="652" t="s">
        <v>4658</v>
      </c>
      <c r="C279" s="652" t="s">
        <v>4493</v>
      </c>
      <c r="D279" s="652" t="s">
        <v>5000</v>
      </c>
      <c r="E279" s="652" t="s">
        <v>5001</v>
      </c>
      <c r="F279" s="655">
        <v>11</v>
      </c>
      <c r="G279" s="655">
        <v>3101</v>
      </c>
      <c r="H279" s="655">
        <v>1</v>
      </c>
      <c r="I279" s="655">
        <v>281.90909090909093</v>
      </c>
      <c r="J279" s="655">
        <v>15</v>
      </c>
      <c r="K279" s="655">
        <v>4260</v>
      </c>
      <c r="L279" s="655">
        <v>1.3737504030957755</v>
      </c>
      <c r="M279" s="655">
        <v>284</v>
      </c>
      <c r="N279" s="655">
        <v>42</v>
      </c>
      <c r="O279" s="655">
        <v>12432</v>
      </c>
      <c r="P279" s="668">
        <v>4.0090293453724604</v>
      </c>
      <c r="Q279" s="656">
        <v>296</v>
      </c>
    </row>
    <row r="280" spans="1:17" ht="14.4" customHeight="1" x14ac:dyDescent="0.3">
      <c r="A280" s="651" t="s">
        <v>540</v>
      </c>
      <c r="B280" s="652" t="s">
        <v>4658</v>
      </c>
      <c r="C280" s="652" t="s">
        <v>4493</v>
      </c>
      <c r="D280" s="652" t="s">
        <v>5002</v>
      </c>
      <c r="E280" s="652" t="s">
        <v>5003</v>
      </c>
      <c r="F280" s="655">
        <v>3</v>
      </c>
      <c r="G280" s="655">
        <v>25255</v>
      </c>
      <c r="H280" s="655">
        <v>1</v>
      </c>
      <c r="I280" s="655">
        <v>8418.3333333333339</v>
      </c>
      <c r="J280" s="655">
        <v>1</v>
      </c>
      <c r="K280" s="655">
        <v>8466</v>
      </c>
      <c r="L280" s="655">
        <v>0.33522074836666005</v>
      </c>
      <c r="M280" s="655">
        <v>8466</v>
      </c>
      <c r="N280" s="655">
        <v>2</v>
      </c>
      <c r="O280" s="655">
        <v>17368</v>
      </c>
      <c r="P280" s="668">
        <v>0.68770540487032272</v>
      </c>
      <c r="Q280" s="656">
        <v>8684</v>
      </c>
    </row>
    <row r="281" spans="1:17" ht="14.4" customHeight="1" x14ac:dyDescent="0.3">
      <c r="A281" s="651" t="s">
        <v>540</v>
      </c>
      <c r="B281" s="652" t="s">
        <v>4658</v>
      </c>
      <c r="C281" s="652" t="s">
        <v>4493</v>
      </c>
      <c r="D281" s="652" t="s">
        <v>5004</v>
      </c>
      <c r="E281" s="652" t="s">
        <v>5005</v>
      </c>
      <c r="F281" s="655">
        <v>57</v>
      </c>
      <c r="G281" s="655">
        <v>309571</v>
      </c>
      <c r="H281" s="655">
        <v>1</v>
      </c>
      <c r="I281" s="655">
        <v>5431.0701754385964</v>
      </c>
      <c r="J281" s="655">
        <v>56</v>
      </c>
      <c r="K281" s="655">
        <v>306992</v>
      </c>
      <c r="L281" s="655">
        <v>0.99166911629319288</v>
      </c>
      <c r="M281" s="655">
        <v>5482</v>
      </c>
      <c r="N281" s="655">
        <v>55</v>
      </c>
      <c r="O281" s="655">
        <v>313500</v>
      </c>
      <c r="P281" s="668">
        <v>1.0126917573028482</v>
      </c>
      <c r="Q281" s="656">
        <v>5700</v>
      </c>
    </row>
    <row r="282" spans="1:17" ht="14.4" customHeight="1" x14ac:dyDescent="0.3">
      <c r="A282" s="651" t="s">
        <v>540</v>
      </c>
      <c r="B282" s="652" t="s">
        <v>4658</v>
      </c>
      <c r="C282" s="652" t="s">
        <v>4493</v>
      </c>
      <c r="D282" s="652" t="s">
        <v>5006</v>
      </c>
      <c r="E282" s="652" t="s">
        <v>5007</v>
      </c>
      <c r="F282" s="655">
        <v>7</v>
      </c>
      <c r="G282" s="655">
        <v>79881</v>
      </c>
      <c r="H282" s="655">
        <v>1</v>
      </c>
      <c r="I282" s="655">
        <v>11411.571428571429</v>
      </c>
      <c r="J282" s="655">
        <v>5</v>
      </c>
      <c r="K282" s="655">
        <v>57455</v>
      </c>
      <c r="L282" s="655">
        <v>0.71925739537562128</v>
      </c>
      <c r="M282" s="655">
        <v>11491</v>
      </c>
      <c r="N282" s="655">
        <v>2</v>
      </c>
      <c r="O282" s="655">
        <v>23614</v>
      </c>
      <c r="P282" s="668">
        <v>0.29561472690627311</v>
      </c>
      <c r="Q282" s="656">
        <v>11807</v>
      </c>
    </row>
    <row r="283" spans="1:17" ht="14.4" customHeight="1" x14ac:dyDescent="0.3">
      <c r="A283" s="651" t="s">
        <v>540</v>
      </c>
      <c r="B283" s="652" t="s">
        <v>4658</v>
      </c>
      <c r="C283" s="652" t="s">
        <v>4493</v>
      </c>
      <c r="D283" s="652" t="s">
        <v>5008</v>
      </c>
      <c r="E283" s="652" t="s">
        <v>5009</v>
      </c>
      <c r="F283" s="655"/>
      <c r="G283" s="655"/>
      <c r="H283" s="655"/>
      <c r="I283" s="655"/>
      <c r="J283" s="655">
        <v>6</v>
      </c>
      <c r="K283" s="655">
        <v>8970</v>
      </c>
      <c r="L283" s="655"/>
      <c r="M283" s="655">
        <v>1495</v>
      </c>
      <c r="N283" s="655"/>
      <c r="O283" s="655"/>
      <c r="P283" s="668"/>
      <c r="Q283" s="656"/>
    </row>
    <row r="284" spans="1:17" ht="14.4" customHeight="1" x14ac:dyDescent="0.3">
      <c r="A284" s="651" t="s">
        <v>540</v>
      </c>
      <c r="B284" s="652" t="s">
        <v>4658</v>
      </c>
      <c r="C284" s="652" t="s">
        <v>4493</v>
      </c>
      <c r="D284" s="652" t="s">
        <v>5010</v>
      </c>
      <c r="E284" s="652" t="s">
        <v>5011</v>
      </c>
      <c r="F284" s="655"/>
      <c r="G284" s="655"/>
      <c r="H284" s="655"/>
      <c r="I284" s="655"/>
      <c r="J284" s="655"/>
      <c r="K284" s="655"/>
      <c r="L284" s="655"/>
      <c r="M284" s="655"/>
      <c r="N284" s="655">
        <v>1</v>
      </c>
      <c r="O284" s="655">
        <v>11290</v>
      </c>
      <c r="P284" s="668"/>
      <c r="Q284" s="656">
        <v>11290</v>
      </c>
    </row>
    <row r="285" spans="1:17" ht="14.4" customHeight="1" x14ac:dyDescent="0.3">
      <c r="A285" s="651" t="s">
        <v>540</v>
      </c>
      <c r="B285" s="652" t="s">
        <v>4658</v>
      </c>
      <c r="C285" s="652" t="s">
        <v>4493</v>
      </c>
      <c r="D285" s="652" t="s">
        <v>5012</v>
      </c>
      <c r="E285" s="652" t="s">
        <v>5013</v>
      </c>
      <c r="F285" s="655">
        <v>1</v>
      </c>
      <c r="G285" s="655">
        <v>10843</v>
      </c>
      <c r="H285" s="655">
        <v>1</v>
      </c>
      <c r="I285" s="655">
        <v>10843</v>
      </c>
      <c r="J285" s="655">
        <v>1</v>
      </c>
      <c r="K285" s="655">
        <v>10879</v>
      </c>
      <c r="L285" s="655">
        <v>1.0033201143594945</v>
      </c>
      <c r="M285" s="655">
        <v>10879</v>
      </c>
      <c r="N285" s="655"/>
      <c r="O285" s="655"/>
      <c r="P285" s="668"/>
      <c r="Q285" s="656"/>
    </row>
    <row r="286" spans="1:17" ht="14.4" customHeight="1" x14ac:dyDescent="0.3">
      <c r="A286" s="651" t="s">
        <v>540</v>
      </c>
      <c r="B286" s="652" t="s">
        <v>4658</v>
      </c>
      <c r="C286" s="652" t="s">
        <v>4493</v>
      </c>
      <c r="D286" s="652" t="s">
        <v>5014</v>
      </c>
      <c r="E286" s="652" t="s">
        <v>5015</v>
      </c>
      <c r="F286" s="655">
        <v>58</v>
      </c>
      <c r="G286" s="655">
        <v>128988</v>
      </c>
      <c r="H286" s="655">
        <v>1</v>
      </c>
      <c r="I286" s="655">
        <v>2223.9310344827586</v>
      </c>
      <c r="J286" s="655">
        <v>69</v>
      </c>
      <c r="K286" s="655">
        <v>154422</v>
      </c>
      <c r="L286" s="655">
        <v>1.197181133128663</v>
      </c>
      <c r="M286" s="655">
        <v>2238</v>
      </c>
      <c r="N286" s="655">
        <v>77</v>
      </c>
      <c r="O286" s="655">
        <v>180610</v>
      </c>
      <c r="P286" s="668">
        <v>1.4002077712655441</v>
      </c>
      <c r="Q286" s="656">
        <v>2345.5844155844156</v>
      </c>
    </row>
    <row r="287" spans="1:17" ht="14.4" customHeight="1" x14ac:dyDescent="0.3">
      <c r="A287" s="651" t="s">
        <v>540</v>
      </c>
      <c r="B287" s="652" t="s">
        <v>4658</v>
      </c>
      <c r="C287" s="652" t="s">
        <v>4493</v>
      </c>
      <c r="D287" s="652" t="s">
        <v>5016</v>
      </c>
      <c r="E287" s="652" t="s">
        <v>5017</v>
      </c>
      <c r="F287" s="655">
        <v>5</v>
      </c>
      <c r="G287" s="655">
        <v>25030</v>
      </c>
      <c r="H287" s="655">
        <v>1</v>
      </c>
      <c r="I287" s="655">
        <v>5006</v>
      </c>
      <c r="J287" s="655">
        <v>13</v>
      </c>
      <c r="K287" s="655">
        <v>65299</v>
      </c>
      <c r="L287" s="655">
        <v>2.608829404714343</v>
      </c>
      <c r="M287" s="655">
        <v>5023</v>
      </c>
      <c r="N287" s="655">
        <v>20</v>
      </c>
      <c r="O287" s="655">
        <v>104720</v>
      </c>
      <c r="P287" s="668">
        <v>4.1837794646424289</v>
      </c>
      <c r="Q287" s="656">
        <v>5236</v>
      </c>
    </row>
    <row r="288" spans="1:17" ht="14.4" customHeight="1" x14ac:dyDescent="0.3">
      <c r="A288" s="651" t="s">
        <v>540</v>
      </c>
      <c r="B288" s="652" t="s">
        <v>4658</v>
      </c>
      <c r="C288" s="652" t="s">
        <v>4493</v>
      </c>
      <c r="D288" s="652" t="s">
        <v>5018</v>
      </c>
      <c r="E288" s="652" t="s">
        <v>5019</v>
      </c>
      <c r="F288" s="655">
        <v>38</v>
      </c>
      <c r="G288" s="655">
        <v>714700</v>
      </c>
      <c r="H288" s="655">
        <v>1</v>
      </c>
      <c r="I288" s="655">
        <v>18807.894736842107</v>
      </c>
      <c r="J288" s="655">
        <v>14</v>
      </c>
      <c r="K288" s="655">
        <v>265104</v>
      </c>
      <c r="L288" s="655">
        <v>0.37093046033300686</v>
      </c>
      <c r="M288" s="655">
        <v>18936</v>
      </c>
      <c r="N288" s="655">
        <v>5</v>
      </c>
      <c r="O288" s="655">
        <v>97595</v>
      </c>
      <c r="P288" s="668">
        <v>0.13655379879669791</v>
      </c>
      <c r="Q288" s="656">
        <v>19519</v>
      </c>
    </row>
    <row r="289" spans="1:17" ht="14.4" customHeight="1" x14ac:dyDescent="0.3">
      <c r="A289" s="651" t="s">
        <v>540</v>
      </c>
      <c r="B289" s="652" t="s">
        <v>4658</v>
      </c>
      <c r="C289" s="652" t="s">
        <v>4493</v>
      </c>
      <c r="D289" s="652" t="s">
        <v>5020</v>
      </c>
      <c r="E289" s="652" t="s">
        <v>5021</v>
      </c>
      <c r="F289" s="655"/>
      <c r="G289" s="655"/>
      <c r="H289" s="655"/>
      <c r="I289" s="655"/>
      <c r="J289" s="655"/>
      <c r="K289" s="655"/>
      <c r="L289" s="655"/>
      <c r="M289" s="655"/>
      <c r="N289" s="655">
        <v>2</v>
      </c>
      <c r="O289" s="655">
        <v>26046</v>
      </c>
      <c r="P289" s="668"/>
      <c r="Q289" s="656">
        <v>13023</v>
      </c>
    </row>
    <row r="290" spans="1:17" ht="14.4" customHeight="1" x14ac:dyDescent="0.3">
      <c r="A290" s="651" t="s">
        <v>540</v>
      </c>
      <c r="B290" s="652" t="s">
        <v>4658</v>
      </c>
      <c r="C290" s="652" t="s">
        <v>4493</v>
      </c>
      <c r="D290" s="652" t="s">
        <v>5022</v>
      </c>
      <c r="E290" s="652" t="s">
        <v>5023</v>
      </c>
      <c r="F290" s="655">
        <v>4</v>
      </c>
      <c r="G290" s="655">
        <v>15708</v>
      </c>
      <c r="H290" s="655">
        <v>1</v>
      </c>
      <c r="I290" s="655">
        <v>3927</v>
      </c>
      <c r="J290" s="655">
        <v>5</v>
      </c>
      <c r="K290" s="655">
        <v>19775</v>
      </c>
      <c r="L290" s="655">
        <v>1.2589126559714796</v>
      </c>
      <c r="M290" s="655">
        <v>3955</v>
      </c>
      <c r="N290" s="655">
        <v>2</v>
      </c>
      <c r="O290" s="655">
        <v>8202</v>
      </c>
      <c r="P290" s="668">
        <v>0.52215431627196329</v>
      </c>
      <c r="Q290" s="656">
        <v>4101</v>
      </c>
    </row>
    <row r="291" spans="1:17" ht="14.4" customHeight="1" x14ac:dyDescent="0.3">
      <c r="A291" s="651" t="s">
        <v>540</v>
      </c>
      <c r="B291" s="652" t="s">
        <v>4658</v>
      </c>
      <c r="C291" s="652" t="s">
        <v>4493</v>
      </c>
      <c r="D291" s="652" t="s">
        <v>5024</v>
      </c>
      <c r="E291" s="652" t="s">
        <v>5025</v>
      </c>
      <c r="F291" s="655">
        <v>1</v>
      </c>
      <c r="G291" s="655">
        <v>9517</v>
      </c>
      <c r="H291" s="655">
        <v>1</v>
      </c>
      <c r="I291" s="655">
        <v>9517</v>
      </c>
      <c r="J291" s="655"/>
      <c r="K291" s="655"/>
      <c r="L291" s="655"/>
      <c r="M291" s="655"/>
      <c r="N291" s="655"/>
      <c r="O291" s="655"/>
      <c r="P291" s="668"/>
      <c r="Q291" s="656"/>
    </row>
    <row r="292" spans="1:17" ht="14.4" customHeight="1" x14ac:dyDescent="0.3">
      <c r="A292" s="651" t="s">
        <v>540</v>
      </c>
      <c r="B292" s="652" t="s">
        <v>4658</v>
      </c>
      <c r="C292" s="652" t="s">
        <v>4493</v>
      </c>
      <c r="D292" s="652" t="s">
        <v>5026</v>
      </c>
      <c r="E292" s="652" t="s">
        <v>5027</v>
      </c>
      <c r="F292" s="655">
        <v>3</v>
      </c>
      <c r="G292" s="655">
        <v>42754</v>
      </c>
      <c r="H292" s="655">
        <v>1</v>
      </c>
      <c r="I292" s="655">
        <v>14251.333333333334</v>
      </c>
      <c r="J292" s="655">
        <v>2</v>
      </c>
      <c r="K292" s="655">
        <v>28730</v>
      </c>
      <c r="L292" s="655">
        <v>0.67198390793843854</v>
      </c>
      <c r="M292" s="655">
        <v>14365</v>
      </c>
      <c r="N292" s="655">
        <v>2</v>
      </c>
      <c r="O292" s="655">
        <v>29750</v>
      </c>
      <c r="P292" s="668">
        <v>0.69584132478832394</v>
      </c>
      <c r="Q292" s="656">
        <v>14875</v>
      </c>
    </row>
    <row r="293" spans="1:17" ht="14.4" customHeight="1" x14ac:dyDescent="0.3">
      <c r="A293" s="651" t="s">
        <v>540</v>
      </c>
      <c r="B293" s="652" t="s">
        <v>4658</v>
      </c>
      <c r="C293" s="652" t="s">
        <v>4493</v>
      </c>
      <c r="D293" s="652" t="s">
        <v>5028</v>
      </c>
      <c r="E293" s="652" t="s">
        <v>5029</v>
      </c>
      <c r="F293" s="655">
        <v>49</v>
      </c>
      <c r="G293" s="655">
        <v>119623</v>
      </c>
      <c r="H293" s="655">
        <v>1</v>
      </c>
      <c r="I293" s="655">
        <v>2441.2857142857142</v>
      </c>
      <c r="J293" s="655">
        <v>47</v>
      </c>
      <c r="K293" s="655">
        <v>116231</v>
      </c>
      <c r="L293" s="655">
        <v>0.97164424901565749</v>
      </c>
      <c r="M293" s="655">
        <v>2473</v>
      </c>
      <c r="N293" s="655">
        <v>51</v>
      </c>
      <c r="O293" s="655">
        <v>130050</v>
      </c>
      <c r="P293" s="668">
        <v>1.0871655116490975</v>
      </c>
      <c r="Q293" s="656">
        <v>2550</v>
      </c>
    </row>
    <row r="294" spans="1:17" ht="14.4" customHeight="1" x14ac:dyDescent="0.3">
      <c r="A294" s="651" t="s">
        <v>540</v>
      </c>
      <c r="B294" s="652" t="s">
        <v>4658</v>
      </c>
      <c r="C294" s="652" t="s">
        <v>4493</v>
      </c>
      <c r="D294" s="652" t="s">
        <v>5030</v>
      </c>
      <c r="E294" s="652" t="s">
        <v>5031</v>
      </c>
      <c r="F294" s="655"/>
      <c r="G294" s="655"/>
      <c r="H294" s="655"/>
      <c r="I294" s="655"/>
      <c r="J294" s="655">
        <v>1</v>
      </c>
      <c r="K294" s="655">
        <v>5703</v>
      </c>
      <c r="L294" s="655"/>
      <c r="M294" s="655">
        <v>5703</v>
      </c>
      <c r="N294" s="655">
        <v>1</v>
      </c>
      <c r="O294" s="655">
        <v>5923</v>
      </c>
      <c r="P294" s="668"/>
      <c r="Q294" s="656">
        <v>5923</v>
      </c>
    </row>
    <row r="295" spans="1:17" ht="14.4" customHeight="1" x14ac:dyDescent="0.3">
      <c r="A295" s="651" t="s">
        <v>540</v>
      </c>
      <c r="B295" s="652" t="s">
        <v>4658</v>
      </c>
      <c r="C295" s="652" t="s">
        <v>4493</v>
      </c>
      <c r="D295" s="652" t="s">
        <v>5032</v>
      </c>
      <c r="E295" s="652" t="s">
        <v>5033</v>
      </c>
      <c r="F295" s="655"/>
      <c r="G295" s="655"/>
      <c r="H295" s="655"/>
      <c r="I295" s="655"/>
      <c r="J295" s="655">
        <v>3</v>
      </c>
      <c r="K295" s="655">
        <v>17238</v>
      </c>
      <c r="L295" s="655"/>
      <c r="M295" s="655">
        <v>5746</v>
      </c>
      <c r="N295" s="655">
        <v>2</v>
      </c>
      <c r="O295" s="655">
        <v>11976</v>
      </c>
      <c r="P295" s="668"/>
      <c r="Q295" s="656">
        <v>5988</v>
      </c>
    </row>
    <row r="296" spans="1:17" ht="14.4" customHeight="1" x14ac:dyDescent="0.3">
      <c r="A296" s="651" t="s">
        <v>540</v>
      </c>
      <c r="B296" s="652" t="s">
        <v>4658</v>
      </c>
      <c r="C296" s="652" t="s">
        <v>4493</v>
      </c>
      <c r="D296" s="652" t="s">
        <v>5034</v>
      </c>
      <c r="E296" s="652" t="s">
        <v>5035</v>
      </c>
      <c r="F296" s="655">
        <v>2752</v>
      </c>
      <c r="G296" s="655">
        <v>475254</v>
      </c>
      <c r="H296" s="655">
        <v>1</v>
      </c>
      <c r="I296" s="655">
        <v>172.69404069767441</v>
      </c>
      <c r="J296" s="655">
        <v>2849</v>
      </c>
      <c r="K296" s="655">
        <v>495720</v>
      </c>
      <c r="L296" s="655">
        <v>1.0430632882626973</v>
      </c>
      <c r="M296" s="655">
        <v>173.99789399789401</v>
      </c>
      <c r="N296" s="655">
        <v>3132</v>
      </c>
      <c r="O296" s="655">
        <v>544968</v>
      </c>
      <c r="P296" s="668">
        <v>1.1466878763776844</v>
      </c>
      <c r="Q296" s="656">
        <v>174</v>
      </c>
    </row>
    <row r="297" spans="1:17" ht="14.4" customHeight="1" x14ac:dyDescent="0.3">
      <c r="A297" s="651" t="s">
        <v>540</v>
      </c>
      <c r="B297" s="652" t="s">
        <v>4658</v>
      </c>
      <c r="C297" s="652" t="s">
        <v>4493</v>
      </c>
      <c r="D297" s="652" t="s">
        <v>4638</v>
      </c>
      <c r="E297" s="652" t="s">
        <v>4639</v>
      </c>
      <c r="F297" s="655">
        <v>1</v>
      </c>
      <c r="G297" s="655">
        <v>1449</v>
      </c>
      <c r="H297" s="655">
        <v>1</v>
      </c>
      <c r="I297" s="655">
        <v>1449</v>
      </c>
      <c r="J297" s="655">
        <v>2</v>
      </c>
      <c r="K297" s="655">
        <v>2908</v>
      </c>
      <c r="L297" s="655">
        <v>2.0069013112491372</v>
      </c>
      <c r="M297" s="655">
        <v>1454</v>
      </c>
      <c r="N297" s="655">
        <v>16</v>
      </c>
      <c r="O297" s="655">
        <v>23968</v>
      </c>
      <c r="P297" s="668">
        <v>16.541062801932366</v>
      </c>
      <c r="Q297" s="656">
        <v>1498</v>
      </c>
    </row>
    <row r="298" spans="1:17" ht="14.4" customHeight="1" x14ac:dyDescent="0.3">
      <c r="A298" s="651" t="s">
        <v>540</v>
      </c>
      <c r="B298" s="652" t="s">
        <v>4658</v>
      </c>
      <c r="C298" s="652" t="s">
        <v>4493</v>
      </c>
      <c r="D298" s="652" t="s">
        <v>5036</v>
      </c>
      <c r="E298" s="652" t="s">
        <v>5037</v>
      </c>
      <c r="F298" s="655">
        <v>56</v>
      </c>
      <c r="G298" s="655">
        <v>294764</v>
      </c>
      <c r="H298" s="655">
        <v>1</v>
      </c>
      <c r="I298" s="655">
        <v>5263.6428571428569</v>
      </c>
      <c r="J298" s="655">
        <v>49</v>
      </c>
      <c r="K298" s="655">
        <v>260435</v>
      </c>
      <c r="L298" s="655">
        <v>0.8835373383452525</v>
      </c>
      <c r="M298" s="655">
        <v>5315</v>
      </c>
      <c r="N298" s="655">
        <v>51</v>
      </c>
      <c r="O298" s="655">
        <v>285651</v>
      </c>
      <c r="P298" s="668">
        <v>0.96908374156952681</v>
      </c>
      <c r="Q298" s="656">
        <v>5601</v>
      </c>
    </row>
    <row r="299" spans="1:17" ht="14.4" customHeight="1" x14ac:dyDescent="0.3">
      <c r="A299" s="651" t="s">
        <v>540</v>
      </c>
      <c r="B299" s="652" t="s">
        <v>4658</v>
      </c>
      <c r="C299" s="652" t="s">
        <v>4493</v>
      </c>
      <c r="D299" s="652" t="s">
        <v>5038</v>
      </c>
      <c r="E299" s="652" t="s">
        <v>5039</v>
      </c>
      <c r="F299" s="655">
        <v>1036</v>
      </c>
      <c r="G299" s="655">
        <v>3728796</v>
      </c>
      <c r="H299" s="655">
        <v>1</v>
      </c>
      <c r="I299" s="655">
        <v>3599.2239382239381</v>
      </c>
      <c r="J299" s="655">
        <v>1049</v>
      </c>
      <c r="K299" s="655">
        <v>3806785</v>
      </c>
      <c r="L299" s="655">
        <v>1.0209153303103737</v>
      </c>
      <c r="M299" s="655">
        <v>3628.9656816015254</v>
      </c>
      <c r="N299" s="655">
        <v>937</v>
      </c>
      <c r="O299" s="655">
        <v>3576666</v>
      </c>
      <c r="P299" s="668">
        <v>0.95920130787524982</v>
      </c>
      <c r="Q299" s="656">
        <v>3817.1462113127</v>
      </c>
    </row>
    <row r="300" spans="1:17" ht="14.4" customHeight="1" x14ac:dyDescent="0.3">
      <c r="A300" s="651" t="s">
        <v>540</v>
      </c>
      <c r="B300" s="652" t="s">
        <v>4658</v>
      </c>
      <c r="C300" s="652" t="s">
        <v>4493</v>
      </c>
      <c r="D300" s="652" t="s">
        <v>5040</v>
      </c>
      <c r="E300" s="652" t="s">
        <v>5041</v>
      </c>
      <c r="F300" s="655">
        <v>416</v>
      </c>
      <c r="G300" s="655">
        <v>624108</v>
      </c>
      <c r="H300" s="655">
        <v>1</v>
      </c>
      <c r="I300" s="655">
        <v>1500.2596153846155</v>
      </c>
      <c r="J300" s="655">
        <v>468</v>
      </c>
      <c r="K300" s="655">
        <v>707616</v>
      </c>
      <c r="L300" s="655">
        <v>1.133803764733027</v>
      </c>
      <c r="M300" s="655">
        <v>1512</v>
      </c>
      <c r="N300" s="655">
        <v>480</v>
      </c>
      <c r="O300" s="655">
        <v>763760</v>
      </c>
      <c r="P300" s="668">
        <v>1.2237625539169503</v>
      </c>
      <c r="Q300" s="656">
        <v>1591.1666666666667</v>
      </c>
    </row>
    <row r="301" spans="1:17" ht="14.4" customHeight="1" x14ac:dyDescent="0.3">
      <c r="A301" s="651" t="s">
        <v>540</v>
      </c>
      <c r="B301" s="652" t="s">
        <v>4658</v>
      </c>
      <c r="C301" s="652" t="s">
        <v>4493</v>
      </c>
      <c r="D301" s="652" t="s">
        <v>5042</v>
      </c>
      <c r="E301" s="652" t="s">
        <v>5043</v>
      </c>
      <c r="F301" s="655">
        <v>175</v>
      </c>
      <c r="G301" s="655">
        <v>472460</v>
      </c>
      <c r="H301" s="655">
        <v>1</v>
      </c>
      <c r="I301" s="655">
        <v>2699.7714285714287</v>
      </c>
      <c r="J301" s="655">
        <v>203</v>
      </c>
      <c r="K301" s="655">
        <v>552566</v>
      </c>
      <c r="L301" s="655">
        <v>1.1695508614485883</v>
      </c>
      <c r="M301" s="655">
        <v>2722</v>
      </c>
      <c r="N301" s="655">
        <v>165</v>
      </c>
      <c r="O301" s="655">
        <v>472582</v>
      </c>
      <c r="P301" s="668">
        <v>1.0002582229183423</v>
      </c>
      <c r="Q301" s="656">
        <v>2864.1333333333332</v>
      </c>
    </row>
    <row r="302" spans="1:17" ht="14.4" customHeight="1" x14ac:dyDescent="0.3">
      <c r="A302" s="651" t="s">
        <v>540</v>
      </c>
      <c r="B302" s="652" t="s">
        <v>4658</v>
      </c>
      <c r="C302" s="652" t="s">
        <v>4493</v>
      </c>
      <c r="D302" s="652" t="s">
        <v>5044</v>
      </c>
      <c r="E302" s="652" t="s">
        <v>5045</v>
      </c>
      <c r="F302" s="655">
        <v>190</v>
      </c>
      <c r="G302" s="655">
        <v>212106</v>
      </c>
      <c r="H302" s="655">
        <v>1</v>
      </c>
      <c r="I302" s="655">
        <v>1116.3473684210526</v>
      </c>
      <c r="J302" s="655">
        <v>191</v>
      </c>
      <c r="K302" s="655">
        <v>215448</v>
      </c>
      <c r="L302" s="655">
        <v>1.0157562728069927</v>
      </c>
      <c r="M302" s="655">
        <v>1128</v>
      </c>
      <c r="N302" s="655">
        <v>175</v>
      </c>
      <c r="O302" s="655">
        <v>207953</v>
      </c>
      <c r="P302" s="668">
        <v>0.98042016727485315</v>
      </c>
      <c r="Q302" s="656">
        <v>1188.3028571428572</v>
      </c>
    </row>
    <row r="303" spans="1:17" ht="14.4" customHeight="1" x14ac:dyDescent="0.3">
      <c r="A303" s="651" t="s">
        <v>540</v>
      </c>
      <c r="B303" s="652" t="s">
        <v>4658</v>
      </c>
      <c r="C303" s="652" t="s">
        <v>4493</v>
      </c>
      <c r="D303" s="652" t="s">
        <v>5046</v>
      </c>
      <c r="E303" s="652" t="s">
        <v>5047</v>
      </c>
      <c r="F303" s="655">
        <v>45</v>
      </c>
      <c r="G303" s="655">
        <v>276663</v>
      </c>
      <c r="H303" s="655">
        <v>1</v>
      </c>
      <c r="I303" s="655">
        <v>6148.0666666666666</v>
      </c>
      <c r="J303" s="655">
        <v>44</v>
      </c>
      <c r="K303" s="655">
        <v>271832</v>
      </c>
      <c r="L303" s="655">
        <v>0.98253832279704911</v>
      </c>
      <c r="M303" s="655">
        <v>6178</v>
      </c>
      <c r="N303" s="655">
        <v>36</v>
      </c>
      <c r="O303" s="655">
        <v>231012</v>
      </c>
      <c r="P303" s="668">
        <v>0.83499419871829628</v>
      </c>
      <c r="Q303" s="656">
        <v>6417</v>
      </c>
    </row>
    <row r="304" spans="1:17" ht="14.4" customHeight="1" x14ac:dyDescent="0.3">
      <c r="A304" s="651" t="s">
        <v>540</v>
      </c>
      <c r="B304" s="652" t="s">
        <v>4658</v>
      </c>
      <c r="C304" s="652" t="s">
        <v>4493</v>
      </c>
      <c r="D304" s="652" t="s">
        <v>5048</v>
      </c>
      <c r="E304" s="652" t="s">
        <v>5049</v>
      </c>
      <c r="F304" s="655">
        <v>453</v>
      </c>
      <c r="G304" s="655">
        <v>1736289</v>
      </c>
      <c r="H304" s="655">
        <v>1</v>
      </c>
      <c r="I304" s="655">
        <v>3832.8675496688743</v>
      </c>
      <c r="J304" s="655">
        <v>482</v>
      </c>
      <c r="K304" s="655">
        <v>1859556</v>
      </c>
      <c r="L304" s="655">
        <v>1.0709945176177469</v>
      </c>
      <c r="M304" s="655">
        <v>3858</v>
      </c>
      <c r="N304" s="655">
        <v>501</v>
      </c>
      <c r="O304" s="655">
        <v>1992753</v>
      </c>
      <c r="P304" s="668">
        <v>1.1477081292342461</v>
      </c>
      <c r="Q304" s="656">
        <v>3977.5508982035926</v>
      </c>
    </row>
    <row r="305" spans="1:17" ht="14.4" customHeight="1" x14ac:dyDescent="0.3">
      <c r="A305" s="651" t="s">
        <v>540</v>
      </c>
      <c r="B305" s="652" t="s">
        <v>4658</v>
      </c>
      <c r="C305" s="652" t="s">
        <v>4493</v>
      </c>
      <c r="D305" s="652" t="s">
        <v>5050</v>
      </c>
      <c r="E305" s="652" t="s">
        <v>5051</v>
      </c>
      <c r="F305" s="655">
        <v>9</v>
      </c>
      <c r="G305" s="655">
        <v>38039</v>
      </c>
      <c r="H305" s="655">
        <v>1</v>
      </c>
      <c r="I305" s="655">
        <v>4226.5555555555557</v>
      </c>
      <c r="J305" s="655">
        <v>1</v>
      </c>
      <c r="K305" s="655">
        <v>4249</v>
      </c>
      <c r="L305" s="655">
        <v>0.11170114882094692</v>
      </c>
      <c r="M305" s="655">
        <v>4249</v>
      </c>
      <c r="N305" s="655">
        <v>4</v>
      </c>
      <c r="O305" s="655">
        <v>17580</v>
      </c>
      <c r="P305" s="668">
        <v>0.46215725965456506</v>
      </c>
      <c r="Q305" s="656">
        <v>4395</v>
      </c>
    </row>
    <row r="306" spans="1:17" ht="14.4" customHeight="1" x14ac:dyDescent="0.3">
      <c r="A306" s="651" t="s">
        <v>540</v>
      </c>
      <c r="B306" s="652" t="s">
        <v>4658</v>
      </c>
      <c r="C306" s="652" t="s">
        <v>4493</v>
      </c>
      <c r="D306" s="652" t="s">
        <v>5052</v>
      </c>
      <c r="E306" s="652" t="s">
        <v>5053</v>
      </c>
      <c r="F306" s="655">
        <v>1</v>
      </c>
      <c r="G306" s="655">
        <v>815</v>
      </c>
      <c r="H306" s="655">
        <v>1</v>
      </c>
      <c r="I306" s="655">
        <v>815</v>
      </c>
      <c r="J306" s="655"/>
      <c r="K306" s="655"/>
      <c r="L306" s="655"/>
      <c r="M306" s="655"/>
      <c r="N306" s="655"/>
      <c r="O306" s="655"/>
      <c r="P306" s="668"/>
      <c r="Q306" s="656"/>
    </row>
    <row r="307" spans="1:17" ht="14.4" customHeight="1" x14ac:dyDescent="0.3">
      <c r="A307" s="651" t="s">
        <v>540</v>
      </c>
      <c r="B307" s="652" t="s">
        <v>4658</v>
      </c>
      <c r="C307" s="652" t="s">
        <v>4493</v>
      </c>
      <c r="D307" s="652" t="s">
        <v>5054</v>
      </c>
      <c r="E307" s="652" t="s">
        <v>5055</v>
      </c>
      <c r="F307" s="655">
        <v>2</v>
      </c>
      <c r="G307" s="655">
        <v>4011</v>
      </c>
      <c r="H307" s="655">
        <v>1</v>
      </c>
      <c r="I307" s="655">
        <v>2005.5</v>
      </c>
      <c r="J307" s="655">
        <v>2</v>
      </c>
      <c r="K307" s="655">
        <v>4034</v>
      </c>
      <c r="L307" s="655">
        <v>1.0057342308651209</v>
      </c>
      <c r="M307" s="655">
        <v>2017</v>
      </c>
      <c r="N307" s="655"/>
      <c r="O307" s="655"/>
      <c r="P307" s="668"/>
      <c r="Q307" s="656"/>
    </row>
    <row r="308" spans="1:17" ht="14.4" customHeight="1" x14ac:dyDescent="0.3">
      <c r="A308" s="651" t="s">
        <v>540</v>
      </c>
      <c r="B308" s="652" t="s">
        <v>4658</v>
      </c>
      <c r="C308" s="652" t="s">
        <v>4493</v>
      </c>
      <c r="D308" s="652" t="s">
        <v>5056</v>
      </c>
      <c r="E308" s="652" t="s">
        <v>5057</v>
      </c>
      <c r="F308" s="655">
        <v>0</v>
      </c>
      <c r="G308" s="655">
        <v>0</v>
      </c>
      <c r="H308" s="655"/>
      <c r="I308" s="655"/>
      <c r="J308" s="655">
        <v>0</v>
      </c>
      <c r="K308" s="655">
        <v>0</v>
      </c>
      <c r="L308" s="655"/>
      <c r="M308" s="655"/>
      <c r="N308" s="655">
        <v>0</v>
      </c>
      <c r="O308" s="655">
        <v>0</v>
      </c>
      <c r="P308" s="668"/>
      <c r="Q308" s="656"/>
    </row>
    <row r="309" spans="1:17" ht="14.4" customHeight="1" x14ac:dyDescent="0.3">
      <c r="A309" s="651" t="s">
        <v>540</v>
      </c>
      <c r="B309" s="652" t="s">
        <v>4658</v>
      </c>
      <c r="C309" s="652" t="s">
        <v>4493</v>
      </c>
      <c r="D309" s="652" t="s">
        <v>5058</v>
      </c>
      <c r="E309" s="652" t="s">
        <v>5059</v>
      </c>
      <c r="F309" s="655">
        <v>1121</v>
      </c>
      <c r="G309" s="655">
        <v>0</v>
      </c>
      <c r="H309" s="655"/>
      <c r="I309" s="655">
        <v>0</v>
      </c>
      <c r="J309" s="655">
        <v>1161</v>
      </c>
      <c r="K309" s="655">
        <v>0</v>
      </c>
      <c r="L309" s="655"/>
      <c r="M309" s="655">
        <v>0</v>
      </c>
      <c r="N309" s="655">
        <v>1107</v>
      </c>
      <c r="O309" s="655">
        <v>0</v>
      </c>
      <c r="P309" s="668"/>
      <c r="Q309" s="656">
        <v>0</v>
      </c>
    </row>
    <row r="310" spans="1:17" ht="14.4" customHeight="1" x14ac:dyDescent="0.3">
      <c r="A310" s="651" t="s">
        <v>540</v>
      </c>
      <c r="B310" s="652" t="s">
        <v>4658</v>
      </c>
      <c r="C310" s="652" t="s">
        <v>4493</v>
      </c>
      <c r="D310" s="652" t="s">
        <v>5060</v>
      </c>
      <c r="E310" s="652" t="s">
        <v>5061</v>
      </c>
      <c r="F310" s="655">
        <v>68</v>
      </c>
      <c r="G310" s="655">
        <v>0</v>
      </c>
      <c r="H310" s="655"/>
      <c r="I310" s="655">
        <v>0</v>
      </c>
      <c r="J310" s="655">
        <v>66</v>
      </c>
      <c r="K310" s="655">
        <v>0</v>
      </c>
      <c r="L310" s="655"/>
      <c r="M310" s="655">
        <v>0</v>
      </c>
      <c r="N310" s="655">
        <v>49</v>
      </c>
      <c r="O310" s="655">
        <v>0</v>
      </c>
      <c r="P310" s="668"/>
      <c r="Q310" s="656">
        <v>0</v>
      </c>
    </row>
    <row r="311" spans="1:17" ht="14.4" customHeight="1" x14ac:dyDescent="0.3">
      <c r="A311" s="651" t="s">
        <v>540</v>
      </c>
      <c r="B311" s="652" t="s">
        <v>4658</v>
      </c>
      <c r="C311" s="652" t="s">
        <v>4493</v>
      </c>
      <c r="D311" s="652" t="s">
        <v>5062</v>
      </c>
      <c r="E311" s="652" t="s">
        <v>5063</v>
      </c>
      <c r="F311" s="655">
        <v>1</v>
      </c>
      <c r="G311" s="655">
        <v>10899</v>
      </c>
      <c r="H311" s="655">
        <v>1</v>
      </c>
      <c r="I311" s="655">
        <v>10899</v>
      </c>
      <c r="J311" s="655">
        <v>1</v>
      </c>
      <c r="K311" s="655">
        <v>11055</v>
      </c>
      <c r="L311" s="655">
        <v>1.0143132397467658</v>
      </c>
      <c r="M311" s="655">
        <v>11055</v>
      </c>
      <c r="N311" s="655">
        <v>2</v>
      </c>
      <c r="O311" s="655">
        <v>22864</v>
      </c>
      <c r="P311" s="668">
        <v>2.097807138269566</v>
      </c>
      <c r="Q311" s="656">
        <v>11432</v>
      </c>
    </row>
    <row r="312" spans="1:17" ht="14.4" customHeight="1" x14ac:dyDescent="0.3">
      <c r="A312" s="651" t="s">
        <v>540</v>
      </c>
      <c r="B312" s="652" t="s">
        <v>4658</v>
      </c>
      <c r="C312" s="652" t="s">
        <v>4493</v>
      </c>
      <c r="D312" s="652" t="s">
        <v>4524</v>
      </c>
      <c r="E312" s="652" t="s">
        <v>4525</v>
      </c>
      <c r="F312" s="655">
        <v>1025</v>
      </c>
      <c r="G312" s="655">
        <v>239228</v>
      </c>
      <c r="H312" s="655">
        <v>1</v>
      </c>
      <c r="I312" s="655">
        <v>233.39317073170733</v>
      </c>
      <c r="J312" s="655">
        <v>1061</v>
      </c>
      <c r="K312" s="655">
        <v>249335</v>
      </c>
      <c r="L312" s="655">
        <v>1.0422483990168374</v>
      </c>
      <c r="M312" s="655">
        <v>235</v>
      </c>
      <c r="N312" s="655">
        <v>1079</v>
      </c>
      <c r="O312" s="655">
        <v>270829</v>
      </c>
      <c r="P312" s="668">
        <v>1.1320957413011854</v>
      </c>
      <c r="Q312" s="656">
        <v>251</v>
      </c>
    </row>
    <row r="313" spans="1:17" ht="14.4" customHeight="1" x14ac:dyDescent="0.3">
      <c r="A313" s="651" t="s">
        <v>540</v>
      </c>
      <c r="B313" s="652" t="s">
        <v>4658</v>
      </c>
      <c r="C313" s="652" t="s">
        <v>4493</v>
      </c>
      <c r="D313" s="652" t="s">
        <v>5064</v>
      </c>
      <c r="E313" s="652" t="s">
        <v>5065</v>
      </c>
      <c r="F313" s="655">
        <v>102</v>
      </c>
      <c r="G313" s="655">
        <v>543276</v>
      </c>
      <c r="H313" s="655">
        <v>1</v>
      </c>
      <c r="I313" s="655">
        <v>5326.2352941176468</v>
      </c>
      <c r="J313" s="655">
        <v>124</v>
      </c>
      <c r="K313" s="655">
        <v>664144</v>
      </c>
      <c r="L313" s="655">
        <v>1.2224799181263299</v>
      </c>
      <c r="M313" s="655">
        <v>5356</v>
      </c>
      <c r="N313" s="655">
        <v>111</v>
      </c>
      <c r="O313" s="655">
        <v>615717</v>
      </c>
      <c r="P313" s="668">
        <v>1.1333410642104567</v>
      </c>
      <c r="Q313" s="656">
        <v>5547</v>
      </c>
    </row>
    <row r="314" spans="1:17" ht="14.4" customHeight="1" x14ac:dyDescent="0.3">
      <c r="A314" s="651" t="s">
        <v>540</v>
      </c>
      <c r="B314" s="652" t="s">
        <v>4658</v>
      </c>
      <c r="C314" s="652" t="s">
        <v>4493</v>
      </c>
      <c r="D314" s="652" t="s">
        <v>5066</v>
      </c>
      <c r="E314" s="652" t="s">
        <v>5067</v>
      </c>
      <c r="F314" s="655">
        <v>4893</v>
      </c>
      <c r="G314" s="655">
        <v>5423835</v>
      </c>
      <c r="H314" s="655">
        <v>1</v>
      </c>
      <c r="I314" s="655">
        <v>1108.4886572654814</v>
      </c>
      <c r="J314" s="655">
        <v>4933</v>
      </c>
      <c r="K314" s="655">
        <v>5449497</v>
      </c>
      <c r="L314" s="655">
        <v>1.0047313386192611</v>
      </c>
      <c r="M314" s="655">
        <v>1104.7024123251572</v>
      </c>
      <c r="N314" s="655">
        <v>5023</v>
      </c>
      <c r="O314" s="655">
        <v>5550673</v>
      </c>
      <c r="P314" s="668">
        <v>1.0233852984097045</v>
      </c>
      <c r="Q314" s="656">
        <v>1105.0513637268564</v>
      </c>
    </row>
    <row r="315" spans="1:17" ht="14.4" customHeight="1" x14ac:dyDescent="0.3">
      <c r="A315" s="651" t="s">
        <v>540</v>
      </c>
      <c r="B315" s="652" t="s">
        <v>4658</v>
      </c>
      <c r="C315" s="652" t="s">
        <v>4493</v>
      </c>
      <c r="D315" s="652" t="s">
        <v>5068</v>
      </c>
      <c r="E315" s="652" t="s">
        <v>5069</v>
      </c>
      <c r="F315" s="655">
        <v>824</v>
      </c>
      <c r="G315" s="655">
        <v>1029448</v>
      </c>
      <c r="H315" s="655">
        <v>1</v>
      </c>
      <c r="I315" s="655">
        <v>1249.3300970873786</v>
      </c>
      <c r="J315" s="655">
        <v>813</v>
      </c>
      <c r="K315" s="655">
        <v>1023555</v>
      </c>
      <c r="L315" s="655">
        <v>0.99427557292840429</v>
      </c>
      <c r="M315" s="655">
        <v>1258.9852398523985</v>
      </c>
      <c r="N315" s="655">
        <v>744</v>
      </c>
      <c r="O315" s="655">
        <v>982686</v>
      </c>
      <c r="P315" s="668">
        <v>0.95457565607976314</v>
      </c>
      <c r="Q315" s="656">
        <v>1320.8145161290322</v>
      </c>
    </row>
    <row r="316" spans="1:17" ht="14.4" customHeight="1" x14ac:dyDescent="0.3">
      <c r="A316" s="651" t="s">
        <v>540</v>
      </c>
      <c r="B316" s="652" t="s">
        <v>4658</v>
      </c>
      <c r="C316" s="652" t="s">
        <v>4493</v>
      </c>
      <c r="D316" s="652" t="s">
        <v>5070</v>
      </c>
      <c r="E316" s="652" t="s">
        <v>5071</v>
      </c>
      <c r="F316" s="655"/>
      <c r="G316" s="655"/>
      <c r="H316" s="655"/>
      <c r="I316" s="655"/>
      <c r="J316" s="655">
        <v>10</v>
      </c>
      <c r="K316" s="655">
        <v>0</v>
      </c>
      <c r="L316" s="655"/>
      <c r="M316" s="655">
        <v>0</v>
      </c>
      <c r="N316" s="655"/>
      <c r="O316" s="655"/>
      <c r="P316" s="668"/>
      <c r="Q316" s="656"/>
    </row>
    <row r="317" spans="1:17" ht="14.4" customHeight="1" x14ac:dyDescent="0.3">
      <c r="A317" s="651" t="s">
        <v>540</v>
      </c>
      <c r="B317" s="652" t="s">
        <v>4658</v>
      </c>
      <c r="C317" s="652" t="s">
        <v>4493</v>
      </c>
      <c r="D317" s="652" t="s">
        <v>5072</v>
      </c>
      <c r="E317" s="652" t="s">
        <v>5073</v>
      </c>
      <c r="F317" s="655">
        <v>297</v>
      </c>
      <c r="G317" s="655">
        <v>132564</v>
      </c>
      <c r="H317" s="655">
        <v>1</v>
      </c>
      <c r="I317" s="655">
        <v>446.34343434343435</v>
      </c>
      <c r="J317" s="655">
        <v>356</v>
      </c>
      <c r="K317" s="655">
        <v>160556</v>
      </c>
      <c r="L317" s="655">
        <v>1.2111583838749584</v>
      </c>
      <c r="M317" s="655">
        <v>451</v>
      </c>
      <c r="N317" s="655">
        <v>326</v>
      </c>
      <c r="O317" s="655">
        <v>154778</v>
      </c>
      <c r="P317" s="668">
        <v>1.16757188980417</v>
      </c>
      <c r="Q317" s="656">
        <v>474.77914110429447</v>
      </c>
    </row>
    <row r="318" spans="1:17" ht="14.4" customHeight="1" x14ac:dyDescent="0.3">
      <c r="A318" s="651" t="s">
        <v>540</v>
      </c>
      <c r="B318" s="652" t="s">
        <v>4658</v>
      </c>
      <c r="C318" s="652" t="s">
        <v>4493</v>
      </c>
      <c r="D318" s="652" t="s">
        <v>5074</v>
      </c>
      <c r="E318" s="652" t="s">
        <v>5075</v>
      </c>
      <c r="F318" s="655">
        <v>10</v>
      </c>
      <c r="G318" s="655">
        <v>43075</v>
      </c>
      <c r="H318" s="655">
        <v>1</v>
      </c>
      <c r="I318" s="655">
        <v>4307.5</v>
      </c>
      <c r="J318" s="655">
        <v>15</v>
      </c>
      <c r="K318" s="655">
        <v>65325</v>
      </c>
      <c r="L318" s="655">
        <v>1.5165409170052235</v>
      </c>
      <c r="M318" s="655">
        <v>4355</v>
      </c>
      <c r="N318" s="655">
        <v>31</v>
      </c>
      <c r="O318" s="655">
        <v>142414</v>
      </c>
      <c r="P318" s="668">
        <v>3.3061868833430066</v>
      </c>
      <c r="Q318" s="656">
        <v>4594</v>
      </c>
    </row>
    <row r="319" spans="1:17" ht="14.4" customHeight="1" x14ac:dyDescent="0.3">
      <c r="A319" s="651" t="s">
        <v>540</v>
      </c>
      <c r="B319" s="652" t="s">
        <v>4658</v>
      </c>
      <c r="C319" s="652" t="s">
        <v>4493</v>
      </c>
      <c r="D319" s="652" t="s">
        <v>5076</v>
      </c>
      <c r="E319" s="652" t="s">
        <v>5077</v>
      </c>
      <c r="F319" s="655">
        <v>110</v>
      </c>
      <c r="G319" s="655">
        <v>434159</v>
      </c>
      <c r="H319" s="655">
        <v>1</v>
      </c>
      <c r="I319" s="655">
        <v>3946.9</v>
      </c>
      <c r="J319" s="655">
        <v>99</v>
      </c>
      <c r="K319" s="655">
        <v>392733</v>
      </c>
      <c r="L319" s="655">
        <v>0.90458334389014161</v>
      </c>
      <c r="M319" s="655">
        <v>3967</v>
      </c>
      <c r="N319" s="655">
        <v>104</v>
      </c>
      <c r="O319" s="655">
        <v>427648</v>
      </c>
      <c r="P319" s="668">
        <v>0.98500319007552528</v>
      </c>
      <c r="Q319" s="656">
        <v>4112</v>
      </c>
    </row>
    <row r="320" spans="1:17" ht="14.4" customHeight="1" x14ac:dyDescent="0.3">
      <c r="A320" s="651" t="s">
        <v>540</v>
      </c>
      <c r="B320" s="652" t="s">
        <v>4658</v>
      </c>
      <c r="C320" s="652" t="s">
        <v>4493</v>
      </c>
      <c r="D320" s="652" t="s">
        <v>5078</v>
      </c>
      <c r="E320" s="652" t="s">
        <v>5079</v>
      </c>
      <c r="F320" s="655">
        <v>14</v>
      </c>
      <c r="G320" s="655">
        <v>139900</v>
      </c>
      <c r="H320" s="655">
        <v>1</v>
      </c>
      <c r="I320" s="655">
        <v>9992.8571428571431</v>
      </c>
      <c r="J320" s="655">
        <v>15</v>
      </c>
      <c r="K320" s="655">
        <v>150960</v>
      </c>
      <c r="L320" s="655">
        <v>1.0790564689063618</v>
      </c>
      <c r="M320" s="655">
        <v>10064</v>
      </c>
      <c r="N320" s="655">
        <v>13</v>
      </c>
      <c r="O320" s="655">
        <v>134324</v>
      </c>
      <c r="P320" s="668">
        <v>0.96014295925661186</v>
      </c>
      <c r="Q320" s="656">
        <v>10332.615384615385</v>
      </c>
    </row>
    <row r="321" spans="1:17" ht="14.4" customHeight="1" x14ac:dyDescent="0.3">
      <c r="A321" s="651" t="s">
        <v>540</v>
      </c>
      <c r="B321" s="652" t="s">
        <v>4658</v>
      </c>
      <c r="C321" s="652" t="s">
        <v>4493</v>
      </c>
      <c r="D321" s="652" t="s">
        <v>5080</v>
      </c>
      <c r="E321" s="652" t="s">
        <v>5081</v>
      </c>
      <c r="F321" s="655">
        <v>702</v>
      </c>
      <c r="G321" s="655">
        <v>234877</v>
      </c>
      <c r="H321" s="655">
        <v>1</v>
      </c>
      <c r="I321" s="655">
        <v>334.58262108262107</v>
      </c>
      <c r="J321" s="655">
        <v>787</v>
      </c>
      <c r="K321" s="655">
        <v>266006</v>
      </c>
      <c r="L321" s="655">
        <v>1.1325331982271571</v>
      </c>
      <c r="M321" s="655">
        <v>338</v>
      </c>
      <c r="N321" s="655">
        <v>801</v>
      </c>
      <c r="O321" s="655">
        <v>285748</v>
      </c>
      <c r="P321" s="668">
        <v>1.216585702303759</v>
      </c>
      <c r="Q321" s="656">
        <v>356.73907615480647</v>
      </c>
    </row>
    <row r="322" spans="1:17" ht="14.4" customHeight="1" x14ac:dyDescent="0.3">
      <c r="A322" s="651" t="s">
        <v>540</v>
      </c>
      <c r="B322" s="652" t="s">
        <v>4658</v>
      </c>
      <c r="C322" s="652" t="s">
        <v>4493</v>
      </c>
      <c r="D322" s="652" t="s">
        <v>4545</v>
      </c>
      <c r="E322" s="652" t="s">
        <v>4546</v>
      </c>
      <c r="F322" s="655">
        <v>1</v>
      </c>
      <c r="G322" s="655">
        <v>178</v>
      </c>
      <c r="H322" s="655">
        <v>1</v>
      </c>
      <c r="I322" s="655">
        <v>178</v>
      </c>
      <c r="J322" s="655"/>
      <c r="K322" s="655"/>
      <c r="L322" s="655"/>
      <c r="M322" s="655"/>
      <c r="N322" s="655">
        <v>2</v>
      </c>
      <c r="O322" s="655">
        <v>366</v>
      </c>
      <c r="P322" s="668">
        <v>2.0561797752808988</v>
      </c>
      <c r="Q322" s="656">
        <v>183</v>
      </c>
    </row>
    <row r="323" spans="1:17" ht="14.4" customHeight="1" x14ac:dyDescent="0.3">
      <c r="A323" s="651" t="s">
        <v>540</v>
      </c>
      <c r="B323" s="652" t="s">
        <v>4658</v>
      </c>
      <c r="C323" s="652" t="s">
        <v>4493</v>
      </c>
      <c r="D323" s="652" t="s">
        <v>5082</v>
      </c>
      <c r="E323" s="652" t="s">
        <v>5083</v>
      </c>
      <c r="F323" s="655">
        <v>14</v>
      </c>
      <c r="G323" s="655">
        <v>67256</v>
      </c>
      <c r="H323" s="655">
        <v>1</v>
      </c>
      <c r="I323" s="655">
        <v>4804</v>
      </c>
      <c r="J323" s="655">
        <v>12</v>
      </c>
      <c r="K323" s="655">
        <v>58008</v>
      </c>
      <c r="L323" s="655">
        <v>0.86249553943142621</v>
      </c>
      <c r="M323" s="655">
        <v>4834</v>
      </c>
      <c r="N323" s="655">
        <v>7</v>
      </c>
      <c r="O323" s="655">
        <v>35350</v>
      </c>
      <c r="P323" s="668">
        <v>0.52560366361365529</v>
      </c>
      <c r="Q323" s="656">
        <v>5050</v>
      </c>
    </row>
    <row r="324" spans="1:17" ht="14.4" customHeight="1" x14ac:dyDescent="0.3">
      <c r="A324" s="651" t="s">
        <v>540</v>
      </c>
      <c r="B324" s="652" t="s">
        <v>4658</v>
      </c>
      <c r="C324" s="652" t="s">
        <v>4493</v>
      </c>
      <c r="D324" s="652" t="s">
        <v>4549</v>
      </c>
      <c r="E324" s="652" t="s">
        <v>4550</v>
      </c>
      <c r="F324" s="655">
        <v>966</v>
      </c>
      <c r="G324" s="655">
        <v>335016</v>
      </c>
      <c r="H324" s="655">
        <v>1</v>
      </c>
      <c r="I324" s="655">
        <v>346.80745341614909</v>
      </c>
      <c r="J324" s="655">
        <v>984</v>
      </c>
      <c r="K324" s="655">
        <v>343416</v>
      </c>
      <c r="L324" s="655">
        <v>1.0250734293287485</v>
      </c>
      <c r="M324" s="655">
        <v>349</v>
      </c>
      <c r="N324" s="655">
        <v>977</v>
      </c>
      <c r="O324" s="655">
        <v>363329</v>
      </c>
      <c r="P324" s="668">
        <v>1.0845123814981972</v>
      </c>
      <c r="Q324" s="656">
        <v>371.88229273285566</v>
      </c>
    </row>
    <row r="325" spans="1:17" ht="14.4" customHeight="1" x14ac:dyDescent="0.3">
      <c r="A325" s="651" t="s">
        <v>540</v>
      </c>
      <c r="B325" s="652" t="s">
        <v>4658</v>
      </c>
      <c r="C325" s="652" t="s">
        <v>4493</v>
      </c>
      <c r="D325" s="652" t="s">
        <v>5084</v>
      </c>
      <c r="E325" s="652" t="s">
        <v>5085</v>
      </c>
      <c r="F325" s="655">
        <v>280</v>
      </c>
      <c r="G325" s="655">
        <v>84496</v>
      </c>
      <c r="H325" s="655">
        <v>1</v>
      </c>
      <c r="I325" s="655">
        <v>301.77142857142854</v>
      </c>
      <c r="J325" s="655">
        <v>323</v>
      </c>
      <c r="K325" s="655">
        <v>97869</v>
      </c>
      <c r="L325" s="655">
        <v>1.1582678469986745</v>
      </c>
      <c r="M325" s="655">
        <v>303</v>
      </c>
      <c r="N325" s="655">
        <v>241</v>
      </c>
      <c r="O325" s="655">
        <v>36873</v>
      </c>
      <c r="P325" s="668">
        <v>0.43638752130278358</v>
      </c>
      <c r="Q325" s="656">
        <v>153</v>
      </c>
    </row>
    <row r="326" spans="1:17" ht="14.4" customHeight="1" x14ac:dyDescent="0.3">
      <c r="A326" s="651" t="s">
        <v>540</v>
      </c>
      <c r="B326" s="652" t="s">
        <v>4658</v>
      </c>
      <c r="C326" s="652" t="s">
        <v>4493</v>
      </c>
      <c r="D326" s="652" t="s">
        <v>5086</v>
      </c>
      <c r="E326" s="652" t="s">
        <v>5087</v>
      </c>
      <c r="F326" s="655">
        <v>11</v>
      </c>
      <c r="G326" s="655">
        <v>124867</v>
      </c>
      <c r="H326" s="655">
        <v>1</v>
      </c>
      <c r="I326" s="655">
        <v>11351.545454545454</v>
      </c>
      <c r="J326" s="655">
        <v>8</v>
      </c>
      <c r="K326" s="655">
        <v>91400</v>
      </c>
      <c r="L326" s="655">
        <v>0.73197882547030035</v>
      </c>
      <c r="M326" s="655">
        <v>11425</v>
      </c>
      <c r="N326" s="655">
        <v>13</v>
      </c>
      <c r="O326" s="655">
        <v>152633</v>
      </c>
      <c r="P326" s="668">
        <v>1.2223645959300695</v>
      </c>
      <c r="Q326" s="656">
        <v>11741</v>
      </c>
    </row>
    <row r="327" spans="1:17" ht="14.4" customHeight="1" x14ac:dyDescent="0.3">
      <c r="A327" s="651" t="s">
        <v>540</v>
      </c>
      <c r="B327" s="652" t="s">
        <v>4658</v>
      </c>
      <c r="C327" s="652" t="s">
        <v>4493</v>
      </c>
      <c r="D327" s="652" t="s">
        <v>5088</v>
      </c>
      <c r="E327" s="652" t="s">
        <v>5089</v>
      </c>
      <c r="F327" s="655">
        <v>141</v>
      </c>
      <c r="G327" s="655">
        <v>597162</v>
      </c>
      <c r="H327" s="655">
        <v>1</v>
      </c>
      <c r="I327" s="655">
        <v>4235.1914893617022</v>
      </c>
      <c r="J327" s="655">
        <v>44</v>
      </c>
      <c r="K327" s="655">
        <v>187686</v>
      </c>
      <c r="L327" s="655">
        <v>0.3142966230269173</v>
      </c>
      <c r="M327" s="655">
        <v>4265.590909090909</v>
      </c>
      <c r="N327" s="655">
        <v>22</v>
      </c>
      <c r="O327" s="655">
        <v>98604</v>
      </c>
      <c r="P327" s="668">
        <v>0.16512102243612287</v>
      </c>
      <c r="Q327" s="656">
        <v>4482</v>
      </c>
    </row>
    <row r="328" spans="1:17" ht="14.4" customHeight="1" x14ac:dyDescent="0.3">
      <c r="A328" s="651" t="s">
        <v>540</v>
      </c>
      <c r="B328" s="652" t="s">
        <v>4658</v>
      </c>
      <c r="C328" s="652" t="s">
        <v>4493</v>
      </c>
      <c r="D328" s="652" t="s">
        <v>5090</v>
      </c>
      <c r="E328" s="652" t="s">
        <v>5091</v>
      </c>
      <c r="F328" s="655">
        <v>103</v>
      </c>
      <c r="G328" s="655">
        <v>1283619</v>
      </c>
      <c r="H328" s="655">
        <v>1</v>
      </c>
      <c r="I328" s="655">
        <v>12462.320388349515</v>
      </c>
      <c r="J328" s="655">
        <v>120</v>
      </c>
      <c r="K328" s="655">
        <v>1504755</v>
      </c>
      <c r="L328" s="655">
        <v>1.1722754181731496</v>
      </c>
      <c r="M328" s="655">
        <v>12539.625</v>
      </c>
      <c r="N328" s="655">
        <v>148</v>
      </c>
      <c r="O328" s="655">
        <v>1908016</v>
      </c>
      <c r="P328" s="668">
        <v>1.4864348377517005</v>
      </c>
      <c r="Q328" s="656">
        <v>12892</v>
      </c>
    </row>
    <row r="329" spans="1:17" ht="14.4" customHeight="1" x14ac:dyDescent="0.3">
      <c r="A329" s="651" t="s">
        <v>540</v>
      </c>
      <c r="B329" s="652" t="s">
        <v>4658</v>
      </c>
      <c r="C329" s="652" t="s">
        <v>4493</v>
      </c>
      <c r="D329" s="652" t="s">
        <v>5092</v>
      </c>
      <c r="E329" s="652" t="s">
        <v>5093</v>
      </c>
      <c r="F329" s="655">
        <v>164</v>
      </c>
      <c r="G329" s="655">
        <v>386716</v>
      </c>
      <c r="H329" s="655">
        <v>1</v>
      </c>
      <c r="I329" s="655">
        <v>2358.0243902439024</v>
      </c>
      <c r="J329" s="655">
        <v>180</v>
      </c>
      <c r="K329" s="655">
        <v>428940</v>
      </c>
      <c r="L329" s="655">
        <v>1.109186069363564</v>
      </c>
      <c r="M329" s="655">
        <v>2383</v>
      </c>
      <c r="N329" s="655">
        <v>218</v>
      </c>
      <c r="O329" s="655">
        <v>543038</v>
      </c>
      <c r="P329" s="668">
        <v>1.4042294603791929</v>
      </c>
      <c r="Q329" s="656">
        <v>2491</v>
      </c>
    </row>
    <row r="330" spans="1:17" ht="14.4" customHeight="1" x14ac:dyDescent="0.3">
      <c r="A330" s="651" t="s">
        <v>540</v>
      </c>
      <c r="B330" s="652" t="s">
        <v>4658</v>
      </c>
      <c r="C330" s="652" t="s">
        <v>4493</v>
      </c>
      <c r="D330" s="652" t="s">
        <v>5094</v>
      </c>
      <c r="E330" s="652" t="s">
        <v>5095</v>
      </c>
      <c r="F330" s="655"/>
      <c r="G330" s="655"/>
      <c r="H330" s="655"/>
      <c r="I330" s="655"/>
      <c r="J330" s="655">
        <v>5</v>
      </c>
      <c r="K330" s="655">
        <v>27730</v>
      </c>
      <c r="L330" s="655"/>
      <c r="M330" s="655">
        <v>5546</v>
      </c>
      <c r="N330" s="655">
        <v>3</v>
      </c>
      <c r="O330" s="655">
        <v>17364</v>
      </c>
      <c r="P330" s="668"/>
      <c r="Q330" s="656">
        <v>5788</v>
      </c>
    </row>
    <row r="331" spans="1:17" ht="14.4" customHeight="1" x14ac:dyDescent="0.3">
      <c r="A331" s="651" t="s">
        <v>540</v>
      </c>
      <c r="B331" s="652" t="s">
        <v>4658</v>
      </c>
      <c r="C331" s="652" t="s">
        <v>4493</v>
      </c>
      <c r="D331" s="652" t="s">
        <v>5096</v>
      </c>
      <c r="E331" s="652" t="s">
        <v>5097</v>
      </c>
      <c r="F331" s="655">
        <v>128</v>
      </c>
      <c r="G331" s="655">
        <v>85616</v>
      </c>
      <c r="H331" s="655">
        <v>1</v>
      </c>
      <c r="I331" s="655">
        <v>668.875</v>
      </c>
      <c r="J331" s="655">
        <v>125</v>
      </c>
      <c r="K331" s="655">
        <v>84625</v>
      </c>
      <c r="L331" s="655">
        <v>0.98842506073631098</v>
      </c>
      <c r="M331" s="655">
        <v>677</v>
      </c>
      <c r="N331" s="655">
        <v>147</v>
      </c>
      <c r="O331" s="655">
        <v>104667</v>
      </c>
      <c r="P331" s="668">
        <v>1.2225168192861147</v>
      </c>
      <c r="Q331" s="656">
        <v>712.0204081632653</v>
      </c>
    </row>
    <row r="332" spans="1:17" ht="14.4" customHeight="1" x14ac:dyDescent="0.3">
      <c r="A332" s="651" t="s">
        <v>540</v>
      </c>
      <c r="B332" s="652" t="s">
        <v>4658</v>
      </c>
      <c r="C332" s="652" t="s">
        <v>4493</v>
      </c>
      <c r="D332" s="652" t="s">
        <v>5098</v>
      </c>
      <c r="E332" s="652" t="s">
        <v>5099</v>
      </c>
      <c r="F332" s="655">
        <v>3</v>
      </c>
      <c r="G332" s="655">
        <v>0</v>
      </c>
      <c r="H332" s="655"/>
      <c r="I332" s="655">
        <v>0</v>
      </c>
      <c r="J332" s="655"/>
      <c r="K332" s="655"/>
      <c r="L332" s="655"/>
      <c r="M332" s="655"/>
      <c r="N332" s="655"/>
      <c r="O332" s="655"/>
      <c r="P332" s="668"/>
      <c r="Q332" s="656"/>
    </row>
    <row r="333" spans="1:17" ht="14.4" customHeight="1" x14ac:dyDescent="0.3">
      <c r="A333" s="651" t="s">
        <v>540</v>
      </c>
      <c r="B333" s="652" t="s">
        <v>4658</v>
      </c>
      <c r="C333" s="652" t="s">
        <v>4493</v>
      </c>
      <c r="D333" s="652" t="s">
        <v>5100</v>
      </c>
      <c r="E333" s="652" t="s">
        <v>5101</v>
      </c>
      <c r="F333" s="655">
        <v>13</v>
      </c>
      <c r="G333" s="655">
        <v>0</v>
      </c>
      <c r="H333" s="655"/>
      <c r="I333" s="655">
        <v>0</v>
      </c>
      <c r="J333" s="655">
        <v>7</v>
      </c>
      <c r="K333" s="655">
        <v>0</v>
      </c>
      <c r="L333" s="655"/>
      <c r="M333" s="655">
        <v>0</v>
      </c>
      <c r="N333" s="655">
        <v>11</v>
      </c>
      <c r="O333" s="655">
        <v>0</v>
      </c>
      <c r="P333" s="668"/>
      <c r="Q333" s="656">
        <v>0</v>
      </c>
    </row>
    <row r="334" spans="1:17" ht="14.4" customHeight="1" x14ac:dyDescent="0.3">
      <c r="A334" s="651" t="s">
        <v>540</v>
      </c>
      <c r="B334" s="652" t="s">
        <v>4658</v>
      </c>
      <c r="C334" s="652" t="s">
        <v>4493</v>
      </c>
      <c r="D334" s="652" t="s">
        <v>5102</v>
      </c>
      <c r="E334" s="652" t="s">
        <v>5103</v>
      </c>
      <c r="F334" s="655">
        <v>437</v>
      </c>
      <c r="G334" s="655">
        <v>595741</v>
      </c>
      <c r="H334" s="655">
        <v>1</v>
      </c>
      <c r="I334" s="655">
        <v>1363.2517162471395</v>
      </c>
      <c r="J334" s="655">
        <v>394</v>
      </c>
      <c r="K334" s="655">
        <v>540962</v>
      </c>
      <c r="L334" s="655">
        <v>0.90804896758826403</v>
      </c>
      <c r="M334" s="655">
        <v>1373</v>
      </c>
      <c r="N334" s="655">
        <v>350</v>
      </c>
      <c r="O334" s="655">
        <v>505462</v>
      </c>
      <c r="P334" s="668">
        <v>0.84845931369504535</v>
      </c>
      <c r="Q334" s="656">
        <v>1444.1771428571428</v>
      </c>
    </row>
    <row r="335" spans="1:17" ht="14.4" customHeight="1" x14ac:dyDescent="0.3">
      <c r="A335" s="651" t="s">
        <v>540</v>
      </c>
      <c r="B335" s="652" t="s">
        <v>4658</v>
      </c>
      <c r="C335" s="652" t="s">
        <v>4493</v>
      </c>
      <c r="D335" s="652" t="s">
        <v>5104</v>
      </c>
      <c r="E335" s="652" t="s">
        <v>5105</v>
      </c>
      <c r="F335" s="655">
        <v>21</v>
      </c>
      <c r="G335" s="655">
        <v>111171</v>
      </c>
      <c r="H335" s="655">
        <v>1</v>
      </c>
      <c r="I335" s="655">
        <v>5293.8571428571431</v>
      </c>
      <c r="J335" s="655">
        <v>33</v>
      </c>
      <c r="K335" s="655">
        <v>175692</v>
      </c>
      <c r="L335" s="655">
        <v>1.5803761772404674</v>
      </c>
      <c r="M335" s="655">
        <v>5324</v>
      </c>
      <c r="N335" s="655">
        <v>29</v>
      </c>
      <c r="O335" s="655">
        <v>161414</v>
      </c>
      <c r="P335" s="668">
        <v>1.4519434025060491</v>
      </c>
      <c r="Q335" s="656">
        <v>5566</v>
      </c>
    </row>
    <row r="336" spans="1:17" ht="14.4" customHeight="1" x14ac:dyDescent="0.3">
      <c r="A336" s="651" t="s">
        <v>540</v>
      </c>
      <c r="B336" s="652" t="s">
        <v>4658</v>
      </c>
      <c r="C336" s="652" t="s">
        <v>4493</v>
      </c>
      <c r="D336" s="652" t="s">
        <v>5106</v>
      </c>
      <c r="E336" s="652" t="s">
        <v>5107</v>
      </c>
      <c r="F336" s="655">
        <v>16</v>
      </c>
      <c r="G336" s="655">
        <v>165938</v>
      </c>
      <c r="H336" s="655">
        <v>1</v>
      </c>
      <c r="I336" s="655">
        <v>10371.125</v>
      </c>
      <c r="J336" s="655">
        <v>15</v>
      </c>
      <c r="K336" s="655">
        <v>156645</v>
      </c>
      <c r="L336" s="655">
        <v>0.94399715556412633</v>
      </c>
      <c r="M336" s="655">
        <v>10443</v>
      </c>
      <c r="N336" s="655">
        <v>17</v>
      </c>
      <c r="O336" s="655">
        <v>182274</v>
      </c>
      <c r="P336" s="668">
        <v>1.09844640769444</v>
      </c>
      <c r="Q336" s="656">
        <v>10722</v>
      </c>
    </row>
    <row r="337" spans="1:17" ht="14.4" customHeight="1" x14ac:dyDescent="0.3">
      <c r="A337" s="651" t="s">
        <v>540</v>
      </c>
      <c r="B337" s="652" t="s">
        <v>4658</v>
      </c>
      <c r="C337" s="652" t="s">
        <v>4493</v>
      </c>
      <c r="D337" s="652" t="s">
        <v>5108</v>
      </c>
      <c r="E337" s="652" t="s">
        <v>5109</v>
      </c>
      <c r="F337" s="655">
        <v>21</v>
      </c>
      <c r="G337" s="655">
        <v>65721</v>
      </c>
      <c r="H337" s="655">
        <v>1</v>
      </c>
      <c r="I337" s="655">
        <v>3129.5714285714284</v>
      </c>
      <c r="J337" s="655">
        <v>17</v>
      </c>
      <c r="K337" s="655">
        <v>53703</v>
      </c>
      <c r="L337" s="655">
        <v>0.81713607522709641</v>
      </c>
      <c r="M337" s="655">
        <v>3159</v>
      </c>
      <c r="N337" s="655">
        <v>15</v>
      </c>
      <c r="O337" s="655">
        <v>50250</v>
      </c>
      <c r="P337" s="668">
        <v>0.76459579129958466</v>
      </c>
      <c r="Q337" s="656">
        <v>3350</v>
      </c>
    </row>
    <row r="338" spans="1:17" ht="14.4" customHeight="1" x14ac:dyDescent="0.3">
      <c r="A338" s="651" t="s">
        <v>540</v>
      </c>
      <c r="B338" s="652" t="s">
        <v>4658</v>
      </c>
      <c r="C338" s="652" t="s">
        <v>4493</v>
      </c>
      <c r="D338" s="652" t="s">
        <v>5110</v>
      </c>
      <c r="E338" s="652" t="s">
        <v>5111</v>
      </c>
      <c r="F338" s="655">
        <v>1</v>
      </c>
      <c r="G338" s="655">
        <v>1779</v>
      </c>
      <c r="H338" s="655">
        <v>1</v>
      </c>
      <c r="I338" s="655">
        <v>1779</v>
      </c>
      <c r="J338" s="655"/>
      <c r="K338" s="655"/>
      <c r="L338" s="655"/>
      <c r="M338" s="655"/>
      <c r="N338" s="655"/>
      <c r="O338" s="655"/>
      <c r="P338" s="668"/>
      <c r="Q338" s="656"/>
    </row>
    <row r="339" spans="1:17" ht="14.4" customHeight="1" x14ac:dyDescent="0.3">
      <c r="A339" s="651" t="s">
        <v>540</v>
      </c>
      <c r="B339" s="652" t="s">
        <v>4658</v>
      </c>
      <c r="C339" s="652" t="s">
        <v>4493</v>
      </c>
      <c r="D339" s="652" t="s">
        <v>5112</v>
      </c>
      <c r="E339" s="652" t="s">
        <v>5113</v>
      </c>
      <c r="F339" s="655">
        <v>9</v>
      </c>
      <c r="G339" s="655">
        <v>71028</v>
      </c>
      <c r="H339" s="655">
        <v>1</v>
      </c>
      <c r="I339" s="655">
        <v>7892</v>
      </c>
      <c r="J339" s="655">
        <v>18</v>
      </c>
      <c r="K339" s="655">
        <v>143046</v>
      </c>
      <c r="L339" s="655">
        <v>2.0139381652306132</v>
      </c>
      <c r="M339" s="655">
        <v>7947</v>
      </c>
      <c r="N339" s="655">
        <v>19</v>
      </c>
      <c r="O339" s="655">
        <v>155629</v>
      </c>
      <c r="P339" s="668">
        <v>2.1910936532071861</v>
      </c>
      <c r="Q339" s="656">
        <v>8191</v>
      </c>
    </row>
    <row r="340" spans="1:17" ht="14.4" customHeight="1" x14ac:dyDescent="0.3">
      <c r="A340" s="651" t="s">
        <v>540</v>
      </c>
      <c r="B340" s="652" t="s">
        <v>4658</v>
      </c>
      <c r="C340" s="652" t="s">
        <v>4493</v>
      </c>
      <c r="D340" s="652" t="s">
        <v>5114</v>
      </c>
      <c r="E340" s="652" t="s">
        <v>5063</v>
      </c>
      <c r="F340" s="655">
        <v>4</v>
      </c>
      <c r="G340" s="655">
        <v>38196</v>
      </c>
      <c r="H340" s="655">
        <v>1</v>
      </c>
      <c r="I340" s="655">
        <v>9549</v>
      </c>
      <c r="J340" s="655">
        <v>5</v>
      </c>
      <c r="K340" s="655">
        <v>48175</v>
      </c>
      <c r="L340" s="655">
        <v>1.2612577233218139</v>
      </c>
      <c r="M340" s="655">
        <v>9635</v>
      </c>
      <c r="N340" s="655">
        <v>7</v>
      </c>
      <c r="O340" s="655">
        <v>69657</v>
      </c>
      <c r="P340" s="668">
        <v>1.8236726358781024</v>
      </c>
      <c r="Q340" s="656">
        <v>9951</v>
      </c>
    </row>
    <row r="341" spans="1:17" ht="14.4" customHeight="1" x14ac:dyDescent="0.3">
      <c r="A341" s="651" t="s">
        <v>540</v>
      </c>
      <c r="B341" s="652" t="s">
        <v>4658</v>
      </c>
      <c r="C341" s="652" t="s">
        <v>4493</v>
      </c>
      <c r="D341" s="652" t="s">
        <v>5115</v>
      </c>
      <c r="E341" s="652" t="s">
        <v>5116</v>
      </c>
      <c r="F341" s="655">
        <v>35</v>
      </c>
      <c r="G341" s="655">
        <v>153866</v>
      </c>
      <c r="H341" s="655">
        <v>1</v>
      </c>
      <c r="I341" s="655">
        <v>4396.1714285714288</v>
      </c>
      <c r="J341" s="655">
        <v>56</v>
      </c>
      <c r="K341" s="655">
        <v>248360</v>
      </c>
      <c r="L341" s="655">
        <v>1.6141317770007668</v>
      </c>
      <c r="M341" s="655">
        <v>4435</v>
      </c>
      <c r="N341" s="655">
        <v>120</v>
      </c>
      <c r="O341" s="655">
        <v>552480</v>
      </c>
      <c r="P341" s="668">
        <v>3.5906568052721197</v>
      </c>
      <c r="Q341" s="656">
        <v>4604</v>
      </c>
    </row>
    <row r="342" spans="1:17" ht="14.4" customHeight="1" x14ac:dyDescent="0.3">
      <c r="A342" s="651" t="s">
        <v>540</v>
      </c>
      <c r="B342" s="652" t="s">
        <v>4658</v>
      </c>
      <c r="C342" s="652" t="s">
        <v>4493</v>
      </c>
      <c r="D342" s="652" t="s">
        <v>5117</v>
      </c>
      <c r="E342" s="652" t="s">
        <v>5118</v>
      </c>
      <c r="F342" s="655">
        <v>12</v>
      </c>
      <c r="G342" s="655">
        <v>43172</v>
      </c>
      <c r="H342" s="655">
        <v>1</v>
      </c>
      <c r="I342" s="655">
        <v>3597.6666666666665</v>
      </c>
      <c r="J342" s="655">
        <v>8</v>
      </c>
      <c r="K342" s="655">
        <v>29032</v>
      </c>
      <c r="L342" s="655">
        <v>0.67247289910126939</v>
      </c>
      <c r="M342" s="655">
        <v>3629</v>
      </c>
      <c r="N342" s="655">
        <v>7</v>
      </c>
      <c r="O342" s="655">
        <v>26740</v>
      </c>
      <c r="P342" s="668">
        <v>0.61938293338274808</v>
      </c>
      <c r="Q342" s="656">
        <v>3820</v>
      </c>
    </row>
    <row r="343" spans="1:17" ht="14.4" customHeight="1" x14ac:dyDescent="0.3">
      <c r="A343" s="651" t="s">
        <v>540</v>
      </c>
      <c r="B343" s="652" t="s">
        <v>4658</v>
      </c>
      <c r="C343" s="652" t="s">
        <v>4493</v>
      </c>
      <c r="D343" s="652" t="s">
        <v>5119</v>
      </c>
      <c r="E343" s="652" t="s">
        <v>5120</v>
      </c>
      <c r="F343" s="655">
        <v>1</v>
      </c>
      <c r="G343" s="655">
        <v>1162</v>
      </c>
      <c r="H343" s="655">
        <v>1</v>
      </c>
      <c r="I343" s="655">
        <v>1162</v>
      </c>
      <c r="J343" s="655"/>
      <c r="K343" s="655"/>
      <c r="L343" s="655"/>
      <c r="M343" s="655"/>
      <c r="N343" s="655"/>
      <c r="O343" s="655"/>
      <c r="P343" s="668"/>
      <c r="Q343" s="656"/>
    </row>
    <row r="344" spans="1:17" ht="14.4" customHeight="1" x14ac:dyDescent="0.3">
      <c r="A344" s="651" t="s">
        <v>540</v>
      </c>
      <c r="B344" s="652" t="s">
        <v>4658</v>
      </c>
      <c r="C344" s="652" t="s">
        <v>4493</v>
      </c>
      <c r="D344" s="652" t="s">
        <v>5121</v>
      </c>
      <c r="E344" s="652" t="s">
        <v>5122</v>
      </c>
      <c r="F344" s="655">
        <v>2</v>
      </c>
      <c r="G344" s="655">
        <v>4473</v>
      </c>
      <c r="H344" s="655">
        <v>1</v>
      </c>
      <c r="I344" s="655">
        <v>2236.5</v>
      </c>
      <c r="J344" s="655">
        <v>2</v>
      </c>
      <c r="K344" s="655">
        <v>4524</v>
      </c>
      <c r="L344" s="655">
        <v>1.01140174379611</v>
      </c>
      <c r="M344" s="655">
        <v>2262</v>
      </c>
      <c r="N344" s="655"/>
      <c r="O344" s="655"/>
      <c r="P344" s="668"/>
      <c r="Q344" s="656"/>
    </row>
    <row r="345" spans="1:17" ht="14.4" customHeight="1" x14ac:dyDescent="0.3">
      <c r="A345" s="651" t="s">
        <v>540</v>
      </c>
      <c r="B345" s="652" t="s">
        <v>4658</v>
      </c>
      <c r="C345" s="652" t="s">
        <v>4493</v>
      </c>
      <c r="D345" s="652" t="s">
        <v>5123</v>
      </c>
      <c r="E345" s="652" t="s">
        <v>5124</v>
      </c>
      <c r="F345" s="655"/>
      <c r="G345" s="655"/>
      <c r="H345" s="655"/>
      <c r="I345" s="655"/>
      <c r="J345" s="655"/>
      <c r="K345" s="655"/>
      <c r="L345" s="655"/>
      <c r="M345" s="655"/>
      <c r="N345" s="655">
        <v>1</v>
      </c>
      <c r="O345" s="655">
        <v>1265</v>
      </c>
      <c r="P345" s="668"/>
      <c r="Q345" s="656">
        <v>1265</v>
      </c>
    </row>
    <row r="346" spans="1:17" ht="14.4" customHeight="1" x14ac:dyDescent="0.3">
      <c r="A346" s="651" t="s">
        <v>540</v>
      </c>
      <c r="B346" s="652" t="s">
        <v>4658</v>
      </c>
      <c r="C346" s="652" t="s">
        <v>4493</v>
      </c>
      <c r="D346" s="652" t="s">
        <v>5125</v>
      </c>
      <c r="E346" s="652" t="s">
        <v>5126</v>
      </c>
      <c r="F346" s="655">
        <v>10</v>
      </c>
      <c r="G346" s="655">
        <v>15350</v>
      </c>
      <c r="H346" s="655">
        <v>1</v>
      </c>
      <c r="I346" s="655">
        <v>1535</v>
      </c>
      <c r="J346" s="655">
        <v>10</v>
      </c>
      <c r="K346" s="655">
        <v>15410</v>
      </c>
      <c r="L346" s="655">
        <v>1.0039087947882737</v>
      </c>
      <c r="M346" s="655">
        <v>1541</v>
      </c>
      <c r="N346" s="655">
        <v>10</v>
      </c>
      <c r="O346" s="655">
        <v>15960</v>
      </c>
      <c r="P346" s="668">
        <v>1.0397394136807818</v>
      </c>
      <c r="Q346" s="656">
        <v>1596</v>
      </c>
    </row>
    <row r="347" spans="1:17" ht="14.4" customHeight="1" x14ac:dyDescent="0.3">
      <c r="A347" s="651" t="s">
        <v>540</v>
      </c>
      <c r="B347" s="652" t="s">
        <v>4658</v>
      </c>
      <c r="C347" s="652" t="s">
        <v>4493</v>
      </c>
      <c r="D347" s="652" t="s">
        <v>5127</v>
      </c>
      <c r="E347" s="652" t="s">
        <v>5128</v>
      </c>
      <c r="F347" s="655">
        <v>5</v>
      </c>
      <c r="G347" s="655">
        <v>49438</v>
      </c>
      <c r="H347" s="655">
        <v>1</v>
      </c>
      <c r="I347" s="655">
        <v>9887.6</v>
      </c>
      <c r="J347" s="655">
        <v>5</v>
      </c>
      <c r="K347" s="655">
        <v>49665</v>
      </c>
      <c r="L347" s="655">
        <v>1.0045916096929488</v>
      </c>
      <c r="M347" s="655">
        <v>9933</v>
      </c>
      <c r="N347" s="655"/>
      <c r="O347" s="655"/>
      <c r="P347" s="668"/>
      <c r="Q347" s="656"/>
    </row>
    <row r="348" spans="1:17" ht="14.4" customHeight="1" x14ac:dyDescent="0.3">
      <c r="A348" s="651" t="s">
        <v>540</v>
      </c>
      <c r="B348" s="652" t="s">
        <v>4658</v>
      </c>
      <c r="C348" s="652" t="s">
        <v>4493</v>
      </c>
      <c r="D348" s="652" t="s">
        <v>5129</v>
      </c>
      <c r="E348" s="652" t="s">
        <v>5130</v>
      </c>
      <c r="F348" s="655">
        <v>17</v>
      </c>
      <c r="G348" s="655">
        <v>75757</v>
      </c>
      <c r="H348" s="655">
        <v>1</v>
      </c>
      <c r="I348" s="655">
        <v>4456.2941176470586</v>
      </c>
      <c r="J348" s="655">
        <v>14</v>
      </c>
      <c r="K348" s="655">
        <v>62706</v>
      </c>
      <c r="L348" s="655">
        <v>0.82772549071372947</v>
      </c>
      <c r="M348" s="655">
        <v>4479</v>
      </c>
      <c r="N348" s="655">
        <v>21</v>
      </c>
      <c r="O348" s="655">
        <v>96739</v>
      </c>
      <c r="P348" s="668">
        <v>1.2769645049302374</v>
      </c>
      <c r="Q348" s="656">
        <v>4606.6190476190477</v>
      </c>
    </row>
    <row r="349" spans="1:17" ht="14.4" customHeight="1" x14ac:dyDescent="0.3">
      <c r="A349" s="651" t="s">
        <v>540</v>
      </c>
      <c r="B349" s="652" t="s">
        <v>4658</v>
      </c>
      <c r="C349" s="652" t="s">
        <v>4493</v>
      </c>
      <c r="D349" s="652" t="s">
        <v>5131</v>
      </c>
      <c r="E349" s="652" t="s">
        <v>5132</v>
      </c>
      <c r="F349" s="655">
        <v>1</v>
      </c>
      <c r="G349" s="655">
        <v>12997</v>
      </c>
      <c r="H349" s="655">
        <v>1</v>
      </c>
      <c r="I349" s="655">
        <v>12997</v>
      </c>
      <c r="J349" s="655"/>
      <c r="K349" s="655"/>
      <c r="L349" s="655"/>
      <c r="M349" s="655"/>
      <c r="N349" s="655"/>
      <c r="O349" s="655"/>
      <c r="P349" s="668"/>
      <c r="Q349" s="656"/>
    </row>
    <row r="350" spans="1:17" ht="14.4" customHeight="1" x14ac:dyDescent="0.3">
      <c r="A350" s="651" t="s">
        <v>540</v>
      </c>
      <c r="B350" s="652" t="s">
        <v>4658</v>
      </c>
      <c r="C350" s="652" t="s">
        <v>4493</v>
      </c>
      <c r="D350" s="652" t="s">
        <v>5133</v>
      </c>
      <c r="E350" s="652" t="s">
        <v>5134</v>
      </c>
      <c r="F350" s="655">
        <v>7</v>
      </c>
      <c r="G350" s="655">
        <v>47245</v>
      </c>
      <c r="H350" s="655">
        <v>1</v>
      </c>
      <c r="I350" s="655">
        <v>6749.2857142857147</v>
      </c>
      <c r="J350" s="655">
        <v>8</v>
      </c>
      <c r="K350" s="655">
        <v>54392</v>
      </c>
      <c r="L350" s="655">
        <v>1.1512752672240449</v>
      </c>
      <c r="M350" s="655">
        <v>6799</v>
      </c>
      <c r="N350" s="655">
        <v>3</v>
      </c>
      <c r="O350" s="655">
        <v>21480</v>
      </c>
      <c r="P350" s="668">
        <v>0.45465128585035453</v>
      </c>
      <c r="Q350" s="656">
        <v>7160</v>
      </c>
    </row>
    <row r="351" spans="1:17" ht="14.4" customHeight="1" x14ac:dyDescent="0.3">
      <c r="A351" s="651" t="s">
        <v>540</v>
      </c>
      <c r="B351" s="652" t="s">
        <v>4658</v>
      </c>
      <c r="C351" s="652" t="s">
        <v>4493</v>
      </c>
      <c r="D351" s="652" t="s">
        <v>5135</v>
      </c>
      <c r="E351" s="652" t="s">
        <v>5136</v>
      </c>
      <c r="F351" s="655">
        <v>8</v>
      </c>
      <c r="G351" s="655">
        <v>13874</v>
      </c>
      <c r="H351" s="655">
        <v>1</v>
      </c>
      <c r="I351" s="655">
        <v>1734.25</v>
      </c>
      <c r="J351" s="655">
        <v>6</v>
      </c>
      <c r="K351" s="655">
        <v>10434</v>
      </c>
      <c r="L351" s="655">
        <v>0.75205420210465623</v>
      </c>
      <c r="M351" s="655">
        <v>1739</v>
      </c>
      <c r="N351" s="655">
        <v>7</v>
      </c>
      <c r="O351" s="655">
        <v>12453</v>
      </c>
      <c r="P351" s="668">
        <v>0.89757820383451059</v>
      </c>
      <c r="Q351" s="656">
        <v>1779</v>
      </c>
    </row>
    <row r="352" spans="1:17" ht="14.4" customHeight="1" x14ac:dyDescent="0.3">
      <c r="A352" s="651" t="s">
        <v>540</v>
      </c>
      <c r="B352" s="652" t="s">
        <v>4658</v>
      </c>
      <c r="C352" s="652" t="s">
        <v>4493</v>
      </c>
      <c r="D352" s="652" t="s">
        <v>5137</v>
      </c>
      <c r="E352" s="652" t="s">
        <v>5138</v>
      </c>
      <c r="F352" s="655">
        <v>1</v>
      </c>
      <c r="G352" s="655">
        <v>5393</v>
      </c>
      <c r="H352" s="655">
        <v>1</v>
      </c>
      <c r="I352" s="655">
        <v>5393</v>
      </c>
      <c r="J352" s="655"/>
      <c r="K352" s="655"/>
      <c r="L352" s="655"/>
      <c r="M352" s="655"/>
      <c r="N352" s="655"/>
      <c r="O352" s="655"/>
      <c r="P352" s="668"/>
      <c r="Q352" s="656"/>
    </row>
    <row r="353" spans="1:17" ht="14.4" customHeight="1" x14ac:dyDescent="0.3">
      <c r="A353" s="651" t="s">
        <v>540</v>
      </c>
      <c r="B353" s="652" t="s">
        <v>4658</v>
      </c>
      <c r="C353" s="652" t="s">
        <v>4493</v>
      </c>
      <c r="D353" s="652" t="s">
        <v>5139</v>
      </c>
      <c r="E353" s="652" t="s">
        <v>5140</v>
      </c>
      <c r="F353" s="655">
        <v>1</v>
      </c>
      <c r="G353" s="655">
        <v>2235</v>
      </c>
      <c r="H353" s="655">
        <v>1</v>
      </c>
      <c r="I353" s="655">
        <v>2235</v>
      </c>
      <c r="J353" s="655"/>
      <c r="K353" s="655"/>
      <c r="L353" s="655"/>
      <c r="M353" s="655"/>
      <c r="N353" s="655"/>
      <c r="O353" s="655"/>
      <c r="P353" s="668"/>
      <c r="Q353" s="656"/>
    </row>
    <row r="354" spans="1:17" ht="14.4" customHeight="1" x14ac:dyDescent="0.3">
      <c r="A354" s="651" t="s">
        <v>540</v>
      </c>
      <c r="B354" s="652" t="s">
        <v>4658</v>
      </c>
      <c r="C354" s="652" t="s">
        <v>4493</v>
      </c>
      <c r="D354" s="652" t="s">
        <v>5141</v>
      </c>
      <c r="E354" s="652" t="s">
        <v>5142</v>
      </c>
      <c r="F354" s="655">
        <v>3</v>
      </c>
      <c r="G354" s="655">
        <v>42109</v>
      </c>
      <c r="H354" s="655">
        <v>1</v>
      </c>
      <c r="I354" s="655">
        <v>14036.333333333334</v>
      </c>
      <c r="J354" s="655">
        <v>3</v>
      </c>
      <c r="K354" s="655">
        <v>42450</v>
      </c>
      <c r="L354" s="655">
        <v>1.0080980312997221</v>
      </c>
      <c r="M354" s="655">
        <v>14150</v>
      </c>
      <c r="N354" s="655">
        <v>1</v>
      </c>
      <c r="O354" s="655">
        <v>14660</v>
      </c>
      <c r="P354" s="668">
        <v>0.34814410221092879</v>
      </c>
      <c r="Q354" s="656">
        <v>14660</v>
      </c>
    </row>
    <row r="355" spans="1:17" ht="14.4" customHeight="1" x14ac:dyDescent="0.3">
      <c r="A355" s="651" t="s">
        <v>540</v>
      </c>
      <c r="B355" s="652" t="s">
        <v>4658</v>
      </c>
      <c r="C355" s="652" t="s">
        <v>4493</v>
      </c>
      <c r="D355" s="652" t="s">
        <v>5143</v>
      </c>
      <c r="E355" s="652" t="s">
        <v>5144</v>
      </c>
      <c r="F355" s="655">
        <v>3</v>
      </c>
      <c r="G355" s="655">
        <v>15772</v>
      </c>
      <c r="H355" s="655">
        <v>1</v>
      </c>
      <c r="I355" s="655">
        <v>5257.333333333333</v>
      </c>
      <c r="J355" s="655">
        <v>3</v>
      </c>
      <c r="K355" s="655">
        <v>15915</v>
      </c>
      <c r="L355" s="655">
        <v>1.0090667004818665</v>
      </c>
      <c r="M355" s="655">
        <v>5305</v>
      </c>
      <c r="N355" s="655"/>
      <c r="O355" s="655"/>
      <c r="P355" s="668"/>
      <c r="Q355" s="656"/>
    </row>
    <row r="356" spans="1:17" ht="14.4" customHeight="1" x14ac:dyDescent="0.3">
      <c r="A356" s="651" t="s">
        <v>540</v>
      </c>
      <c r="B356" s="652" t="s">
        <v>4658</v>
      </c>
      <c r="C356" s="652" t="s">
        <v>4493</v>
      </c>
      <c r="D356" s="652" t="s">
        <v>5145</v>
      </c>
      <c r="E356" s="652" t="s">
        <v>5146</v>
      </c>
      <c r="F356" s="655">
        <v>22</v>
      </c>
      <c r="G356" s="655">
        <v>2442</v>
      </c>
      <c r="H356" s="655">
        <v>1</v>
      </c>
      <c r="I356" s="655">
        <v>111</v>
      </c>
      <c r="J356" s="655"/>
      <c r="K356" s="655"/>
      <c r="L356" s="655"/>
      <c r="M356" s="655"/>
      <c r="N356" s="655">
        <v>152</v>
      </c>
      <c r="O356" s="655">
        <v>17024</v>
      </c>
      <c r="P356" s="668">
        <v>6.9713349713349713</v>
      </c>
      <c r="Q356" s="656">
        <v>112</v>
      </c>
    </row>
    <row r="357" spans="1:17" ht="14.4" customHeight="1" x14ac:dyDescent="0.3">
      <c r="A357" s="651" t="s">
        <v>540</v>
      </c>
      <c r="B357" s="652" t="s">
        <v>4658</v>
      </c>
      <c r="C357" s="652" t="s">
        <v>4493</v>
      </c>
      <c r="D357" s="652" t="s">
        <v>5147</v>
      </c>
      <c r="E357" s="652" t="s">
        <v>5148</v>
      </c>
      <c r="F357" s="655">
        <v>1</v>
      </c>
      <c r="G357" s="655">
        <v>4103</v>
      </c>
      <c r="H357" s="655">
        <v>1</v>
      </c>
      <c r="I357" s="655">
        <v>4103</v>
      </c>
      <c r="J357" s="655"/>
      <c r="K357" s="655"/>
      <c r="L357" s="655"/>
      <c r="M357" s="655"/>
      <c r="N357" s="655"/>
      <c r="O357" s="655"/>
      <c r="P357" s="668"/>
      <c r="Q357" s="656"/>
    </row>
    <row r="358" spans="1:17" ht="14.4" customHeight="1" x14ac:dyDescent="0.3">
      <c r="A358" s="651" t="s">
        <v>540</v>
      </c>
      <c r="B358" s="652" t="s">
        <v>4658</v>
      </c>
      <c r="C358" s="652" t="s">
        <v>4493</v>
      </c>
      <c r="D358" s="652" t="s">
        <v>5149</v>
      </c>
      <c r="E358" s="652" t="s">
        <v>5142</v>
      </c>
      <c r="F358" s="655"/>
      <c r="G358" s="655"/>
      <c r="H358" s="655"/>
      <c r="I358" s="655"/>
      <c r="J358" s="655">
        <v>1</v>
      </c>
      <c r="K358" s="655">
        <v>14381</v>
      </c>
      <c r="L358" s="655"/>
      <c r="M358" s="655">
        <v>14381</v>
      </c>
      <c r="N358" s="655"/>
      <c r="O358" s="655"/>
      <c r="P358" s="668"/>
      <c r="Q358" s="656"/>
    </row>
    <row r="359" spans="1:17" ht="14.4" customHeight="1" x14ac:dyDescent="0.3">
      <c r="A359" s="651" t="s">
        <v>540</v>
      </c>
      <c r="B359" s="652" t="s">
        <v>4658</v>
      </c>
      <c r="C359" s="652" t="s">
        <v>4493</v>
      </c>
      <c r="D359" s="652" t="s">
        <v>5150</v>
      </c>
      <c r="E359" s="652" t="s">
        <v>5151</v>
      </c>
      <c r="F359" s="655"/>
      <c r="G359" s="655"/>
      <c r="H359" s="655"/>
      <c r="I359" s="655"/>
      <c r="J359" s="655">
        <v>1</v>
      </c>
      <c r="K359" s="655">
        <v>23902</v>
      </c>
      <c r="L359" s="655"/>
      <c r="M359" s="655">
        <v>23902</v>
      </c>
      <c r="N359" s="655"/>
      <c r="O359" s="655"/>
      <c r="P359" s="668"/>
      <c r="Q359" s="656"/>
    </row>
    <row r="360" spans="1:17" ht="14.4" customHeight="1" x14ac:dyDescent="0.3">
      <c r="A360" s="651" t="s">
        <v>540</v>
      </c>
      <c r="B360" s="652" t="s">
        <v>4658</v>
      </c>
      <c r="C360" s="652" t="s">
        <v>4493</v>
      </c>
      <c r="D360" s="652" t="s">
        <v>5152</v>
      </c>
      <c r="E360" s="652" t="s">
        <v>5153</v>
      </c>
      <c r="F360" s="655"/>
      <c r="G360" s="655"/>
      <c r="H360" s="655"/>
      <c r="I360" s="655"/>
      <c r="J360" s="655"/>
      <c r="K360" s="655"/>
      <c r="L360" s="655"/>
      <c r="M360" s="655"/>
      <c r="N360" s="655">
        <v>1</v>
      </c>
      <c r="O360" s="655">
        <v>2848</v>
      </c>
      <c r="P360" s="668"/>
      <c r="Q360" s="656">
        <v>2848</v>
      </c>
    </row>
    <row r="361" spans="1:17" ht="14.4" customHeight="1" x14ac:dyDescent="0.3">
      <c r="A361" s="651" t="s">
        <v>540</v>
      </c>
      <c r="B361" s="652" t="s">
        <v>4557</v>
      </c>
      <c r="C361" s="652" t="s">
        <v>4478</v>
      </c>
      <c r="D361" s="652" t="s">
        <v>5154</v>
      </c>
      <c r="E361" s="652" t="s">
        <v>5155</v>
      </c>
      <c r="F361" s="655"/>
      <c r="G361" s="655"/>
      <c r="H361" s="655"/>
      <c r="I361" s="655"/>
      <c r="J361" s="655">
        <v>7</v>
      </c>
      <c r="K361" s="655">
        <v>738.99</v>
      </c>
      <c r="L361" s="655"/>
      <c r="M361" s="655">
        <v>105.57000000000001</v>
      </c>
      <c r="N361" s="655"/>
      <c r="O361" s="655"/>
      <c r="P361" s="668"/>
      <c r="Q361" s="656"/>
    </row>
    <row r="362" spans="1:17" ht="14.4" customHeight="1" x14ac:dyDescent="0.3">
      <c r="A362" s="651" t="s">
        <v>540</v>
      </c>
      <c r="B362" s="652" t="s">
        <v>4557</v>
      </c>
      <c r="C362" s="652" t="s">
        <v>4478</v>
      </c>
      <c r="D362" s="652" t="s">
        <v>5156</v>
      </c>
      <c r="E362" s="652" t="s">
        <v>5157</v>
      </c>
      <c r="F362" s="655">
        <v>5</v>
      </c>
      <c r="G362" s="655">
        <v>5321.6</v>
      </c>
      <c r="H362" s="655">
        <v>1</v>
      </c>
      <c r="I362" s="655">
        <v>1064.3200000000002</v>
      </c>
      <c r="J362" s="655"/>
      <c r="K362" s="655"/>
      <c r="L362" s="655"/>
      <c r="M362" s="655"/>
      <c r="N362" s="655"/>
      <c r="O362" s="655"/>
      <c r="P362" s="668"/>
      <c r="Q362" s="656"/>
    </row>
    <row r="363" spans="1:17" ht="14.4" customHeight="1" x14ac:dyDescent="0.3">
      <c r="A363" s="651" t="s">
        <v>540</v>
      </c>
      <c r="B363" s="652" t="s">
        <v>4557</v>
      </c>
      <c r="C363" s="652" t="s">
        <v>4478</v>
      </c>
      <c r="D363" s="652" t="s">
        <v>4660</v>
      </c>
      <c r="E363" s="652" t="s">
        <v>2735</v>
      </c>
      <c r="F363" s="655">
        <v>27</v>
      </c>
      <c r="G363" s="655">
        <v>3184.92</v>
      </c>
      <c r="H363" s="655">
        <v>1</v>
      </c>
      <c r="I363" s="655">
        <v>117.96000000000001</v>
      </c>
      <c r="J363" s="655">
        <v>65</v>
      </c>
      <c r="K363" s="655">
        <v>7333.95</v>
      </c>
      <c r="L363" s="655">
        <v>2.3027109001168005</v>
      </c>
      <c r="M363" s="655">
        <v>112.83</v>
      </c>
      <c r="N363" s="655">
        <v>27</v>
      </c>
      <c r="O363" s="655">
        <v>2199.96</v>
      </c>
      <c r="P363" s="668">
        <v>0.69074262461851477</v>
      </c>
      <c r="Q363" s="656">
        <v>81.48</v>
      </c>
    </row>
    <row r="364" spans="1:17" ht="14.4" customHeight="1" x14ac:dyDescent="0.3">
      <c r="A364" s="651" t="s">
        <v>540</v>
      </c>
      <c r="B364" s="652" t="s">
        <v>4557</v>
      </c>
      <c r="C364" s="652" t="s">
        <v>4478</v>
      </c>
      <c r="D364" s="652" t="s">
        <v>4661</v>
      </c>
      <c r="E364" s="652" t="s">
        <v>2735</v>
      </c>
      <c r="F364" s="655">
        <v>3</v>
      </c>
      <c r="G364" s="655">
        <v>238.77</v>
      </c>
      <c r="H364" s="655">
        <v>1</v>
      </c>
      <c r="I364" s="655">
        <v>79.59</v>
      </c>
      <c r="J364" s="655"/>
      <c r="K364" s="655"/>
      <c r="L364" s="655"/>
      <c r="M364" s="655"/>
      <c r="N364" s="655">
        <v>51</v>
      </c>
      <c r="O364" s="655">
        <v>3882.63</v>
      </c>
      <c r="P364" s="668">
        <v>16.260962432466389</v>
      </c>
      <c r="Q364" s="656">
        <v>76.13</v>
      </c>
    </row>
    <row r="365" spans="1:17" ht="14.4" customHeight="1" x14ac:dyDescent="0.3">
      <c r="A365" s="651" t="s">
        <v>540</v>
      </c>
      <c r="B365" s="652" t="s">
        <v>4557</v>
      </c>
      <c r="C365" s="652" t="s">
        <v>4478</v>
      </c>
      <c r="D365" s="652" t="s">
        <v>4662</v>
      </c>
      <c r="E365" s="652" t="s">
        <v>4663</v>
      </c>
      <c r="F365" s="655"/>
      <c r="G365" s="655"/>
      <c r="H365" s="655"/>
      <c r="I365" s="655"/>
      <c r="J365" s="655">
        <v>0.9</v>
      </c>
      <c r="K365" s="655">
        <v>533.54999999999995</v>
      </c>
      <c r="L365" s="655"/>
      <c r="M365" s="655">
        <v>592.83333333333326</v>
      </c>
      <c r="N365" s="655">
        <v>3.1</v>
      </c>
      <c r="O365" s="655">
        <v>1367.87</v>
      </c>
      <c r="P365" s="668"/>
      <c r="Q365" s="656">
        <v>441.24838709677414</v>
      </c>
    </row>
    <row r="366" spans="1:17" ht="14.4" customHeight="1" x14ac:dyDescent="0.3">
      <c r="A366" s="651" t="s">
        <v>540</v>
      </c>
      <c r="B366" s="652" t="s">
        <v>4557</v>
      </c>
      <c r="C366" s="652" t="s">
        <v>4478</v>
      </c>
      <c r="D366" s="652" t="s">
        <v>4664</v>
      </c>
      <c r="E366" s="652" t="s">
        <v>4665</v>
      </c>
      <c r="F366" s="655">
        <v>7</v>
      </c>
      <c r="G366" s="655">
        <v>588.55999999999995</v>
      </c>
      <c r="H366" s="655">
        <v>1</v>
      </c>
      <c r="I366" s="655">
        <v>84.08</v>
      </c>
      <c r="J366" s="655">
        <v>8</v>
      </c>
      <c r="K366" s="655">
        <v>643.43999999999994</v>
      </c>
      <c r="L366" s="655">
        <v>1.093244529019981</v>
      </c>
      <c r="M366" s="655">
        <v>80.429999999999993</v>
      </c>
      <c r="N366" s="655">
        <v>10</v>
      </c>
      <c r="O366" s="655">
        <v>804.3</v>
      </c>
      <c r="P366" s="668">
        <v>1.3665556612749763</v>
      </c>
      <c r="Q366" s="656">
        <v>80.429999999999993</v>
      </c>
    </row>
    <row r="367" spans="1:17" ht="14.4" customHeight="1" x14ac:dyDescent="0.3">
      <c r="A367" s="651" t="s">
        <v>540</v>
      </c>
      <c r="B367" s="652" t="s">
        <v>4557</v>
      </c>
      <c r="C367" s="652" t="s">
        <v>4478</v>
      </c>
      <c r="D367" s="652" t="s">
        <v>4664</v>
      </c>
      <c r="E367" s="652"/>
      <c r="F367" s="655">
        <v>28</v>
      </c>
      <c r="G367" s="655">
        <v>2354.2400000000002</v>
      </c>
      <c r="H367" s="655">
        <v>1</v>
      </c>
      <c r="I367" s="655">
        <v>84.080000000000013</v>
      </c>
      <c r="J367" s="655"/>
      <c r="K367" s="655"/>
      <c r="L367" s="655"/>
      <c r="M367" s="655"/>
      <c r="N367" s="655"/>
      <c r="O367" s="655"/>
      <c r="P367" s="668"/>
      <c r="Q367" s="656"/>
    </row>
    <row r="368" spans="1:17" ht="14.4" customHeight="1" x14ac:dyDescent="0.3">
      <c r="A368" s="651" t="s">
        <v>540</v>
      </c>
      <c r="B368" s="652" t="s">
        <v>4557</v>
      </c>
      <c r="C368" s="652" t="s">
        <v>4478</v>
      </c>
      <c r="D368" s="652" t="s">
        <v>5158</v>
      </c>
      <c r="E368" s="652" t="s">
        <v>5159</v>
      </c>
      <c r="F368" s="655">
        <v>4</v>
      </c>
      <c r="G368" s="655">
        <v>2897.6</v>
      </c>
      <c r="H368" s="655">
        <v>1</v>
      </c>
      <c r="I368" s="655">
        <v>724.4</v>
      </c>
      <c r="J368" s="655"/>
      <c r="K368" s="655"/>
      <c r="L368" s="655"/>
      <c r="M368" s="655"/>
      <c r="N368" s="655"/>
      <c r="O368" s="655"/>
      <c r="P368" s="668"/>
      <c r="Q368" s="656"/>
    </row>
    <row r="369" spans="1:17" ht="14.4" customHeight="1" x14ac:dyDescent="0.3">
      <c r="A369" s="651" t="s">
        <v>540</v>
      </c>
      <c r="B369" s="652" t="s">
        <v>4557</v>
      </c>
      <c r="C369" s="652" t="s">
        <v>4478</v>
      </c>
      <c r="D369" s="652" t="s">
        <v>4666</v>
      </c>
      <c r="E369" s="652" t="s">
        <v>1157</v>
      </c>
      <c r="F369" s="655">
        <v>435</v>
      </c>
      <c r="G369" s="655">
        <v>26556.75</v>
      </c>
      <c r="H369" s="655">
        <v>1</v>
      </c>
      <c r="I369" s="655">
        <v>61.05</v>
      </c>
      <c r="J369" s="655">
        <v>325</v>
      </c>
      <c r="K369" s="655">
        <v>18980</v>
      </c>
      <c r="L369" s="655">
        <v>0.71469588710968024</v>
      </c>
      <c r="M369" s="655">
        <v>58.4</v>
      </c>
      <c r="N369" s="655">
        <v>336</v>
      </c>
      <c r="O369" s="655">
        <v>19622.400000000001</v>
      </c>
      <c r="P369" s="668">
        <v>0.73888559405800791</v>
      </c>
      <c r="Q369" s="656">
        <v>58.400000000000006</v>
      </c>
    </row>
    <row r="370" spans="1:17" ht="14.4" customHeight="1" x14ac:dyDescent="0.3">
      <c r="A370" s="651" t="s">
        <v>540</v>
      </c>
      <c r="B370" s="652" t="s">
        <v>4557</v>
      </c>
      <c r="C370" s="652" t="s">
        <v>4478</v>
      </c>
      <c r="D370" s="652" t="s">
        <v>4667</v>
      </c>
      <c r="E370" s="652" t="s">
        <v>2813</v>
      </c>
      <c r="F370" s="655">
        <v>24.900000000000002</v>
      </c>
      <c r="G370" s="655">
        <v>18021.47</v>
      </c>
      <c r="H370" s="655">
        <v>1</v>
      </c>
      <c r="I370" s="655">
        <v>723.75381526104411</v>
      </c>
      <c r="J370" s="655">
        <v>15.1</v>
      </c>
      <c r="K370" s="655">
        <v>10453.51</v>
      </c>
      <c r="L370" s="655">
        <v>0.58005867445885373</v>
      </c>
      <c r="M370" s="655">
        <v>692.28543046357618</v>
      </c>
      <c r="N370" s="655">
        <v>26.65</v>
      </c>
      <c r="O370" s="655">
        <v>18449.29</v>
      </c>
      <c r="P370" s="668">
        <v>1.0237394618751967</v>
      </c>
      <c r="Q370" s="656">
        <v>692.28105065666045</v>
      </c>
    </row>
    <row r="371" spans="1:17" ht="14.4" customHeight="1" x14ac:dyDescent="0.3">
      <c r="A371" s="651" t="s">
        <v>540</v>
      </c>
      <c r="B371" s="652" t="s">
        <v>4557</v>
      </c>
      <c r="C371" s="652" t="s">
        <v>4478</v>
      </c>
      <c r="D371" s="652" t="s">
        <v>5160</v>
      </c>
      <c r="E371" s="652" t="s">
        <v>2419</v>
      </c>
      <c r="F371" s="655"/>
      <c r="G371" s="655"/>
      <c r="H371" s="655"/>
      <c r="I371" s="655"/>
      <c r="J371" s="655"/>
      <c r="K371" s="655"/>
      <c r="L371" s="655"/>
      <c r="M371" s="655"/>
      <c r="N371" s="655">
        <v>1.7</v>
      </c>
      <c r="O371" s="655">
        <v>20422.78</v>
      </c>
      <c r="P371" s="668"/>
      <c r="Q371" s="656">
        <v>12013.4</v>
      </c>
    </row>
    <row r="372" spans="1:17" ht="14.4" customHeight="1" x14ac:dyDescent="0.3">
      <c r="A372" s="651" t="s">
        <v>540</v>
      </c>
      <c r="B372" s="652" t="s">
        <v>4557</v>
      </c>
      <c r="C372" s="652" t="s">
        <v>4478</v>
      </c>
      <c r="D372" s="652" t="s">
        <v>5161</v>
      </c>
      <c r="E372" s="652" t="s">
        <v>5162</v>
      </c>
      <c r="F372" s="655">
        <v>5</v>
      </c>
      <c r="G372" s="655">
        <v>17512.05</v>
      </c>
      <c r="H372" s="655">
        <v>1</v>
      </c>
      <c r="I372" s="655">
        <v>3502.41</v>
      </c>
      <c r="J372" s="655"/>
      <c r="K372" s="655"/>
      <c r="L372" s="655"/>
      <c r="M372" s="655"/>
      <c r="N372" s="655"/>
      <c r="O372" s="655"/>
      <c r="P372" s="668"/>
      <c r="Q372" s="656"/>
    </row>
    <row r="373" spans="1:17" ht="14.4" customHeight="1" x14ac:dyDescent="0.3">
      <c r="A373" s="651" t="s">
        <v>540</v>
      </c>
      <c r="B373" s="652" t="s">
        <v>4557</v>
      </c>
      <c r="C373" s="652" t="s">
        <v>4478</v>
      </c>
      <c r="D373" s="652" t="s">
        <v>4668</v>
      </c>
      <c r="E373" s="652" t="s">
        <v>2091</v>
      </c>
      <c r="F373" s="655">
        <v>721.8599999999999</v>
      </c>
      <c r="G373" s="655">
        <v>117416.43999999999</v>
      </c>
      <c r="H373" s="655">
        <v>1</v>
      </c>
      <c r="I373" s="655">
        <v>162.65818856842048</v>
      </c>
      <c r="J373" s="655">
        <v>263.81</v>
      </c>
      <c r="K373" s="655">
        <v>41045.94</v>
      </c>
      <c r="L373" s="655">
        <v>0.34957574935843744</v>
      </c>
      <c r="M373" s="655">
        <v>155.58902240248665</v>
      </c>
      <c r="N373" s="655">
        <v>446.01</v>
      </c>
      <c r="O373" s="655">
        <v>69394.070000000007</v>
      </c>
      <c r="P373" s="668">
        <v>0.5910081245863017</v>
      </c>
      <c r="Q373" s="656">
        <v>155.58859666823616</v>
      </c>
    </row>
    <row r="374" spans="1:17" ht="14.4" customHeight="1" x14ac:dyDescent="0.3">
      <c r="A374" s="651" t="s">
        <v>540</v>
      </c>
      <c r="B374" s="652" t="s">
        <v>4557</v>
      </c>
      <c r="C374" s="652" t="s">
        <v>4478</v>
      </c>
      <c r="D374" s="652" t="s">
        <v>5163</v>
      </c>
      <c r="E374" s="652"/>
      <c r="F374" s="655">
        <v>1.2</v>
      </c>
      <c r="G374" s="655">
        <v>529.74</v>
      </c>
      <c r="H374" s="655">
        <v>1</v>
      </c>
      <c r="I374" s="655">
        <v>441.45000000000005</v>
      </c>
      <c r="J374" s="655"/>
      <c r="K374" s="655"/>
      <c r="L374" s="655"/>
      <c r="M374" s="655"/>
      <c r="N374" s="655"/>
      <c r="O374" s="655"/>
      <c r="P374" s="668"/>
      <c r="Q374" s="656"/>
    </row>
    <row r="375" spans="1:17" ht="14.4" customHeight="1" x14ac:dyDescent="0.3">
      <c r="A375" s="651" t="s">
        <v>540</v>
      </c>
      <c r="B375" s="652" t="s">
        <v>4557</v>
      </c>
      <c r="C375" s="652" t="s">
        <v>4478</v>
      </c>
      <c r="D375" s="652" t="s">
        <v>4669</v>
      </c>
      <c r="E375" s="652" t="s">
        <v>4670</v>
      </c>
      <c r="F375" s="655">
        <v>42</v>
      </c>
      <c r="G375" s="655">
        <v>1695.12</v>
      </c>
      <c r="H375" s="655">
        <v>1</v>
      </c>
      <c r="I375" s="655">
        <v>40.36</v>
      </c>
      <c r="J375" s="655">
        <v>72</v>
      </c>
      <c r="K375" s="655">
        <v>2779.92</v>
      </c>
      <c r="L375" s="655">
        <v>1.6399546934730287</v>
      </c>
      <c r="M375" s="655">
        <v>38.61</v>
      </c>
      <c r="N375" s="655"/>
      <c r="O375" s="655"/>
      <c r="P375" s="668"/>
      <c r="Q375" s="656"/>
    </row>
    <row r="376" spans="1:17" ht="14.4" customHeight="1" x14ac:dyDescent="0.3">
      <c r="A376" s="651" t="s">
        <v>540</v>
      </c>
      <c r="B376" s="652" t="s">
        <v>4557</v>
      </c>
      <c r="C376" s="652" t="s">
        <v>4478</v>
      </c>
      <c r="D376" s="652" t="s">
        <v>4675</v>
      </c>
      <c r="E376" s="652" t="s">
        <v>4676</v>
      </c>
      <c r="F376" s="655">
        <v>0.3</v>
      </c>
      <c r="G376" s="655">
        <v>122.85</v>
      </c>
      <c r="H376" s="655">
        <v>1</v>
      </c>
      <c r="I376" s="655">
        <v>409.5</v>
      </c>
      <c r="J376" s="655"/>
      <c r="K376" s="655"/>
      <c r="L376" s="655"/>
      <c r="M376" s="655"/>
      <c r="N376" s="655"/>
      <c r="O376" s="655"/>
      <c r="P376" s="668"/>
      <c r="Q376" s="656"/>
    </row>
    <row r="377" spans="1:17" ht="14.4" customHeight="1" x14ac:dyDescent="0.3">
      <c r="A377" s="651" t="s">
        <v>540</v>
      </c>
      <c r="B377" s="652" t="s">
        <v>4557</v>
      </c>
      <c r="C377" s="652" t="s">
        <v>4478</v>
      </c>
      <c r="D377" s="652" t="s">
        <v>4677</v>
      </c>
      <c r="E377" s="652" t="s">
        <v>4678</v>
      </c>
      <c r="F377" s="655">
        <v>95</v>
      </c>
      <c r="G377" s="655">
        <v>4512.5</v>
      </c>
      <c r="H377" s="655">
        <v>1</v>
      </c>
      <c r="I377" s="655">
        <v>47.5</v>
      </c>
      <c r="J377" s="655">
        <v>66</v>
      </c>
      <c r="K377" s="655">
        <v>2980.5299999999997</v>
      </c>
      <c r="L377" s="655">
        <v>0.66050526315789471</v>
      </c>
      <c r="M377" s="655">
        <v>45.159545454545452</v>
      </c>
      <c r="N377" s="655">
        <v>40</v>
      </c>
      <c r="O377" s="655">
        <v>1715.2</v>
      </c>
      <c r="P377" s="668">
        <v>0.38009972299168976</v>
      </c>
      <c r="Q377" s="656">
        <v>42.88</v>
      </c>
    </row>
    <row r="378" spans="1:17" ht="14.4" customHeight="1" x14ac:dyDescent="0.3">
      <c r="A378" s="651" t="s">
        <v>540</v>
      </c>
      <c r="B378" s="652" t="s">
        <v>4557</v>
      </c>
      <c r="C378" s="652" t="s">
        <v>4478</v>
      </c>
      <c r="D378" s="652" t="s">
        <v>4679</v>
      </c>
      <c r="E378" s="652" t="s">
        <v>2415</v>
      </c>
      <c r="F378" s="655">
        <v>72</v>
      </c>
      <c r="G378" s="655">
        <v>5812.5599999999995</v>
      </c>
      <c r="H378" s="655">
        <v>1</v>
      </c>
      <c r="I378" s="655">
        <v>80.72999999999999</v>
      </c>
      <c r="J378" s="655">
        <v>24</v>
      </c>
      <c r="K378" s="655">
        <v>1853.28</v>
      </c>
      <c r="L378" s="655">
        <v>0.31884057971014496</v>
      </c>
      <c r="M378" s="655">
        <v>77.22</v>
      </c>
      <c r="N378" s="655">
        <v>139</v>
      </c>
      <c r="O378" s="655">
        <v>10733.579999999998</v>
      </c>
      <c r="P378" s="668">
        <v>1.8466183574879225</v>
      </c>
      <c r="Q378" s="656">
        <v>77.219999999999985</v>
      </c>
    </row>
    <row r="379" spans="1:17" ht="14.4" customHeight="1" x14ac:dyDescent="0.3">
      <c r="A379" s="651" t="s">
        <v>540</v>
      </c>
      <c r="B379" s="652" t="s">
        <v>4557</v>
      </c>
      <c r="C379" s="652" t="s">
        <v>4478</v>
      </c>
      <c r="D379" s="652" t="s">
        <v>4680</v>
      </c>
      <c r="E379" s="652" t="s">
        <v>2663</v>
      </c>
      <c r="F379" s="655">
        <v>121.6</v>
      </c>
      <c r="G379" s="655">
        <v>46177.599999999999</v>
      </c>
      <c r="H379" s="655">
        <v>1</v>
      </c>
      <c r="I379" s="655">
        <v>379.75</v>
      </c>
      <c r="J379" s="655">
        <v>135.69999999999999</v>
      </c>
      <c r="K379" s="655">
        <v>49293.01999999999</v>
      </c>
      <c r="L379" s="655">
        <v>1.0674660441426145</v>
      </c>
      <c r="M379" s="655">
        <v>363.24996315401614</v>
      </c>
      <c r="N379" s="655">
        <v>170.20000000000002</v>
      </c>
      <c r="O379" s="655">
        <v>46246.61</v>
      </c>
      <c r="P379" s="668">
        <v>1.0014944475243408</v>
      </c>
      <c r="Q379" s="656">
        <v>271.71921269095179</v>
      </c>
    </row>
    <row r="380" spans="1:17" ht="14.4" customHeight="1" x14ac:dyDescent="0.3">
      <c r="A380" s="651" t="s">
        <v>540</v>
      </c>
      <c r="B380" s="652" t="s">
        <v>4557</v>
      </c>
      <c r="C380" s="652" t="s">
        <v>4478</v>
      </c>
      <c r="D380" s="652" t="s">
        <v>5164</v>
      </c>
      <c r="E380" s="652" t="s">
        <v>5165</v>
      </c>
      <c r="F380" s="655">
        <v>20</v>
      </c>
      <c r="G380" s="655">
        <v>1254.2</v>
      </c>
      <c r="H380" s="655">
        <v>1</v>
      </c>
      <c r="I380" s="655">
        <v>62.71</v>
      </c>
      <c r="J380" s="655"/>
      <c r="K380" s="655"/>
      <c r="L380" s="655"/>
      <c r="M380" s="655"/>
      <c r="N380" s="655"/>
      <c r="O380" s="655"/>
      <c r="P380" s="668"/>
      <c r="Q380" s="656"/>
    </row>
    <row r="381" spans="1:17" ht="14.4" customHeight="1" x14ac:dyDescent="0.3">
      <c r="A381" s="651" t="s">
        <v>540</v>
      </c>
      <c r="B381" s="652" t="s">
        <v>4557</v>
      </c>
      <c r="C381" s="652" t="s">
        <v>4478</v>
      </c>
      <c r="D381" s="652" t="s">
        <v>5166</v>
      </c>
      <c r="E381" s="652" t="s">
        <v>5167</v>
      </c>
      <c r="F381" s="655">
        <v>28</v>
      </c>
      <c r="G381" s="655">
        <v>3202.6800000000003</v>
      </c>
      <c r="H381" s="655">
        <v>1</v>
      </c>
      <c r="I381" s="655">
        <v>114.38142857142859</v>
      </c>
      <c r="J381" s="655"/>
      <c r="K381" s="655"/>
      <c r="L381" s="655"/>
      <c r="M381" s="655"/>
      <c r="N381" s="655"/>
      <c r="O381" s="655"/>
      <c r="P381" s="668"/>
      <c r="Q381" s="656"/>
    </row>
    <row r="382" spans="1:17" ht="14.4" customHeight="1" x14ac:dyDescent="0.3">
      <c r="A382" s="651" t="s">
        <v>540</v>
      </c>
      <c r="B382" s="652" t="s">
        <v>4557</v>
      </c>
      <c r="C382" s="652" t="s">
        <v>4478</v>
      </c>
      <c r="D382" s="652" t="s">
        <v>4681</v>
      </c>
      <c r="E382" s="652" t="s">
        <v>4682</v>
      </c>
      <c r="F382" s="655">
        <v>297</v>
      </c>
      <c r="G382" s="655">
        <v>15794.55</v>
      </c>
      <c r="H382" s="655">
        <v>1</v>
      </c>
      <c r="I382" s="655">
        <v>53.18030303030303</v>
      </c>
      <c r="J382" s="655">
        <v>51</v>
      </c>
      <c r="K382" s="655">
        <v>2752.3900000000003</v>
      </c>
      <c r="L382" s="655">
        <v>0.17426200809772993</v>
      </c>
      <c r="M382" s="655">
        <v>53.968431372549027</v>
      </c>
      <c r="N382" s="655"/>
      <c r="O382" s="655"/>
      <c r="P382" s="668"/>
      <c r="Q382" s="656"/>
    </row>
    <row r="383" spans="1:17" ht="14.4" customHeight="1" x14ac:dyDescent="0.3">
      <c r="A383" s="651" t="s">
        <v>540</v>
      </c>
      <c r="B383" s="652" t="s">
        <v>4557</v>
      </c>
      <c r="C383" s="652" t="s">
        <v>4478</v>
      </c>
      <c r="D383" s="652" t="s">
        <v>4683</v>
      </c>
      <c r="E383" s="652"/>
      <c r="F383" s="655">
        <v>313</v>
      </c>
      <c r="G383" s="655">
        <v>21515.62</v>
      </c>
      <c r="H383" s="655">
        <v>1</v>
      </c>
      <c r="I383" s="655">
        <v>68.739999999999995</v>
      </c>
      <c r="J383" s="655">
        <v>8</v>
      </c>
      <c r="K383" s="655">
        <v>526</v>
      </c>
      <c r="L383" s="655">
        <v>2.4447354991396948E-2</v>
      </c>
      <c r="M383" s="655">
        <v>65.75</v>
      </c>
      <c r="N383" s="655"/>
      <c r="O383" s="655"/>
      <c r="P383" s="668"/>
      <c r="Q383" s="656"/>
    </row>
    <row r="384" spans="1:17" ht="14.4" customHeight="1" x14ac:dyDescent="0.3">
      <c r="A384" s="651" t="s">
        <v>540</v>
      </c>
      <c r="B384" s="652" t="s">
        <v>4557</v>
      </c>
      <c r="C384" s="652" t="s">
        <v>4478</v>
      </c>
      <c r="D384" s="652" t="s">
        <v>4684</v>
      </c>
      <c r="E384" s="652" t="s">
        <v>4685</v>
      </c>
      <c r="F384" s="655">
        <v>12.099999999999998</v>
      </c>
      <c r="G384" s="655">
        <v>47503.520000000004</v>
      </c>
      <c r="H384" s="655">
        <v>1</v>
      </c>
      <c r="I384" s="655">
        <v>3925.910743801654</v>
      </c>
      <c r="J384" s="655">
        <v>7.2999999999999989</v>
      </c>
      <c r="K384" s="655">
        <v>27413.010000000002</v>
      </c>
      <c r="L384" s="655">
        <v>0.57707323583599701</v>
      </c>
      <c r="M384" s="655">
        <v>3755.2068493150691</v>
      </c>
      <c r="N384" s="655">
        <v>4.5</v>
      </c>
      <c r="O384" s="655">
        <v>14686.86</v>
      </c>
      <c r="P384" s="668">
        <v>0.30917414120048364</v>
      </c>
      <c r="Q384" s="656">
        <v>3263.7466666666669</v>
      </c>
    </row>
    <row r="385" spans="1:17" ht="14.4" customHeight="1" x14ac:dyDescent="0.3">
      <c r="A385" s="651" t="s">
        <v>540</v>
      </c>
      <c r="B385" s="652" t="s">
        <v>4557</v>
      </c>
      <c r="C385" s="652" t="s">
        <v>4478</v>
      </c>
      <c r="D385" s="652" t="s">
        <v>4686</v>
      </c>
      <c r="E385" s="652" t="s">
        <v>4687</v>
      </c>
      <c r="F385" s="655">
        <v>37</v>
      </c>
      <c r="G385" s="655">
        <v>8478.92</v>
      </c>
      <c r="H385" s="655">
        <v>1</v>
      </c>
      <c r="I385" s="655">
        <v>229.16</v>
      </c>
      <c r="J385" s="655">
        <v>41</v>
      </c>
      <c r="K385" s="655">
        <v>8987.2000000000007</v>
      </c>
      <c r="L385" s="655">
        <v>1.0599463139173386</v>
      </c>
      <c r="M385" s="655">
        <v>219.20000000000002</v>
      </c>
      <c r="N385" s="655">
        <v>32</v>
      </c>
      <c r="O385" s="655">
        <v>7014.4</v>
      </c>
      <c r="P385" s="668">
        <v>0.82727517183792265</v>
      </c>
      <c r="Q385" s="656">
        <v>219.2</v>
      </c>
    </row>
    <row r="386" spans="1:17" ht="14.4" customHeight="1" x14ac:dyDescent="0.3">
      <c r="A386" s="651" t="s">
        <v>540</v>
      </c>
      <c r="B386" s="652" t="s">
        <v>4557</v>
      </c>
      <c r="C386" s="652" t="s">
        <v>4478</v>
      </c>
      <c r="D386" s="652" t="s">
        <v>4688</v>
      </c>
      <c r="E386" s="652" t="s">
        <v>1183</v>
      </c>
      <c r="F386" s="655">
        <v>18</v>
      </c>
      <c r="G386" s="655">
        <v>1237.32</v>
      </c>
      <c r="H386" s="655">
        <v>1</v>
      </c>
      <c r="I386" s="655">
        <v>68.739999999999995</v>
      </c>
      <c r="J386" s="655">
        <v>520</v>
      </c>
      <c r="K386" s="655">
        <v>34190</v>
      </c>
      <c r="L386" s="655">
        <v>27.632302072220607</v>
      </c>
      <c r="M386" s="655">
        <v>65.75</v>
      </c>
      <c r="N386" s="655">
        <v>283</v>
      </c>
      <c r="O386" s="655">
        <v>18594.09</v>
      </c>
      <c r="P386" s="668">
        <v>15.027713121908642</v>
      </c>
      <c r="Q386" s="656">
        <v>65.703498233215555</v>
      </c>
    </row>
    <row r="387" spans="1:17" ht="14.4" customHeight="1" x14ac:dyDescent="0.3">
      <c r="A387" s="651" t="s">
        <v>540</v>
      </c>
      <c r="B387" s="652" t="s">
        <v>4557</v>
      </c>
      <c r="C387" s="652" t="s">
        <v>4478</v>
      </c>
      <c r="D387" s="652" t="s">
        <v>4689</v>
      </c>
      <c r="E387" s="652" t="s">
        <v>2808</v>
      </c>
      <c r="F387" s="655"/>
      <c r="G387" s="655"/>
      <c r="H387" s="655"/>
      <c r="I387" s="655"/>
      <c r="J387" s="655">
        <v>8.1</v>
      </c>
      <c r="K387" s="655">
        <v>375.56</v>
      </c>
      <c r="L387" s="655"/>
      <c r="M387" s="655">
        <v>46.365432098765432</v>
      </c>
      <c r="N387" s="655">
        <v>0.4</v>
      </c>
      <c r="O387" s="655">
        <v>18.54</v>
      </c>
      <c r="P387" s="668"/>
      <c r="Q387" s="656">
        <v>46.349999999999994</v>
      </c>
    </row>
    <row r="388" spans="1:17" ht="14.4" customHeight="1" x14ac:dyDescent="0.3">
      <c r="A388" s="651" t="s">
        <v>540</v>
      </c>
      <c r="B388" s="652" t="s">
        <v>4557</v>
      </c>
      <c r="C388" s="652" t="s">
        <v>4478</v>
      </c>
      <c r="D388" s="652" t="s">
        <v>4690</v>
      </c>
      <c r="E388" s="652" t="s">
        <v>1149</v>
      </c>
      <c r="F388" s="655">
        <v>33.799999999999997</v>
      </c>
      <c r="G388" s="655">
        <v>3277.42</v>
      </c>
      <c r="H388" s="655">
        <v>1</v>
      </c>
      <c r="I388" s="655">
        <v>96.965088757396458</v>
      </c>
      <c r="J388" s="655">
        <v>35.5</v>
      </c>
      <c r="K388" s="655">
        <v>3292.1499999999996</v>
      </c>
      <c r="L388" s="655">
        <v>1.0044943888790572</v>
      </c>
      <c r="M388" s="655">
        <v>92.736619718309854</v>
      </c>
      <c r="N388" s="655">
        <v>51.599999999999994</v>
      </c>
      <c r="O388" s="655">
        <v>4066.25</v>
      </c>
      <c r="P388" s="668">
        <v>1.2406862715184506</v>
      </c>
      <c r="Q388" s="656">
        <v>78.803294573643413</v>
      </c>
    </row>
    <row r="389" spans="1:17" ht="14.4" customHeight="1" x14ac:dyDescent="0.3">
      <c r="A389" s="651" t="s">
        <v>540</v>
      </c>
      <c r="B389" s="652" t="s">
        <v>4557</v>
      </c>
      <c r="C389" s="652" t="s">
        <v>4478</v>
      </c>
      <c r="D389" s="652" t="s">
        <v>4691</v>
      </c>
      <c r="E389" s="652" t="s">
        <v>4692</v>
      </c>
      <c r="F389" s="655">
        <v>187</v>
      </c>
      <c r="G389" s="655">
        <v>11968</v>
      </c>
      <c r="H389" s="655">
        <v>1</v>
      </c>
      <c r="I389" s="655">
        <v>64</v>
      </c>
      <c r="J389" s="655">
        <v>124</v>
      </c>
      <c r="K389" s="655">
        <v>8653.9</v>
      </c>
      <c r="L389" s="655">
        <v>0.72308656417112294</v>
      </c>
      <c r="M389" s="655">
        <v>69.789516129032251</v>
      </c>
      <c r="N389" s="655">
        <v>144</v>
      </c>
      <c r="O389" s="655">
        <v>10101.6</v>
      </c>
      <c r="P389" s="668">
        <v>0.84405080213903749</v>
      </c>
      <c r="Q389" s="656">
        <v>70.150000000000006</v>
      </c>
    </row>
    <row r="390" spans="1:17" ht="14.4" customHeight="1" x14ac:dyDescent="0.3">
      <c r="A390" s="651" t="s">
        <v>540</v>
      </c>
      <c r="B390" s="652" t="s">
        <v>4557</v>
      </c>
      <c r="C390" s="652" t="s">
        <v>4478</v>
      </c>
      <c r="D390" s="652" t="s">
        <v>4691</v>
      </c>
      <c r="E390" s="652" t="s">
        <v>2672</v>
      </c>
      <c r="F390" s="655">
        <v>7</v>
      </c>
      <c r="G390" s="655">
        <v>448</v>
      </c>
      <c r="H390" s="655">
        <v>1</v>
      </c>
      <c r="I390" s="655">
        <v>64</v>
      </c>
      <c r="J390" s="655">
        <v>12</v>
      </c>
      <c r="K390" s="655">
        <v>841.8</v>
      </c>
      <c r="L390" s="655">
        <v>1.8790178571428571</v>
      </c>
      <c r="M390" s="655">
        <v>70.149999999999991</v>
      </c>
      <c r="N390" s="655">
        <v>2</v>
      </c>
      <c r="O390" s="655">
        <v>140.30000000000001</v>
      </c>
      <c r="P390" s="668">
        <v>0.31316964285714288</v>
      </c>
      <c r="Q390" s="656">
        <v>70.150000000000006</v>
      </c>
    </row>
    <row r="391" spans="1:17" ht="14.4" customHeight="1" x14ac:dyDescent="0.3">
      <c r="A391" s="651" t="s">
        <v>540</v>
      </c>
      <c r="B391" s="652" t="s">
        <v>4557</v>
      </c>
      <c r="C391" s="652" t="s">
        <v>4478</v>
      </c>
      <c r="D391" s="652" t="s">
        <v>4693</v>
      </c>
      <c r="E391" s="652" t="s">
        <v>4694</v>
      </c>
      <c r="F391" s="655"/>
      <c r="G391" s="655"/>
      <c r="H391" s="655"/>
      <c r="I391" s="655"/>
      <c r="J391" s="655">
        <v>1.5</v>
      </c>
      <c r="K391" s="655">
        <v>2783.47</v>
      </c>
      <c r="L391" s="655"/>
      <c r="M391" s="655">
        <v>1855.6466666666665</v>
      </c>
      <c r="N391" s="655"/>
      <c r="O391" s="655"/>
      <c r="P391" s="668"/>
      <c r="Q391" s="656"/>
    </row>
    <row r="392" spans="1:17" ht="14.4" customHeight="1" x14ac:dyDescent="0.3">
      <c r="A392" s="651" t="s">
        <v>540</v>
      </c>
      <c r="B392" s="652" t="s">
        <v>4557</v>
      </c>
      <c r="C392" s="652" t="s">
        <v>4478</v>
      </c>
      <c r="D392" s="652" t="s">
        <v>5168</v>
      </c>
      <c r="E392" s="652" t="s">
        <v>5169</v>
      </c>
      <c r="F392" s="655">
        <v>1.8</v>
      </c>
      <c r="G392" s="655">
        <v>1089.18</v>
      </c>
      <c r="H392" s="655">
        <v>1</v>
      </c>
      <c r="I392" s="655">
        <v>605.1</v>
      </c>
      <c r="J392" s="655"/>
      <c r="K392" s="655"/>
      <c r="L392" s="655"/>
      <c r="M392" s="655"/>
      <c r="N392" s="655">
        <v>3</v>
      </c>
      <c r="O392" s="655">
        <v>1799.42</v>
      </c>
      <c r="P392" s="668">
        <v>1.6520868910556565</v>
      </c>
      <c r="Q392" s="656">
        <v>599.80666666666673</v>
      </c>
    </row>
    <row r="393" spans="1:17" ht="14.4" customHeight="1" x14ac:dyDescent="0.3">
      <c r="A393" s="651" t="s">
        <v>540</v>
      </c>
      <c r="B393" s="652" t="s">
        <v>4557</v>
      </c>
      <c r="C393" s="652" t="s">
        <v>4478</v>
      </c>
      <c r="D393" s="652" t="s">
        <v>4695</v>
      </c>
      <c r="E393" s="652" t="s">
        <v>2804</v>
      </c>
      <c r="F393" s="655">
        <v>12.9</v>
      </c>
      <c r="G393" s="655">
        <v>10566.06</v>
      </c>
      <c r="H393" s="655">
        <v>1</v>
      </c>
      <c r="I393" s="655">
        <v>819.0744186046511</v>
      </c>
      <c r="J393" s="655">
        <v>2.7</v>
      </c>
      <c r="K393" s="655">
        <v>2159.3200000000002</v>
      </c>
      <c r="L393" s="655">
        <v>0.20436378366202732</v>
      </c>
      <c r="M393" s="655">
        <v>799.74814814814818</v>
      </c>
      <c r="N393" s="655">
        <v>10.9</v>
      </c>
      <c r="O393" s="655">
        <v>8717.43</v>
      </c>
      <c r="P393" s="668">
        <v>0.82504074366414737</v>
      </c>
      <c r="Q393" s="656">
        <v>799.76422018348626</v>
      </c>
    </row>
    <row r="394" spans="1:17" ht="14.4" customHeight="1" x14ac:dyDescent="0.3">
      <c r="A394" s="651" t="s">
        <v>540</v>
      </c>
      <c r="B394" s="652" t="s">
        <v>4557</v>
      </c>
      <c r="C394" s="652" t="s">
        <v>4478</v>
      </c>
      <c r="D394" s="652" t="s">
        <v>4696</v>
      </c>
      <c r="E394" s="652" t="s">
        <v>1762</v>
      </c>
      <c r="F394" s="655"/>
      <c r="G394" s="655"/>
      <c r="H394" s="655"/>
      <c r="I394" s="655"/>
      <c r="J394" s="655">
        <v>47</v>
      </c>
      <c r="K394" s="655">
        <v>4347.03</v>
      </c>
      <c r="L394" s="655"/>
      <c r="M394" s="655">
        <v>92.49</v>
      </c>
      <c r="N394" s="655">
        <v>12.5</v>
      </c>
      <c r="O394" s="655">
        <v>1156.1199999999999</v>
      </c>
      <c r="P394" s="668"/>
      <c r="Q394" s="656">
        <v>92.489599999999996</v>
      </c>
    </row>
    <row r="395" spans="1:17" ht="14.4" customHeight="1" x14ac:dyDescent="0.3">
      <c r="A395" s="651" t="s">
        <v>540</v>
      </c>
      <c r="B395" s="652" t="s">
        <v>4557</v>
      </c>
      <c r="C395" s="652" t="s">
        <v>4478</v>
      </c>
      <c r="D395" s="652" t="s">
        <v>5170</v>
      </c>
      <c r="E395" s="652" t="s">
        <v>2407</v>
      </c>
      <c r="F395" s="655">
        <v>1.5</v>
      </c>
      <c r="G395" s="655">
        <v>3237.9</v>
      </c>
      <c r="H395" s="655">
        <v>1</v>
      </c>
      <c r="I395" s="655">
        <v>2158.6</v>
      </c>
      <c r="J395" s="655">
        <v>1.8</v>
      </c>
      <c r="K395" s="655">
        <v>3716.58</v>
      </c>
      <c r="L395" s="655">
        <v>1.1478365607338088</v>
      </c>
      <c r="M395" s="655">
        <v>2064.7666666666664</v>
      </c>
      <c r="N395" s="655">
        <v>0.2</v>
      </c>
      <c r="O395" s="655">
        <v>326.37</v>
      </c>
      <c r="P395" s="668">
        <v>0.10079681274900398</v>
      </c>
      <c r="Q395" s="656">
        <v>1631.85</v>
      </c>
    </row>
    <row r="396" spans="1:17" ht="14.4" customHeight="1" x14ac:dyDescent="0.3">
      <c r="A396" s="651" t="s">
        <v>540</v>
      </c>
      <c r="B396" s="652" t="s">
        <v>4557</v>
      </c>
      <c r="C396" s="652" t="s">
        <v>4478</v>
      </c>
      <c r="D396" s="652" t="s">
        <v>4697</v>
      </c>
      <c r="E396" s="652" t="s">
        <v>1192</v>
      </c>
      <c r="F396" s="655"/>
      <c r="G396" s="655"/>
      <c r="H396" s="655"/>
      <c r="I396" s="655"/>
      <c r="J396" s="655">
        <v>25</v>
      </c>
      <c r="K396" s="655">
        <v>9800.31</v>
      </c>
      <c r="L396" s="655"/>
      <c r="M396" s="655">
        <v>392.01239999999996</v>
      </c>
      <c r="N396" s="655">
        <v>20.9</v>
      </c>
      <c r="O396" s="655">
        <v>8188.62</v>
      </c>
      <c r="P396" s="668"/>
      <c r="Q396" s="656">
        <v>391.8</v>
      </c>
    </row>
    <row r="397" spans="1:17" ht="14.4" customHeight="1" x14ac:dyDescent="0.3">
      <c r="A397" s="651" t="s">
        <v>540</v>
      </c>
      <c r="B397" s="652" t="s">
        <v>4557</v>
      </c>
      <c r="C397" s="652" t="s">
        <v>4478</v>
      </c>
      <c r="D397" s="652" t="s">
        <v>4698</v>
      </c>
      <c r="E397" s="652" t="s">
        <v>4699</v>
      </c>
      <c r="F397" s="655"/>
      <c r="G397" s="655"/>
      <c r="H397" s="655"/>
      <c r="I397" s="655"/>
      <c r="J397" s="655"/>
      <c r="K397" s="655"/>
      <c r="L397" s="655"/>
      <c r="M397" s="655"/>
      <c r="N397" s="655">
        <v>31</v>
      </c>
      <c r="O397" s="655">
        <v>6795.2</v>
      </c>
      <c r="P397" s="668"/>
      <c r="Q397" s="656">
        <v>219.2</v>
      </c>
    </row>
    <row r="398" spans="1:17" ht="14.4" customHeight="1" x14ac:dyDescent="0.3">
      <c r="A398" s="651" t="s">
        <v>540</v>
      </c>
      <c r="B398" s="652" t="s">
        <v>4557</v>
      </c>
      <c r="C398" s="652" t="s">
        <v>4478</v>
      </c>
      <c r="D398" s="652" t="s">
        <v>5171</v>
      </c>
      <c r="E398" s="652" t="s">
        <v>1195</v>
      </c>
      <c r="F398" s="655"/>
      <c r="G398" s="655"/>
      <c r="H398" s="655"/>
      <c r="I398" s="655"/>
      <c r="J398" s="655">
        <v>1.7</v>
      </c>
      <c r="K398" s="655">
        <v>656.32</v>
      </c>
      <c r="L398" s="655"/>
      <c r="M398" s="655">
        <v>386.07058823529417</v>
      </c>
      <c r="N398" s="655"/>
      <c r="O398" s="655"/>
      <c r="P398" s="668"/>
      <c r="Q398" s="656"/>
    </row>
    <row r="399" spans="1:17" ht="14.4" customHeight="1" x14ac:dyDescent="0.3">
      <c r="A399" s="651" t="s">
        <v>540</v>
      </c>
      <c r="B399" s="652" t="s">
        <v>4557</v>
      </c>
      <c r="C399" s="652" t="s">
        <v>4478</v>
      </c>
      <c r="D399" s="652" t="s">
        <v>4700</v>
      </c>
      <c r="E399" s="652" t="s">
        <v>1198</v>
      </c>
      <c r="F399" s="655">
        <v>2.1</v>
      </c>
      <c r="G399" s="655">
        <v>1695.26</v>
      </c>
      <c r="H399" s="655">
        <v>1</v>
      </c>
      <c r="I399" s="655">
        <v>807.26666666666665</v>
      </c>
      <c r="J399" s="655">
        <v>4.5999999999999996</v>
      </c>
      <c r="K399" s="655">
        <v>3551.89</v>
      </c>
      <c r="L399" s="655">
        <v>2.095188938569895</v>
      </c>
      <c r="M399" s="655">
        <v>772.15</v>
      </c>
      <c r="N399" s="655">
        <v>9</v>
      </c>
      <c r="O399" s="655">
        <v>6949.46</v>
      </c>
      <c r="P399" s="668">
        <v>4.0993475926996448</v>
      </c>
      <c r="Q399" s="656">
        <v>772.16222222222223</v>
      </c>
    </row>
    <row r="400" spans="1:17" ht="14.4" customHeight="1" x14ac:dyDescent="0.3">
      <c r="A400" s="651" t="s">
        <v>540</v>
      </c>
      <c r="B400" s="652" t="s">
        <v>4557</v>
      </c>
      <c r="C400" s="652" t="s">
        <v>4478</v>
      </c>
      <c r="D400" s="652" t="s">
        <v>4701</v>
      </c>
      <c r="E400" s="652"/>
      <c r="F400" s="655">
        <v>1.2</v>
      </c>
      <c r="G400" s="655">
        <v>1649.48</v>
      </c>
      <c r="H400" s="655">
        <v>1</v>
      </c>
      <c r="I400" s="655">
        <v>1374.5666666666668</v>
      </c>
      <c r="J400" s="655"/>
      <c r="K400" s="655"/>
      <c r="L400" s="655"/>
      <c r="M400" s="655"/>
      <c r="N400" s="655"/>
      <c r="O400" s="655"/>
      <c r="P400" s="668"/>
      <c r="Q400" s="656"/>
    </row>
    <row r="401" spans="1:17" ht="14.4" customHeight="1" x14ac:dyDescent="0.3">
      <c r="A401" s="651" t="s">
        <v>540</v>
      </c>
      <c r="B401" s="652" t="s">
        <v>4557</v>
      </c>
      <c r="C401" s="652" t="s">
        <v>4478</v>
      </c>
      <c r="D401" s="652" t="s">
        <v>4702</v>
      </c>
      <c r="E401" s="652" t="s">
        <v>4703</v>
      </c>
      <c r="F401" s="655">
        <v>10.84</v>
      </c>
      <c r="G401" s="655">
        <v>39313.4</v>
      </c>
      <c r="H401" s="655">
        <v>1</v>
      </c>
      <c r="I401" s="655">
        <v>3626.6974169741698</v>
      </c>
      <c r="J401" s="655">
        <v>13.780000000000001</v>
      </c>
      <c r="K401" s="655">
        <v>43778.299999999996</v>
      </c>
      <c r="L401" s="655">
        <v>1.1135719627404395</v>
      </c>
      <c r="M401" s="655">
        <v>3176.9448476052244</v>
      </c>
      <c r="N401" s="655">
        <v>11.02</v>
      </c>
      <c r="O401" s="655">
        <v>31307.68</v>
      </c>
      <c r="P401" s="668">
        <v>0.79636154593599129</v>
      </c>
      <c r="Q401" s="656">
        <v>2840.9872958257715</v>
      </c>
    </row>
    <row r="402" spans="1:17" ht="14.4" customHeight="1" x14ac:dyDescent="0.3">
      <c r="A402" s="651" t="s">
        <v>540</v>
      </c>
      <c r="B402" s="652" t="s">
        <v>4557</v>
      </c>
      <c r="C402" s="652" t="s">
        <v>4478</v>
      </c>
      <c r="D402" s="652" t="s">
        <v>4704</v>
      </c>
      <c r="E402" s="652" t="s">
        <v>1775</v>
      </c>
      <c r="F402" s="655"/>
      <c r="G402" s="655"/>
      <c r="H402" s="655"/>
      <c r="I402" s="655"/>
      <c r="J402" s="655">
        <v>18.91</v>
      </c>
      <c r="K402" s="655">
        <v>8107.98</v>
      </c>
      <c r="L402" s="655"/>
      <c r="M402" s="655">
        <v>428.76679005817027</v>
      </c>
      <c r="N402" s="655">
        <v>3.1999999999999997</v>
      </c>
      <c r="O402" s="655">
        <v>1334.98</v>
      </c>
      <c r="P402" s="668"/>
      <c r="Q402" s="656">
        <v>417.18125000000003</v>
      </c>
    </row>
    <row r="403" spans="1:17" ht="14.4" customHeight="1" x14ac:dyDescent="0.3">
      <c r="A403" s="651" t="s">
        <v>540</v>
      </c>
      <c r="B403" s="652" t="s">
        <v>4557</v>
      </c>
      <c r="C403" s="652" t="s">
        <v>4478</v>
      </c>
      <c r="D403" s="652" t="s">
        <v>5172</v>
      </c>
      <c r="E403" s="652" t="s">
        <v>1769</v>
      </c>
      <c r="F403" s="655"/>
      <c r="G403" s="655"/>
      <c r="H403" s="655"/>
      <c r="I403" s="655"/>
      <c r="J403" s="655">
        <v>51</v>
      </c>
      <c r="K403" s="655">
        <v>11179.2</v>
      </c>
      <c r="L403" s="655"/>
      <c r="M403" s="655">
        <v>219.20000000000002</v>
      </c>
      <c r="N403" s="655">
        <v>3</v>
      </c>
      <c r="O403" s="655">
        <v>657.6</v>
      </c>
      <c r="P403" s="668"/>
      <c r="Q403" s="656">
        <v>219.20000000000002</v>
      </c>
    </row>
    <row r="404" spans="1:17" ht="14.4" customHeight="1" x14ac:dyDescent="0.3">
      <c r="A404" s="651" t="s">
        <v>540</v>
      </c>
      <c r="B404" s="652" t="s">
        <v>4557</v>
      </c>
      <c r="C404" s="652" t="s">
        <v>4478</v>
      </c>
      <c r="D404" s="652" t="s">
        <v>4705</v>
      </c>
      <c r="E404" s="652" t="s">
        <v>1775</v>
      </c>
      <c r="F404" s="655"/>
      <c r="G404" s="655"/>
      <c r="H404" s="655"/>
      <c r="I404" s="655"/>
      <c r="J404" s="655"/>
      <c r="K404" s="655"/>
      <c r="L404" s="655"/>
      <c r="M404" s="655"/>
      <c r="N404" s="655">
        <v>15.4</v>
      </c>
      <c r="O404" s="655">
        <v>12827.51</v>
      </c>
      <c r="P404" s="668"/>
      <c r="Q404" s="656">
        <v>832.95519480519476</v>
      </c>
    </row>
    <row r="405" spans="1:17" ht="14.4" customHeight="1" x14ac:dyDescent="0.3">
      <c r="A405" s="651" t="s">
        <v>540</v>
      </c>
      <c r="B405" s="652" t="s">
        <v>4557</v>
      </c>
      <c r="C405" s="652" t="s">
        <v>4478</v>
      </c>
      <c r="D405" s="652" t="s">
        <v>5173</v>
      </c>
      <c r="E405" s="652" t="s">
        <v>2410</v>
      </c>
      <c r="F405" s="655"/>
      <c r="G405" s="655"/>
      <c r="H405" s="655"/>
      <c r="I405" s="655"/>
      <c r="J405" s="655"/>
      <c r="K405" s="655"/>
      <c r="L405" s="655"/>
      <c r="M405" s="655"/>
      <c r="N405" s="655">
        <v>171</v>
      </c>
      <c r="O405" s="655">
        <v>11243.25</v>
      </c>
      <c r="P405" s="668"/>
      <c r="Q405" s="656">
        <v>65.75</v>
      </c>
    </row>
    <row r="406" spans="1:17" ht="14.4" customHeight="1" x14ac:dyDescent="0.3">
      <c r="A406" s="651" t="s">
        <v>540</v>
      </c>
      <c r="B406" s="652" t="s">
        <v>4557</v>
      </c>
      <c r="C406" s="652" t="s">
        <v>4478</v>
      </c>
      <c r="D406" s="652" t="s">
        <v>5173</v>
      </c>
      <c r="E406" s="652"/>
      <c r="F406" s="655"/>
      <c r="G406" s="655"/>
      <c r="H406" s="655"/>
      <c r="I406" s="655"/>
      <c r="J406" s="655">
        <v>20</v>
      </c>
      <c r="K406" s="655">
        <v>1315</v>
      </c>
      <c r="L406" s="655"/>
      <c r="M406" s="655">
        <v>65.75</v>
      </c>
      <c r="N406" s="655"/>
      <c r="O406" s="655"/>
      <c r="P406" s="668"/>
      <c r="Q406" s="656"/>
    </row>
    <row r="407" spans="1:17" ht="14.4" customHeight="1" x14ac:dyDescent="0.3">
      <c r="A407" s="651" t="s">
        <v>540</v>
      </c>
      <c r="B407" s="652" t="s">
        <v>4557</v>
      </c>
      <c r="C407" s="652" t="s">
        <v>4478</v>
      </c>
      <c r="D407" s="652" t="s">
        <v>5174</v>
      </c>
      <c r="E407" s="652" t="s">
        <v>2412</v>
      </c>
      <c r="F407" s="655"/>
      <c r="G407" s="655"/>
      <c r="H407" s="655"/>
      <c r="I407" s="655"/>
      <c r="J407" s="655">
        <v>0.4</v>
      </c>
      <c r="K407" s="655">
        <v>233.57</v>
      </c>
      <c r="L407" s="655"/>
      <c r="M407" s="655">
        <v>583.92499999999995</v>
      </c>
      <c r="N407" s="655"/>
      <c r="O407" s="655"/>
      <c r="P407" s="668"/>
      <c r="Q407" s="656"/>
    </row>
    <row r="408" spans="1:17" ht="14.4" customHeight="1" x14ac:dyDescent="0.3">
      <c r="A408" s="651" t="s">
        <v>540</v>
      </c>
      <c r="B408" s="652" t="s">
        <v>4557</v>
      </c>
      <c r="C408" s="652" t="s">
        <v>4478</v>
      </c>
      <c r="D408" s="652" t="s">
        <v>4707</v>
      </c>
      <c r="E408" s="652" t="s">
        <v>4708</v>
      </c>
      <c r="F408" s="655">
        <v>3.8000000000000003</v>
      </c>
      <c r="G408" s="655">
        <v>1896.7800000000002</v>
      </c>
      <c r="H408" s="655">
        <v>1</v>
      </c>
      <c r="I408" s="655">
        <v>499.15263157894736</v>
      </c>
      <c r="J408" s="655">
        <v>1.9</v>
      </c>
      <c r="K408" s="655">
        <v>1032.58</v>
      </c>
      <c r="L408" s="655">
        <v>0.54438574847900112</v>
      </c>
      <c r="M408" s="655">
        <v>543.46315789473681</v>
      </c>
      <c r="N408" s="655"/>
      <c r="O408" s="655"/>
      <c r="P408" s="668"/>
      <c r="Q408" s="656"/>
    </row>
    <row r="409" spans="1:17" ht="14.4" customHeight="1" x14ac:dyDescent="0.3">
      <c r="A409" s="651" t="s">
        <v>540</v>
      </c>
      <c r="B409" s="652" t="s">
        <v>4557</v>
      </c>
      <c r="C409" s="652" t="s">
        <v>4478</v>
      </c>
      <c r="D409" s="652" t="s">
        <v>4709</v>
      </c>
      <c r="E409" s="652" t="s">
        <v>1759</v>
      </c>
      <c r="F409" s="655"/>
      <c r="G409" s="655"/>
      <c r="H409" s="655"/>
      <c r="I409" s="655"/>
      <c r="J409" s="655">
        <v>3.9</v>
      </c>
      <c r="K409" s="655">
        <v>8289.84</v>
      </c>
      <c r="L409" s="655"/>
      <c r="M409" s="655">
        <v>2125.6</v>
      </c>
      <c r="N409" s="655">
        <v>1.8</v>
      </c>
      <c r="O409" s="655">
        <v>3826.08</v>
      </c>
      <c r="P409" s="668"/>
      <c r="Q409" s="656">
        <v>2125.6</v>
      </c>
    </row>
    <row r="410" spans="1:17" ht="14.4" customHeight="1" x14ac:dyDescent="0.3">
      <c r="A410" s="651" t="s">
        <v>540</v>
      </c>
      <c r="B410" s="652" t="s">
        <v>4557</v>
      </c>
      <c r="C410" s="652" t="s">
        <v>4478</v>
      </c>
      <c r="D410" s="652" t="s">
        <v>5175</v>
      </c>
      <c r="E410" s="652"/>
      <c r="F410" s="655"/>
      <c r="G410" s="655"/>
      <c r="H410" s="655"/>
      <c r="I410" s="655"/>
      <c r="J410" s="655">
        <v>24</v>
      </c>
      <c r="K410" s="655">
        <v>1090.32</v>
      </c>
      <c r="L410" s="655"/>
      <c r="M410" s="655">
        <v>45.43</v>
      </c>
      <c r="N410" s="655"/>
      <c r="O410" s="655"/>
      <c r="P410" s="668"/>
      <c r="Q410" s="656"/>
    </row>
    <row r="411" spans="1:17" ht="14.4" customHeight="1" x14ac:dyDescent="0.3">
      <c r="A411" s="651" t="s">
        <v>540</v>
      </c>
      <c r="B411" s="652" t="s">
        <v>4557</v>
      </c>
      <c r="C411" s="652" t="s">
        <v>4478</v>
      </c>
      <c r="D411" s="652" t="s">
        <v>5176</v>
      </c>
      <c r="E411" s="652" t="s">
        <v>5177</v>
      </c>
      <c r="F411" s="655">
        <v>0.1</v>
      </c>
      <c r="G411" s="655">
        <v>392.59</v>
      </c>
      <c r="H411" s="655">
        <v>1</v>
      </c>
      <c r="I411" s="655">
        <v>3925.8999999999996</v>
      </c>
      <c r="J411" s="655"/>
      <c r="K411" s="655"/>
      <c r="L411" s="655"/>
      <c r="M411" s="655"/>
      <c r="N411" s="655">
        <v>4.2</v>
      </c>
      <c r="O411" s="655">
        <v>13707.75</v>
      </c>
      <c r="P411" s="668">
        <v>34.916197559795208</v>
      </c>
      <c r="Q411" s="656">
        <v>3263.75</v>
      </c>
    </row>
    <row r="412" spans="1:17" ht="14.4" customHeight="1" x14ac:dyDescent="0.3">
      <c r="A412" s="651" t="s">
        <v>540</v>
      </c>
      <c r="B412" s="652" t="s">
        <v>4557</v>
      </c>
      <c r="C412" s="652" t="s">
        <v>4478</v>
      </c>
      <c r="D412" s="652" t="s">
        <v>4711</v>
      </c>
      <c r="E412" s="652" t="s">
        <v>2669</v>
      </c>
      <c r="F412" s="655"/>
      <c r="G412" s="655"/>
      <c r="H412" s="655"/>
      <c r="I412" s="655"/>
      <c r="J412" s="655">
        <v>1.8</v>
      </c>
      <c r="K412" s="655">
        <v>2061.08</v>
      </c>
      <c r="L412" s="655"/>
      <c r="M412" s="655">
        <v>1145.0444444444445</v>
      </c>
      <c r="N412" s="655">
        <v>2</v>
      </c>
      <c r="O412" s="655">
        <v>2094.33</v>
      </c>
      <c r="P412" s="668"/>
      <c r="Q412" s="656">
        <v>1047.165</v>
      </c>
    </row>
    <row r="413" spans="1:17" ht="14.4" customHeight="1" x14ac:dyDescent="0.3">
      <c r="A413" s="651" t="s">
        <v>540</v>
      </c>
      <c r="B413" s="652" t="s">
        <v>4557</v>
      </c>
      <c r="C413" s="652" t="s">
        <v>4478</v>
      </c>
      <c r="D413" s="652" t="s">
        <v>5178</v>
      </c>
      <c r="E413" s="652" t="s">
        <v>5179</v>
      </c>
      <c r="F413" s="655"/>
      <c r="G413" s="655"/>
      <c r="H413" s="655"/>
      <c r="I413" s="655"/>
      <c r="J413" s="655">
        <v>7</v>
      </c>
      <c r="K413" s="655">
        <v>26286.52</v>
      </c>
      <c r="L413" s="655"/>
      <c r="M413" s="655">
        <v>3755.2171428571428</v>
      </c>
      <c r="N413" s="655"/>
      <c r="O413" s="655"/>
      <c r="P413" s="668"/>
      <c r="Q413" s="656"/>
    </row>
    <row r="414" spans="1:17" ht="14.4" customHeight="1" x14ac:dyDescent="0.3">
      <c r="A414" s="651" t="s">
        <v>540</v>
      </c>
      <c r="B414" s="652" t="s">
        <v>4557</v>
      </c>
      <c r="C414" s="652" t="s">
        <v>4478</v>
      </c>
      <c r="D414" s="652" t="s">
        <v>5180</v>
      </c>
      <c r="E414" s="652" t="s">
        <v>5181</v>
      </c>
      <c r="F414" s="655"/>
      <c r="G414" s="655"/>
      <c r="H414" s="655"/>
      <c r="I414" s="655"/>
      <c r="J414" s="655"/>
      <c r="K414" s="655"/>
      <c r="L414" s="655"/>
      <c r="M414" s="655"/>
      <c r="N414" s="655">
        <v>4.8</v>
      </c>
      <c r="O414" s="655">
        <v>10202.879999999999</v>
      </c>
      <c r="P414" s="668"/>
      <c r="Q414" s="656">
        <v>2125.6</v>
      </c>
    </row>
    <row r="415" spans="1:17" ht="14.4" customHeight="1" x14ac:dyDescent="0.3">
      <c r="A415" s="651" t="s">
        <v>540</v>
      </c>
      <c r="B415" s="652" t="s">
        <v>4557</v>
      </c>
      <c r="C415" s="652" t="s">
        <v>4478</v>
      </c>
      <c r="D415" s="652" t="s">
        <v>5182</v>
      </c>
      <c r="E415" s="652" t="s">
        <v>5183</v>
      </c>
      <c r="F415" s="655"/>
      <c r="G415" s="655"/>
      <c r="H415" s="655"/>
      <c r="I415" s="655"/>
      <c r="J415" s="655">
        <v>1.6</v>
      </c>
      <c r="K415" s="655">
        <v>6008.32</v>
      </c>
      <c r="L415" s="655"/>
      <c r="M415" s="655">
        <v>3755.2</v>
      </c>
      <c r="N415" s="655"/>
      <c r="O415" s="655"/>
      <c r="P415" s="668"/>
      <c r="Q415" s="656"/>
    </row>
    <row r="416" spans="1:17" ht="14.4" customHeight="1" x14ac:dyDescent="0.3">
      <c r="A416" s="651" t="s">
        <v>540</v>
      </c>
      <c r="B416" s="652" t="s">
        <v>4557</v>
      </c>
      <c r="C416" s="652" t="s">
        <v>4478</v>
      </c>
      <c r="D416" s="652" t="s">
        <v>5184</v>
      </c>
      <c r="E416" s="652" t="s">
        <v>5185</v>
      </c>
      <c r="F416" s="655"/>
      <c r="G416" s="655"/>
      <c r="H416" s="655"/>
      <c r="I416" s="655"/>
      <c r="J416" s="655"/>
      <c r="K416" s="655"/>
      <c r="L416" s="655"/>
      <c r="M416" s="655"/>
      <c r="N416" s="655">
        <v>6</v>
      </c>
      <c r="O416" s="655">
        <v>9791.2000000000007</v>
      </c>
      <c r="P416" s="668"/>
      <c r="Q416" s="656">
        <v>1631.8666666666668</v>
      </c>
    </row>
    <row r="417" spans="1:17" ht="14.4" customHeight="1" x14ac:dyDescent="0.3">
      <c r="A417" s="651" t="s">
        <v>540</v>
      </c>
      <c r="B417" s="652" t="s">
        <v>4557</v>
      </c>
      <c r="C417" s="652" t="s">
        <v>4478</v>
      </c>
      <c r="D417" s="652" t="s">
        <v>4714</v>
      </c>
      <c r="E417" s="652" t="s">
        <v>4715</v>
      </c>
      <c r="F417" s="655"/>
      <c r="G417" s="655"/>
      <c r="H417" s="655"/>
      <c r="I417" s="655"/>
      <c r="J417" s="655"/>
      <c r="K417" s="655"/>
      <c r="L417" s="655"/>
      <c r="M417" s="655"/>
      <c r="N417" s="655">
        <v>2.1</v>
      </c>
      <c r="O417" s="655">
        <v>3426.92</v>
      </c>
      <c r="P417" s="668"/>
      <c r="Q417" s="656">
        <v>1631.8666666666666</v>
      </c>
    </row>
    <row r="418" spans="1:17" ht="14.4" customHeight="1" x14ac:dyDescent="0.3">
      <c r="A418" s="651" t="s">
        <v>540</v>
      </c>
      <c r="B418" s="652" t="s">
        <v>4557</v>
      </c>
      <c r="C418" s="652" t="s">
        <v>4478</v>
      </c>
      <c r="D418" s="652" t="s">
        <v>5186</v>
      </c>
      <c r="E418" s="652" t="s">
        <v>1772</v>
      </c>
      <c r="F418" s="655"/>
      <c r="G418" s="655"/>
      <c r="H418" s="655"/>
      <c r="I418" s="655"/>
      <c r="J418" s="655"/>
      <c r="K418" s="655"/>
      <c r="L418" s="655"/>
      <c r="M418" s="655"/>
      <c r="N418" s="655">
        <v>7.2</v>
      </c>
      <c r="O418" s="655">
        <v>23498.959999999999</v>
      </c>
      <c r="P418" s="668"/>
      <c r="Q418" s="656">
        <v>3263.7444444444441</v>
      </c>
    </row>
    <row r="419" spans="1:17" ht="14.4" customHeight="1" x14ac:dyDescent="0.3">
      <c r="A419" s="651" t="s">
        <v>540</v>
      </c>
      <c r="B419" s="652" t="s">
        <v>4557</v>
      </c>
      <c r="C419" s="652" t="s">
        <v>4478</v>
      </c>
      <c r="D419" s="652" t="s">
        <v>4716</v>
      </c>
      <c r="E419" s="652"/>
      <c r="F419" s="655"/>
      <c r="G419" s="655"/>
      <c r="H419" s="655"/>
      <c r="I419" s="655"/>
      <c r="J419" s="655">
        <v>3.7</v>
      </c>
      <c r="K419" s="655">
        <v>2160.5500000000002</v>
      </c>
      <c r="L419" s="655"/>
      <c r="M419" s="655">
        <v>583.93243243243251</v>
      </c>
      <c r="N419" s="655"/>
      <c r="O419" s="655"/>
      <c r="P419" s="668"/>
      <c r="Q419" s="656"/>
    </row>
    <row r="420" spans="1:17" ht="14.4" customHeight="1" x14ac:dyDescent="0.3">
      <c r="A420" s="651" t="s">
        <v>540</v>
      </c>
      <c r="B420" s="652" t="s">
        <v>4557</v>
      </c>
      <c r="C420" s="652" t="s">
        <v>4717</v>
      </c>
      <c r="D420" s="652" t="s">
        <v>5187</v>
      </c>
      <c r="E420" s="652"/>
      <c r="F420" s="655"/>
      <c r="G420" s="655"/>
      <c r="H420" s="655"/>
      <c r="I420" s="655"/>
      <c r="J420" s="655"/>
      <c r="K420" s="655"/>
      <c r="L420" s="655"/>
      <c r="M420" s="655"/>
      <c r="N420" s="655">
        <v>3</v>
      </c>
      <c r="O420" s="655">
        <v>3913.76</v>
      </c>
      <c r="P420" s="668"/>
      <c r="Q420" s="656">
        <v>1304.5866666666668</v>
      </c>
    </row>
    <row r="421" spans="1:17" ht="14.4" customHeight="1" x14ac:dyDescent="0.3">
      <c r="A421" s="651" t="s">
        <v>540</v>
      </c>
      <c r="B421" s="652" t="s">
        <v>4557</v>
      </c>
      <c r="C421" s="652" t="s">
        <v>4717</v>
      </c>
      <c r="D421" s="652" t="s">
        <v>4718</v>
      </c>
      <c r="E421" s="652"/>
      <c r="F421" s="655">
        <v>203</v>
      </c>
      <c r="G421" s="655">
        <v>378712.74</v>
      </c>
      <c r="H421" s="655">
        <v>1</v>
      </c>
      <c r="I421" s="655">
        <v>1865.58</v>
      </c>
      <c r="J421" s="655">
        <v>204</v>
      </c>
      <c r="K421" s="655">
        <v>380578.32</v>
      </c>
      <c r="L421" s="655">
        <v>1.0049261083743843</v>
      </c>
      <c r="M421" s="655">
        <v>1865.58</v>
      </c>
      <c r="N421" s="655">
        <v>193</v>
      </c>
      <c r="O421" s="655">
        <v>387175.82999999996</v>
      </c>
      <c r="P421" s="668">
        <v>1.0223469904920546</v>
      </c>
      <c r="Q421" s="656">
        <v>2006.092383419689</v>
      </c>
    </row>
    <row r="422" spans="1:17" ht="14.4" customHeight="1" x14ac:dyDescent="0.3">
      <c r="A422" s="651" t="s">
        <v>540</v>
      </c>
      <c r="B422" s="652" t="s">
        <v>4557</v>
      </c>
      <c r="C422" s="652" t="s">
        <v>4717</v>
      </c>
      <c r="D422" s="652" t="s">
        <v>4719</v>
      </c>
      <c r="E422" s="652"/>
      <c r="F422" s="655">
        <v>8</v>
      </c>
      <c r="G422" s="655">
        <v>21829.68</v>
      </c>
      <c r="H422" s="655">
        <v>1</v>
      </c>
      <c r="I422" s="655">
        <v>2728.71</v>
      </c>
      <c r="J422" s="655">
        <v>5</v>
      </c>
      <c r="K422" s="655">
        <v>13107.91</v>
      </c>
      <c r="L422" s="655">
        <v>0.60046276445646474</v>
      </c>
      <c r="M422" s="655">
        <v>2621.5819999999999</v>
      </c>
      <c r="N422" s="655">
        <v>6</v>
      </c>
      <c r="O422" s="655">
        <v>14788.989999999998</v>
      </c>
      <c r="P422" s="668">
        <v>0.67747168075757402</v>
      </c>
      <c r="Q422" s="656">
        <v>2464.8316666666665</v>
      </c>
    </row>
    <row r="423" spans="1:17" ht="14.4" customHeight="1" x14ac:dyDescent="0.3">
      <c r="A423" s="651" t="s">
        <v>540</v>
      </c>
      <c r="B423" s="652" t="s">
        <v>4557</v>
      </c>
      <c r="C423" s="652" t="s">
        <v>4717</v>
      </c>
      <c r="D423" s="652" t="s">
        <v>4720</v>
      </c>
      <c r="E423" s="652"/>
      <c r="F423" s="655">
        <v>3</v>
      </c>
      <c r="G423" s="655">
        <v>5596.74</v>
      </c>
      <c r="H423" s="655">
        <v>1</v>
      </c>
      <c r="I423" s="655">
        <v>1865.58</v>
      </c>
      <c r="J423" s="655">
        <v>2</v>
      </c>
      <c r="K423" s="655">
        <v>3731.16</v>
      </c>
      <c r="L423" s="655">
        <v>0.66666666666666663</v>
      </c>
      <c r="M423" s="655">
        <v>1865.58</v>
      </c>
      <c r="N423" s="655"/>
      <c r="O423" s="655"/>
      <c r="P423" s="668"/>
      <c r="Q423" s="656"/>
    </row>
    <row r="424" spans="1:17" ht="14.4" customHeight="1" x14ac:dyDescent="0.3">
      <c r="A424" s="651" t="s">
        <v>540</v>
      </c>
      <c r="B424" s="652" t="s">
        <v>4557</v>
      </c>
      <c r="C424" s="652" t="s">
        <v>4717</v>
      </c>
      <c r="D424" s="652" t="s">
        <v>5188</v>
      </c>
      <c r="E424" s="652"/>
      <c r="F424" s="655">
        <v>1</v>
      </c>
      <c r="G424" s="655">
        <v>8191.63</v>
      </c>
      <c r="H424" s="655">
        <v>1</v>
      </c>
      <c r="I424" s="655">
        <v>8191.63</v>
      </c>
      <c r="J424" s="655"/>
      <c r="K424" s="655"/>
      <c r="L424" s="655"/>
      <c r="M424" s="655"/>
      <c r="N424" s="655"/>
      <c r="O424" s="655"/>
      <c r="P424" s="668"/>
      <c r="Q424" s="656"/>
    </row>
    <row r="425" spans="1:17" ht="14.4" customHeight="1" x14ac:dyDescent="0.3">
      <c r="A425" s="651" t="s">
        <v>540</v>
      </c>
      <c r="B425" s="652" t="s">
        <v>4557</v>
      </c>
      <c r="C425" s="652" t="s">
        <v>4717</v>
      </c>
      <c r="D425" s="652" t="s">
        <v>4721</v>
      </c>
      <c r="E425" s="652"/>
      <c r="F425" s="655">
        <v>6</v>
      </c>
      <c r="G425" s="655">
        <v>48446.16</v>
      </c>
      <c r="H425" s="655">
        <v>1</v>
      </c>
      <c r="I425" s="655">
        <v>8074.3600000000006</v>
      </c>
      <c r="J425" s="655">
        <v>1</v>
      </c>
      <c r="K425" s="655">
        <v>8074.36</v>
      </c>
      <c r="L425" s="655">
        <v>0.16666666666666666</v>
      </c>
      <c r="M425" s="655">
        <v>8074.36</v>
      </c>
      <c r="N425" s="655">
        <v>1</v>
      </c>
      <c r="O425" s="655">
        <v>8292.09</v>
      </c>
      <c r="P425" s="668">
        <v>0.17116093411737895</v>
      </c>
      <c r="Q425" s="656">
        <v>8292.09</v>
      </c>
    </row>
    <row r="426" spans="1:17" ht="14.4" customHeight="1" x14ac:dyDescent="0.3">
      <c r="A426" s="651" t="s">
        <v>540</v>
      </c>
      <c r="B426" s="652" t="s">
        <v>4557</v>
      </c>
      <c r="C426" s="652" t="s">
        <v>4717</v>
      </c>
      <c r="D426" s="652" t="s">
        <v>4722</v>
      </c>
      <c r="E426" s="652"/>
      <c r="F426" s="655">
        <v>8</v>
      </c>
      <c r="G426" s="655">
        <v>77488.800000000003</v>
      </c>
      <c r="H426" s="655">
        <v>1</v>
      </c>
      <c r="I426" s="655">
        <v>9686.1</v>
      </c>
      <c r="J426" s="655">
        <v>7</v>
      </c>
      <c r="K426" s="655">
        <v>67802.7</v>
      </c>
      <c r="L426" s="655">
        <v>0.87499999999999989</v>
      </c>
      <c r="M426" s="655">
        <v>9686.1</v>
      </c>
      <c r="N426" s="655">
        <v>4</v>
      </c>
      <c r="O426" s="655">
        <v>39645.32</v>
      </c>
      <c r="P426" s="668">
        <v>0.51162645440373311</v>
      </c>
      <c r="Q426" s="656">
        <v>9911.33</v>
      </c>
    </row>
    <row r="427" spans="1:17" ht="14.4" customHeight="1" x14ac:dyDescent="0.3">
      <c r="A427" s="651" t="s">
        <v>540</v>
      </c>
      <c r="B427" s="652" t="s">
        <v>4557</v>
      </c>
      <c r="C427" s="652" t="s">
        <v>4717</v>
      </c>
      <c r="D427" s="652" t="s">
        <v>4723</v>
      </c>
      <c r="E427" s="652"/>
      <c r="F427" s="655">
        <v>125</v>
      </c>
      <c r="G427" s="655">
        <v>115696.25</v>
      </c>
      <c r="H427" s="655">
        <v>1</v>
      </c>
      <c r="I427" s="655">
        <v>925.57</v>
      </c>
      <c r="J427" s="655">
        <v>112</v>
      </c>
      <c r="K427" s="655">
        <v>103663.84</v>
      </c>
      <c r="L427" s="655">
        <v>0.89600000000000002</v>
      </c>
      <c r="M427" s="655">
        <v>925.56999999999994</v>
      </c>
      <c r="N427" s="655">
        <v>96</v>
      </c>
      <c r="O427" s="655">
        <v>102036.93</v>
      </c>
      <c r="P427" s="668">
        <v>0.88193809220264263</v>
      </c>
      <c r="Q427" s="656">
        <v>1062.8846874999999</v>
      </c>
    </row>
    <row r="428" spans="1:17" ht="14.4" customHeight="1" x14ac:dyDescent="0.3">
      <c r="A428" s="651" t="s">
        <v>540</v>
      </c>
      <c r="B428" s="652" t="s">
        <v>4557</v>
      </c>
      <c r="C428" s="652" t="s">
        <v>4717</v>
      </c>
      <c r="D428" s="652" t="s">
        <v>4724</v>
      </c>
      <c r="E428" s="652"/>
      <c r="F428" s="655">
        <v>9</v>
      </c>
      <c r="G428" s="655">
        <v>2148.12</v>
      </c>
      <c r="H428" s="655">
        <v>1</v>
      </c>
      <c r="I428" s="655">
        <v>238.67999999999998</v>
      </c>
      <c r="J428" s="655"/>
      <c r="K428" s="655"/>
      <c r="L428" s="655"/>
      <c r="M428" s="655"/>
      <c r="N428" s="655"/>
      <c r="O428" s="655"/>
      <c r="P428" s="668"/>
      <c r="Q428" s="656"/>
    </row>
    <row r="429" spans="1:17" ht="14.4" customHeight="1" x14ac:dyDescent="0.3">
      <c r="A429" s="651" t="s">
        <v>540</v>
      </c>
      <c r="B429" s="652" t="s">
        <v>4557</v>
      </c>
      <c r="C429" s="652" t="s">
        <v>4725</v>
      </c>
      <c r="D429" s="652" t="s">
        <v>5189</v>
      </c>
      <c r="E429" s="652" t="s">
        <v>5190</v>
      </c>
      <c r="F429" s="655"/>
      <c r="G429" s="655"/>
      <c r="H429" s="655"/>
      <c r="I429" s="655"/>
      <c r="J429" s="655"/>
      <c r="K429" s="655"/>
      <c r="L429" s="655"/>
      <c r="M429" s="655"/>
      <c r="N429" s="655">
        <v>12</v>
      </c>
      <c r="O429" s="655">
        <v>3959.76</v>
      </c>
      <c r="P429" s="668"/>
      <c r="Q429" s="656">
        <v>329.98</v>
      </c>
    </row>
    <row r="430" spans="1:17" ht="14.4" customHeight="1" x14ac:dyDescent="0.3">
      <c r="A430" s="651" t="s">
        <v>540</v>
      </c>
      <c r="B430" s="652" t="s">
        <v>4557</v>
      </c>
      <c r="C430" s="652" t="s">
        <v>4725</v>
      </c>
      <c r="D430" s="652" t="s">
        <v>5191</v>
      </c>
      <c r="E430" s="652" t="s">
        <v>5192</v>
      </c>
      <c r="F430" s="655"/>
      <c r="G430" s="655"/>
      <c r="H430" s="655"/>
      <c r="I430" s="655"/>
      <c r="J430" s="655"/>
      <c r="K430" s="655"/>
      <c r="L430" s="655"/>
      <c r="M430" s="655"/>
      <c r="N430" s="655">
        <v>2</v>
      </c>
      <c r="O430" s="655">
        <v>2870.72</v>
      </c>
      <c r="P430" s="668"/>
      <c r="Q430" s="656">
        <v>1435.36</v>
      </c>
    </row>
    <row r="431" spans="1:17" ht="14.4" customHeight="1" x14ac:dyDescent="0.3">
      <c r="A431" s="651" t="s">
        <v>540</v>
      </c>
      <c r="B431" s="652" t="s">
        <v>4557</v>
      </c>
      <c r="C431" s="652" t="s">
        <v>4725</v>
      </c>
      <c r="D431" s="652" t="s">
        <v>5193</v>
      </c>
      <c r="E431" s="652"/>
      <c r="F431" s="655">
        <v>0.2</v>
      </c>
      <c r="G431" s="655">
        <v>192.55</v>
      </c>
      <c r="H431" s="655">
        <v>1</v>
      </c>
      <c r="I431" s="655">
        <v>962.75</v>
      </c>
      <c r="J431" s="655"/>
      <c r="K431" s="655"/>
      <c r="L431" s="655"/>
      <c r="M431" s="655"/>
      <c r="N431" s="655"/>
      <c r="O431" s="655"/>
      <c r="P431" s="668"/>
      <c r="Q431" s="656"/>
    </row>
    <row r="432" spans="1:17" ht="14.4" customHeight="1" x14ac:dyDescent="0.3">
      <c r="A432" s="651" t="s">
        <v>540</v>
      </c>
      <c r="B432" s="652" t="s">
        <v>4557</v>
      </c>
      <c r="C432" s="652" t="s">
        <v>4725</v>
      </c>
      <c r="D432" s="652" t="s">
        <v>5194</v>
      </c>
      <c r="E432" s="652" t="s">
        <v>5195</v>
      </c>
      <c r="F432" s="655">
        <v>0.6</v>
      </c>
      <c r="G432" s="655">
        <v>377.74</v>
      </c>
      <c r="H432" s="655">
        <v>1</v>
      </c>
      <c r="I432" s="655">
        <v>629.56666666666672</v>
      </c>
      <c r="J432" s="655">
        <v>0.8</v>
      </c>
      <c r="K432" s="655">
        <v>503.67</v>
      </c>
      <c r="L432" s="655">
        <v>1.3333774553925981</v>
      </c>
      <c r="M432" s="655">
        <v>629.58749999999998</v>
      </c>
      <c r="N432" s="655"/>
      <c r="O432" s="655"/>
      <c r="P432" s="668"/>
      <c r="Q432" s="656"/>
    </row>
    <row r="433" spans="1:17" ht="14.4" customHeight="1" x14ac:dyDescent="0.3">
      <c r="A433" s="651" t="s">
        <v>540</v>
      </c>
      <c r="B433" s="652" t="s">
        <v>4557</v>
      </c>
      <c r="C433" s="652" t="s">
        <v>4725</v>
      </c>
      <c r="D433" s="652" t="s">
        <v>4726</v>
      </c>
      <c r="E433" s="652" t="s">
        <v>4727</v>
      </c>
      <c r="F433" s="655">
        <v>58</v>
      </c>
      <c r="G433" s="655">
        <v>39846</v>
      </c>
      <c r="H433" s="655">
        <v>1</v>
      </c>
      <c r="I433" s="655">
        <v>687</v>
      </c>
      <c r="J433" s="655">
        <v>69</v>
      </c>
      <c r="K433" s="655">
        <v>47403</v>
      </c>
      <c r="L433" s="655">
        <v>1.1896551724137931</v>
      </c>
      <c r="M433" s="655">
        <v>687</v>
      </c>
      <c r="N433" s="655">
        <v>84</v>
      </c>
      <c r="O433" s="655">
        <v>57708</v>
      </c>
      <c r="P433" s="668">
        <v>1.4482758620689655</v>
      </c>
      <c r="Q433" s="656">
        <v>687</v>
      </c>
    </row>
    <row r="434" spans="1:17" ht="14.4" customHeight="1" x14ac:dyDescent="0.3">
      <c r="A434" s="651" t="s">
        <v>540</v>
      </c>
      <c r="B434" s="652" t="s">
        <v>4557</v>
      </c>
      <c r="C434" s="652" t="s">
        <v>4725</v>
      </c>
      <c r="D434" s="652" t="s">
        <v>4728</v>
      </c>
      <c r="E434" s="652" t="s">
        <v>4729</v>
      </c>
      <c r="F434" s="655">
        <v>300</v>
      </c>
      <c r="G434" s="655">
        <v>72000</v>
      </c>
      <c r="H434" s="655">
        <v>1</v>
      </c>
      <c r="I434" s="655">
        <v>240</v>
      </c>
      <c r="J434" s="655">
        <v>298</v>
      </c>
      <c r="K434" s="655">
        <v>71520</v>
      </c>
      <c r="L434" s="655">
        <v>0.99333333333333329</v>
      </c>
      <c r="M434" s="655">
        <v>240</v>
      </c>
      <c r="N434" s="655">
        <v>347</v>
      </c>
      <c r="O434" s="655">
        <v>83280</v>
      </c>
      <c r="P434" s="668">
        <v>1.1566666666666667</v>
      </c>
      <c r="Q434" s="656">
        <v>240</v>
      </c>
    </row>
    <row r="435" spans="1:17" ht="14.4" customHeight="1" x14ac:dyDescent="0.3">
      <c r="A435" s="651" t="s">
        <v>540</v>
      </c>
      <c r="B435" s="652" t="s">
        <v>4557</v>
      </c>
      <c r="C435" s="652" t="s">
        <v>4725</v>
      </c>
      <c r="D435" s="652" t="s">
        <v>4730</v>
      </c>
      <c r="E435" s="652" t="s">
        <v>4729</v>
      </c>
      <c r="F435" s="655">
        <v>2</v>
      </c>
      <c r="G435" s="655">
        <v>494</v>
      </c>
      <c r="H435" s="655">
        <v>1</v>
      </c>
      <c r="I435" s="655">
        <v>247</v>
      </c>
      <c r="J435" s="655"/>
      <c r="K435" s="655"/>
      <c r="L435" s="655"/>
      <c r="M435" s="655"/>
      <c r="N435" s="655"/>
      <c r="O435" s="655"/>
      <c r="P435" s="668"/>
      <c r="Q435" s="656"/>
    </row>
    <row r="436" spans="1:17" ht="14.4" customHeight="1" x14ac:dyDescent="0.3">
      <c r="A436" s="651" t="s">
        <v>540</v>
      </c>
      <c r="B436" s="652" t="s">
        <v>4557</v>
      </c>
      <c r="C436" s="652" t="s">
        <v>4725</v>
      </c>
      <c r="D436" s="652" t="s">
        <v>4731</v>
      </c>
      <c r="E436" s="652" t="s">
        <v>4729</v>
      </c>
      <c r="F436" s="655">
        <v>17.790000000000003</v>
      </c>
      <c r="G436" s="655">
        <v>21624.12</v>
      </c>
      <c r="H436" s="655">
        <v>1</v>
      </c>
      <c r="I436" s="655">
        <v>1215.5210792580099</v>
      </c>
      <c r="J436" s="655">
        <v>14.11</v>
      </c>
      <c r="K436" s="655">
        <v>17161.400000000001</v>
      </c>
      <c r="L436" s="655">
        <v>0.79362304685693574</v>
      </c>
      <c r="M436" s="655">
        <v>1216.2579730687457</v>
      </c>
      <c r="N436" s="655">
        <v>17.7</v>
      </c>
      <c r="O436" s="655">
        <v>21516.989999999998</v>
      </c>
      <c r="P436" s="668">
        <v>0.99504580995665948</v>
      </c>
      <c r="Q436" s="656">
        <v>1215.6491525423728</v>
      </c>
    </row>
    <row r="437" spans="1:17" ht="14.4" customHeight="1" x14ac:dyDescent="0.3">
      <c r="A437" s="651" t="s">
        <v>540</v>
      </c>
      <c r="B437" s="652" t="s">
        <v>4557</v>
      </c>
      <c r="C437" s="652" t="s">
        <v>4725</v>
      </c>
      <c r="D437" s="652" t="s">
        <v>4732</v>
      </c>
      <c r="E437" s="652" t="s">
        <v>4733</v>
      </c>
      <c r="F437" s="655">
        <v>4</v>
      </c>
      <c r="G437" s="655">
        <v>17808.240000000002</v>
      </c>
      <c r="H437" s="655">
        <v>1</v>
      </c>
      <c r="I437" s="655">
        <v>4452.0600000000004</v>
      </c>
      <c r="J437" s="655">
        <v>1</v>
      </c>
      <c r="K437" s="655">
        <v>4452.0600000000004</v>
      </c>
      <c r="L437" s="655">
        <v>0.25</v>
      </c>
      <c r="M437" s="655">
        <v>4452.0600000000004</v>
      </c>
      <c r="N437" s="655"/>
      <c r="O437" s="655"/>
      <c r="P437" s="668"/>
      <c r="Q437" s="656"/>
    </row>
    <row r="438" spans="1:17" ht="14.4" customHeight="1" x14ac:dyDescent="0.3">
      <c r="A438" s="651" t="s">
        <v>540</v>
      </c>
      <c r="B438" s="652" t="s">
        <v>4557</v>
      </c>
      <c r="C438" s="652" t="s">
        <v>4725</v>
      </c>
      <c r="D438" s="652" t="s">
        <v>5196</v>
      </c>
      <c r="E438" s="652" t="s">
        <v>5197</v>
      </c>
      <c r="F438" s="655">
        <v>17</v>
      </c>
      <c r="G438" s="655">
        <v>9567.5999999999985</v>
      </c>
      <c r="H438" s="655">
        <v>1</v>
      </c>
      <c r="I438" s="655">
        <v>562.79999999999995</v>
      </c>
      <c r="J438" s="655">
        <v>21</v>
      </c>
      <c r="K438" s="655">
        <v>11818.8</v>
      </c>
      <c r="L438" s="655">
        <v>1.2352941176470589</v>
      </c>
      <c r="M438" s="655">
        <v>562.79999999999995</v>
      </c>
      <c r="N438" s="655">
        <v>25</v>
      </c>
      <c r="O438" s="655">
        <v>14070</v>
      </c>
      <c r="P438" s="668">
        <v>1.470588235294118</v>
      </c>
      <c r="Q438" s="656">
        <v>562.79999999999995</v>
      </c>
    </row>
    <row r="439" spans="1:17" ht="14.4" customHeight="1" x14ac:dyDescent="0.3">
      <c r="A439" s="651" t="s">
        <v>540</v>
      </c>
      <c r="B439" s="652" t="s">
        <v>4557</v>
      </c>
      <c r="C439" s="652" t="s">
        <v>4725</v>
      </c>
      <c r="D439" s="652" t="s">
        <v>5198</v>
      </c>
      <c r="E439" s="652" t="s">
        <v>5199</v>
      </c>
      <c r="F439" s="655">
        <v>1</v>
      </c>
      <c r="G439" s="655">
        <v>789.29</v>
      </c>
      <c r="H439" s="655">
        <v>1</v>
      </c>
      <c r="I439" s="655">
        <v>789.29</v>
      </c>
      <c r="J439" s="655"/>
      <c r="K439" s="655"/>
      <c r="L439" s="655"/>
      <c r="M439" s="655"/>
      <c r="N439" s="655"/>
      <c r="O439" s="655"/>
      <c r="P439" s="668"/>
      <c r="Q439" s="656"/>
    </row>
    <row r="440" spans="1:17" ht="14.4" customHeight="1" x14ac:dyDescent="0.3">
      <c r="A440" s="651" t="s">
        <v>540</v>
      </c>
      <c r="B440" s="652" t="s">
        <v>4557</v>
      </c>
      <c r="C440" s="652" t="s">
        <v>4725</v>
      </c>
      <c r="D440" s="652" t="s">
        <v>5200</v>
      </c>
      <c r="E440" s="652" t="s">
        <v>5201</v>
      </c>
      <c r="F440" s="655">
        <v>1</v>
      </c>
      <c r="G440" s="655">
        <v>19401</v>
      </c>
      <c r="H440" s="655">
        <v>1</v>
      </c>
      <c r="I440" s="655">
        <v>19401</v>
      </c>
      <c r="J440" s="655"/>
      <c r="K440" s="655"/>
      <c r="L440" s="655"/>
      <c r="M440" s="655"/>
      <c r="N440" s="655"/>
      <c r="O440" s="655"/>
      <c r="P440" s="668"/>
      <c r="Q440" s="656"/>
    </row>
    <row r="441" spans="1:17" ht="14.4" customHeight="1" x14ac:dyDescent="0.3">
      <c r="A441" s="651" t="s">
        <v>540</v>
      </c>
      <c r="B441" s="652" t="s">
        <v>4557</v>
      </c>
      <c r="C441" s="652" t="s">
        <v>4725</v>
      </c>
      <c r="D441" s="652" t="s">
        <v>5202</v>
      </c>
      <c r="E441" s="652" t="s">
        <v>5201</v>
      </c>
      <c r="F441" s="655">
        <v>1</v>
      </c>
      <c r="G441" s="655">
        <v>595</v>
      </c>
      <c r="H441" s="655">
        <v>1</v>
      </c>
      <c r="I441" s="655">
        <v>595</v>
      </c>
      <c r="J441" s="655">
        <v>2</v>
      </c>
      <c r="K441" s="655">
        <v>1190</v>
      </c>
      <c r="L441" s="655">
        <v>2</v>
      </c>
      <c r="M441" s="655">
        <v>595</v>
      </c>
      <c r="N441" s="655">
        <v>8</v>
      </c>
      <c r="O441" s="655">
        <v>4760</v>
      </c>
      <c r="P441" s="668">
        <v>8</v>
      </c>
      <c r="Q441" s="656">
        <v>595</v>
      </c>
    </row>
    <row r="442" spans="1:17" ht="14.4" customHeight="1" x14ac:dyDescent="0.3">
      <c r="A442" s="651" t="s">
        <v>540</v>
      </c>
      <c r="B442" s="652" t="s">
        <v>4557</v>
      </c>
      <c r="C442" s="652" t="s">
        <v>4725</v>
      </c>
      <c r="D442" s="652" t="s">
        <v>4736</v>
      </c>
      <c r="E442" s="652" t="s">
        <v>4737</v>
      </c>
      <c r="F442" s="655">
        <v>108</v>
      </c>
      <c r="G442" s="655">
        <v>24175.8</v>
      </c>
      <c r="H442" s="655">
        <v>1</v>
      </c>
      <c r="I442" s="655">
        <v>223.85</v>
      </c>
      <c r="J442" s="655">
        <v>116.3</v>
      </c>
      <c r="K442" s="655">
        <v>26033.75</v>
      </c>
      <c r="L442" s="655">
        <v>1.0768516450334633</v>
      </c>
      <c r="M442" s="655">
        <v>223.84995700773862</v>
      </c>
      <c r="N442" s="655">
        <v>127</v>
      </c>
      <c r="O442" s="655">
        <v>28428.95</v>
      </c>
      <c r="P442" s="668">
        <v>1.175925925925926</v>
      </c>
      <c r="Q442" s="656">
        <v>223.85</v>
      </c>
    </row>
    <row r="443" spans="1:17" ht="14.4" customHeight="1" x14ac:dyDescent="0.3">
      <c r="A443" s="651" t="s">
        <v>540</v>
      </c>
      <c r="B443" s="652" t="s">
        <v>4557</v>
      </c>
      <c r="C443" s="652" t="s">
        <v>4725</v>
      </c>
      <c r="D443" s="652" t="s">
        <v>4742</v>
      </c>
      <c r="E443" s="652" t="s">
        <v>4743</v>
      </c>
      <c r="F443" s="655">
        <v>10</v>
      </c>
      <c r="G443" s="655">
        <v>200610</v>
      </c>
      <c r="H443" s="655">
        <v>1</v>
      </c>
      <c r="I443" s="655">
        <v>20061</v>
      </c>
      <c r="J443" s="655">
        <v>4</v>
      </c>
      <c r="K443" s="655">
        <v>80244</v>
      </c>
      <c r="L443" s="655">
        <v>0.4</v>
      </c>
      <c r="M443" s="655">
        <v>20061</v>
      </c>
      <c r="N443" s="655">
        <v>2</v>
      </c>
      <c r="O443" s="655">
        <v>40122</v>
      </c>
      <c r="P443" s="668">
        <v>0.2</v>
      </c>
      <c r="Q443" s="656">
        <v>20061</v>
      </c>
    </row>
    <row r="444" spans="1:17" ht="14.4" customHeight="1" x14ac:dyDescent="0.3">
      <c r="A444" s="651" t="s">
        <v>540</v>
      </c>
      <c r="B444" s="652" t="s">
        <v>4557</v>
      </c>
      <c r="C444" s="652" t="s">
        <v>4725</v>
      </c>
      <c r="D444" s="652" t="s">
        <v>4746</v>
      </c>
      <c r="E444" s="652" t="s">
        <v>4747</v>
      </c>
      <c r="F444" s="655">
        <v>8</v>
      </c>
      <c r="G444" s="655">
        <v>17253.36</v>
      </c>
      <c r="H444" s="655">
        <v>1</v>
      </c>
      <c r="I444" s="655">
        <v>2156.67</v>
      </c>
      <c r="J444" s="655">
        <v>15</v>
      </c>
      <c r="K444" s="655">
        <v>32350.050000000003</v>
      </c>
      <c r="L444" s="655">
        <v>1.875</v>
      </c>
      <c r="M444" s="655">
        <v>2156.67</v>
      </c>
      <c r="N444" s="655">
        <v>18</v>
      </c>
      <c r="O444" s="655">
        <v>38820.06</v>
      </c>
      <c r="P444" s="668">
        <v>2.25</v>
      </c>
      <c r="Q444" s="656">
        <v>2156.67</v>
      </c>
    </row>
    <row r="445" spans="1:17" ht="14.4" customHeight="1" x14ac:dyDescent="0.3">
      <c r="A445" s="651" t="s">
        <v>540</v>
      </c>
      <c r="B445" s="652" t="s">
        <v>4557</v>
      </c>
      <c r="C445" s="652" t="s">
        <v>4725</v>
      </c>
      <c r="D445" s="652" t="s">
        <v>5203</v>
      </c>
      <c r="E445" s="652" t="s">
        <v>4747</v>
      </c>
      <c r="F445" s="655"/>
      <c r="G445" s="655"/>
      <c r="H445" s="655"/>
      <c r="I445" s="655"/>
      <c r="J445" s="655">
        <v>0</v>
      </c>
      <c r="K445" s="655">
        <v>0</v>
      </c>
      <c r="L445" s="655"/>
      <c r="M445" s="655"/>
      <c r="N445" s="655">
        <v>1</v>
      </c>
      <c r="O445" s="655">
        <v>3605.51</v>
      </c>
      <c r="P445" s="668"/>
      <c r="Q445" s="656">
        <v>3605.51</v>
      </c>
    </row>
    <row r="446" spans="1:17" ht="14.4" customHeight="1" x14ac:dyDescent="0.3">
      <c r="A446" s="651" t="s">
        <v>540</v>
      </c>
      <c r="B446" s="652" t="s">
        <v>4557</v>
      </c>
      <c r="C446" s="652" t="s">
        <v>4725</v>
      </c>
      <c r="D446" s="652" t="s">
        <v>4748</v>
      </c>
      <c r="E446" s="652" t="s">
        <v>4747</v>
      </c>
      <c r="F446" s="655">
        <v>11</v>
      </c>
      <c r="G446" s="655">
        <v>62791.19</v>
      </c>
      <c r="H446" s="655">
        <v>1</v>
      </c>
      <c r="I446" s="655">
        <v>5708.29</v>
      </c>
      <c r="J446" s="655">
        <v>16</v>
      </c>
      <c r="K446" s="655">
        <v>91332.639999999985</v>
      </c>
      <c r="L446" s="655">
        <v>1.4545454545454541</v>
      </c>
      <c r="M446" s="655">
        <v>5708.2899999999991</v>
      </c>
      <c r="N446" s="655">
        <v>11</v>
      </c>
      <c r="O446" s="655">
        <v>62791.19</v>
      </c>
      <c r="P446" s="668">
        <v>1</v>
      </c>
      <c r="Q446" s="656">
        <v>5708.29</v>
      </c>
    </row>
    <row r="447" spans="1:17" ht="14.4" customHeight="1" x14ac:dyDescent="0.3">
      <c r="A447" s="651" t="s">
        <v>540</v>
      </c>
      <c r="B447" s="652" t="s">
        <v>4557</v>
      </c>
      <c r="C447" s="652" t="s">
        <v>4725</v>
      </c>
      <c r="D447" s="652" t="s">
        <v>5204</v>
      </c>
      <c r="E447" s="652" t="s">
        <v>4750</v>
      </c>
      <c r="F447" s="655">
        <v>1</v>
      </c>
      <c r="G447" s="655">
        <v>4093.64</v>
      </c>
      <c r="H447" s="655">
        <v>1</v>
      </c>
      <c r="I447" s="655">
        <v>4093.64</v>
      </c>
      <c r="J447" s="655"/>
      <c r="K447" s="655"/>
      <c r="L447" s="655"/>
      <c r="M447" s="655"/>
      <c r="N447" s="655">
        <v>1</v>
      </c>
      <c r="O447" s="655">
        <v>4093.64</v>
      </c>
      <c r="P447" s="668">
        <v>1</v>
      </c>
      <c r="Q447" s="656">
        <v>4093.64</v>
      </c>
    </row>
    <row r="448" spans="1:17" ht="14.4" customHeight="1" x14ac:dyDescent="0.3">
      <c r="A448" s="651" t="s">
        <v>540</v>
      </c>
      <c r="B448" s="652" t="s">
        <v>4557</v>
      </c>
      <c r="C448" s="652" t="s">
        <v>4725</v>
      </c>
      <c r="D448" s="652" t="s">
        <v>4749</v>
      </c>
      <c r="E448" s="652" t="s">
        <v>4750</v>
      </c>
      <c r="F448" s="655">
        <v>8</v>
      </c>
      <c r="G448" s="655">
        <v>31505.439999999999</v>
      </c>
      <c r="H448" s="655">
        <v>1</v>
      </c>
      <c r="I448" s="655">
        <v>3938.18</v>
      </c>
      <c r="J448" s="655">
        <v>13</v>
      </c>
      <c r="K448" s="655">
        <v>51196.340000000004</v>
      </c>
      <c r="L448" s="655">
        <v>1.6250000000000002</v>
      </c>
      <c r="M448" s="655">
        <v>3938.1800000000003</v>
      </c>
      <c r="N448" s="655">
        <v>19</v>
      </c>
      <c r="O448" s="655">
        <v>74825.42</v>
      </c>
      <c r="P448" s="668">
        <v>2.375</v>
      </c>
      <c r="Q448" s="656">
        <v>3938.18</v>
      </c>
    </row>
    <row r="449" spans="1:17" ht="14.4" customHeight="1" x14ac:dyDescent="0.3">
      <c r="A449" s="651" t="s">
        <v>540</v>
      </c>
      <c r="B449" s="652" t="s">
        <v>4557</v>
      </c>
      <c r="C449" s="652" t="s">
        <v>4725</v>
      </c>
      <c r="D449" s="652" t="s">
        <v>5205</v>
      </c>
      <c r="E449" s="652" t="s">
        <v>4747</v>
      </c>
      <c r="F449" s="655">
        <v>1</v>
      </c>
      <c r="G449" s="655">
        <v>874.69</v>
      </c>
      <c r="H449" s="655">
        <v>1</v>
      </c>
      <c r="I449" s="655">
        <v>874.69</v>
      </c>
      <c r="J449" s="655"/>
      <c r="K449" s="655"/>
      <c r="L449" s="655"/>
      <c r="M449" s="655"/>
      <c r="N449" s="655">
        <v>1</v>
      </c>
      <c r="O449" s="655">
        <v>874.69</v>
      </c>
      <c r="P449" s="668">
        <v>1</v>
      </c>
      <c r="Q449" s="656">
        <v>874.69</v>
      </c>
    </row>
    <row r="450" spans="1:17" ht="14.4" customHeight="1" x14ac:dyDescent="0.3">
      <c r="A450" s="651" t="s">
        <v>540</v>
      </c>
      <c r="B450" s="652" t="s">
        <v>4557</v>
      </c>
      <c r="C450" s="652" t="s">
        <v>4725</v>
      </c>
      <c r="D450" s="652" t="s">
        <v>5206</v>
      </c>
      <c r="E450" s="652" t="s">
        <v>5207</v>
      </c>
      <c r="F450" s="655">
        <v>1</v>
      </c>
      <c r="G450" s="655">
        <v>5255.92</v>
      </c>
      <c r="H450" s="655">
        <v>1</v>
      </c>
      <c r="I450" s="655">
        <v>5255.92</v>
      </c>
      <c r="J450" s="655">
        <v>1</v>
      </c>
      <c r="K450" s="655">
        <v>5255.92</v>
      </c>
      <c r="L450" s="655">
        <v>1</v>
      </c>
      <c r="M450" s="655">
        <v>5255.92</v>
      </c>
      <c r="N450" s="655"/>
      <c r="O450" s="655"/>
      <c r="P450" s="668"/>
      <c r="Q450" s="656"/>
    </row>
    <row r="451" spans="1:17" ht="14.4" customHeight="1" x14ac:dyDescent="0.3">
      <c r="A451" s="651" t="s">
        <v>540</v>
      </c>
      <c r="B451" s="652" t="s">
        <v>4557</v>
      </c>
      <c r="C451" s="652" t="s">
        <v>4725</v>
      </c>
      <c r="D451" s="652" t="s">
        <v>4751</v>
      </c>
      <c r="E451" s="652" t="s">
        <v>4752</v>
      </c>
      <c r="F451" s="655">
        <v>5</v>
      </c>
      <c r="G451" s="655">
        <v>19641.7</v>
      </c>
      <c r="H451" s="655">
        <v>1</v>
      </c>
      <c r="I451" s="655">
        <v>3928.34</v>
      </c>
      <c r="J451" s="655">
        <v>11</v>
      </c>
      <c r="K451" s="655">
        <v>43211.740000000005</v>
      </c>
      <c r="L451" s="655">
        <v>2.2000000000000002</v>
      </c>
      <c r="M451" s="655">
        <v>3928.3400000000006</v>
      </c>
      <c r="N451" s="655">
        <v>5</v>
      </c>
      <c r="O451" s="655">
        <v>19641.7</v>
      </c>
      <c r="P451" s="668">
        <v>1</v>
      </c>
      <c r="Q451" s="656">
        <v>3928.34</v>
      </c>
    </row>
    <row r="452" spans="1:17" ht="14.4" customHeight="1" x14ac:dyDescent="0.3">
      <c r="A452" s="651" t="s">
        <v>540</v>
      </c>
      <c r="B452" s="652" t="s">
        <v>4557</v>
      </c>
      <c r="C452" s="652" t="s">
        <v>4725</v>
      </c>
      <c r="D452" s="652" t="s">
        <v>4753</v>
      </c>
      <c r="E452" s="652" t="s">
        <v>4754</v>
      </c>
      <c r="F452" s="655"/>
      <c r="G452" s="655"/>
      <c r="H452" s="655"/>
      <c r="I452" s="655"/>
      <c r="J452" s="655">
        <v>1</v>
      </c>
      <c r="K452" s="655">
        <v>3939.22</v>
      </c>
      <c r="L452" s="655"/>
      <c r="M452" s="655">
        <v>3939.22</v>
      </c>
      <c r="N452" s="655"/>
      <c r="O452" s="655"/>
      <c r="P452" s="668"/>
      <c r="Q452" s="656"/>
    </row>
    <row r="453" spans="1:17" ht="14.4" customHeight="1" x14ac:dyDescent="0.3">
      <c r="A453" s="651" t="s">
        <v>540</v>
      </c>
      <c r="B453" s="652" t="s">
        <v>4557</v>
      </c>
      <c r="C453" s="652" t="s">
        <v>4725</v>
      </c>
      <c r="D453" s="652" t="s">
        <v>4755</v>
      </c>
      <c r="E453" s="652" t="s">
        <v>4756</v>
      </c>
      <c r="F453" s="655"/>
      <c r="G453" s="655"/>
      <c r="H453" s="655"/>
      <c r="I453" s="655"/>
      <c r="J453" s="655">
        <v>3</v>
      </c>
      <c r="K453" s="655">
        <v>13156.11</v>
      </c>
      <c r="L453" s="655"/>
      <c r="M453" s="655">
        <v>4385.37</v>
      </c>
      <c r="N453" s="655">
        <v>3</v>
      </c>
      <c r="O453" s="655">
        <v>13156.11</v>
      </c>
      <c r="P453" s="668"/>
      <c r="Q453" s="656">
        <v>4385.37</v>
      </c>
    </row>
    <row r="454" spans="1:17" ht="14.4" customHeight="1" x14ac:dyDescent="0.3">
      <c r="A454" s="651" t="s">
        <v>540</v>
      </c>
      <c r="B454" s="652" t="s">
        <v>4557</v>
      </c>
      <c r="C454" s="652" t="s">
        <v>4725</v>
      </c>
      <c r="D454" s="652" t="s">
        <v>4757</v>
      </c>
      <c r="E454" s="652" t="s">
        <v>4758</v>
      </c>
      <c r="F454" s="655">
        <v>2</v>
      </c>
      <c r="G454" s="655">
        <v>10511.84</v>
      </c>
      <c r="H454" s="655">
        <v>1</v>
      </c>
      <c r="I454" s="655">
        <v>5255.92</v>
      </c>
      <c r="J454" s="655">
        <v>1</v>
      </c>
      <c r="K454" s="655">
        <v>5255.92</v>
      </c>
      <c r="L454" s="655">
        <v>0.5</v>
      </c>
      <c r="M454" s="655">
        <v>5255.92</v>
      </c>
      <c r="N454" s="655"/>
      <c r="O454" s="655"/>
      <c r="P454" s="668"/>
      <c r="Q454" s="656"/>
    </row>
    <row r="455" spans="1:17" ht="14.4" customHeight="1" x14ac:dyDescent="0.3">
      <c r="A455" s="651" t="s">
        <v>540</v>
      </c>
      <c r="B455" s="652" t="s">
        <v>4557</v>
      </c>
      <c r="C455" s="652" t="s">
        <v>4725</v>
      </c>
      <c r="D455" s="652" t="s">
        <v>4759</v>
      </c>
      <c r="E455" s="652" t="s">
        <v>4760</v>
      </c>
      <c r="F455" s="655">
        <v>11</v>
      </c>
      <c r="G455" s="655">
        <v>43211.740000000005</v>
      </c>
      <c r="H455" s="655">
        <v>1</v>
      </c>
      <c r="I455" s="655">
        <v>3928.3400000000006</v>
      </c>
      <c r="J455" s="655">
        <v>5</v>
      </c>
      <c r="K455" s="655">
        <v>19641.7</v>
      </c>
      <c r="L455" s="655">
        <v>0.45454545454545453</v>
      </c>
      <c r="M455" s="655">
        <v>3928.34</v>
      </c>
      <c r="N455" s="655">
        <v>6</v>
      </c>
      <c r="O455" s="655">
        <v>23570.04</v>
      </c>
      <c r="P455" s="668">
        <v>0.54545454545454541</v>
      </c>
      <c r="Q455" s="656">
        <v>3928.34</v>
      </c>
    </row>
    <row r="456" spans="1:17" ht="14.4" customHeight="1" x14ac:dyDescent="0.3">
      <c r="A456" s="651" t="s">
        <v>540</v>
      </c>
      <c r="B456" s="652" t="s">
        <v>4557</v>
      </c>
      <c r="C456" s="652" t="s">
        <v>4725</v>
      </c>
      <c r="D456" s="652" t="s">
        <v>4761</v>
      </c>
      <c r="E456" s="652" t="s">
        <v>4762</v>
      </c>
      <c r="F456" s="655">
        <v>1</v>
      </c>
      <c r="G456" s="655">
        <v>3928.34</v>
      </c>
      <c r="H456" s="655">
        <v>1</v>
      </c>
      <c r="I456" s="655">
        <v>3928.34</v>
      </c>
      <c r="J456" s="655">
        <v>1</v>
      </c>
      <c r="K456" s="655">
        <v>3928.34</v>
      </c>
      <c r="L456" s="655">
        <v>1</v>
      </c>
      <c r="M456" s="655">
        <v>3928.34</v>
      </c>
      <c r="N456" s="655">
        <v>1</v>
      </c>
      <c r="O456" s="655">
        <v>3928.34</v>
      </c>
      <c r="P456" s="668">
        <v>1</v>
      </c>
      <c r="Q456" s="656">
        <v>3928.34</v>
      </c>
    </row>
    <row r="457" spans="1:17" ht="14.4" customHeight="1" x14ac:dyDescent="0.3">
      <c r="A457" s="651" t="s">
        <v>540</v>
      </c>
      <c r="B457" s="652" t="s">
        <v>4557</v>
      </c>
      <c r="C457" s="652" t="s">
        <v>4725</v>
      </c>
      <c r="D457" s="652" t="s">
        <v>5208</v>
      </c>
      <c r="E457" s="652" t="s">
        <v>5209</v>
      </c>
      <c r="F457" s="655">
        <v>1</v>
      </c>
      <c r="G457" s="655">
        <v>6520</v>
      </c>
      <c r="H457" s="655">
        <v>1</v>
      </c>
      <c r="I457" s="655">
        <v>6520</v>
      </c>
      <c r="J457" s="655"/>
      <c r="K457" s="655"/>
      <c r="L457" s="655"/>
      <c r="M457" s="655"/>
      <c r="N457" s="655"/>
      <c r="O457" s="655"/>
      <c r="P457" s="668"/>
      <c r="Q457" s="656"/>
    </row>
    <row r="458" spans="1:17" ht="14.4" customHeight="1" x14ac:dyDescent="0.3">
      <c r="A458" s="651" t="s">
        <v>540</v>
      </c>
      <c r="B458" s="652" t="s">
        <v>4557</v>
      </c>
      <c r="C458" s="652" t="s">
        <v>4725</v>
      </c>
      <c r="D458" s="652" t="s">
        <v>4765</v>
      </c>
      <c r="E458" s="652" t="s">
        <v>4766</v>
      </c>
      <c r="F458" s="655"/>
      <c r="G458" s="655"/>
      <c r="H458" s="655"/>
      <c r="I458" s="655"/>
      <c r="J458" s="655">
        <v>12</v>
      </c>
      <c r="K458" s="655">
        <v>168399.59999999998</v>
      </c>
      <c r="L458" s="655"/>
      <c r="M458" s="655">
        <v>14033.299999999997</v>
      </c>
      <c r="N458" s="655"/>
      <c r="O458" s="655"/>
      <c r="P458" s="668"/>
      <c r="Q458" s="656"/>
    </row>
    <row r="459" spans="1:17" ht="14.4" customHeight="1" x14ac:dyDescent="0.3">
      <c r="A459" s="651" t="s">
        <v>540</v>
      </c>
      <c r="B459" s="652" t="s">
        <v>4557</v>
      </c>
      <c r="C459" s="652" t="s">
        <v>4725</v>
      </c>
      <c r="D459" s="652" t="s">
        <v>4767</v>
      </c>
      <c r="E459" s="652" t="s">
        <v>4766</v>
      </c>
      <c r="F459" s="655"/>
      <c r="G459" s="655"/>
      <c r="H459" s="655"/>
      <c r="I459" s="655"/>
      <c r="J459" s="655">
        <v>4</v>
      </c>
      <c r="K459" s="655">
        <v>10711.84</v>
      </c>
      <c r="L459" s="655"/>
      <c r="M459" s="655">
        <v>2677.96</v>
      </c>
      <c r="N459" s="655"/>
      <c r="O459" s="655"/>
      <c r="P459" s="668"/>
      <c r="Q459" s="656"/>
    </row>
    <row r="460" spans="1:17" ht="14.4" customHeight="1" x14ac:dyDescent="0.3">
      <c r="A460" s="651" t="s">
        <v>540</v>
      </c>
      <c r="B460" s="652" t="s">
        <v>4557</v>
      </c>
      <c r="C460" s="652" t="s">
        <v>4725</v>
      </c>
      <c r="D460" s="652" t="s">
        <v>4768</v>
      </c>
      <c r="E460" s="652" t="s">
        <v>4769</v>
      </c>
      <c r="F460" s="655">
        <v>3</v>
      </c>
      <c r="G460" s="655">
        <v>10061.01</v>
      </c>
      <c r="H460" s="655">
        <v>1</v>
      </c>
      <c r="I460" s="655">
        <v>3353.67</v>
      </c>
      <c r="J460" s="655">
        <v>3</v>
      </c>
      <c r="K460" s="655">
        <v>10061.01</v>
      </c>
      <c r="L460" s="655">
        <v>1</v>
      </c>
      <c r="M460" s="655">
        <v>3353.67</v>
      </c>
      <c r="N460" s="655">
        <v>5</v>
      </c>
      <c r="O460" s="655">
        <v>16768.349999999999</v>
      </c>
      <c r="P460" s="668">
        <v>1.6666666666666665</v>
      </c>
      <c r="Q460" s="656">
        <v>3353.6699999999996</v>
      </c>
    </row>
    <row r="461" spans="1:17" ht="14.4" customHeight="1" x14ac:dyDescent="0.3">
      <c r="A461" s="651" t="s">
        <v>540</v>
      </c>
      <c r="B461" s="652" t="s">
        <v>4557</v>
      </c>
      <c r="C461" s="652" t="s">
        <v>4725</v>
      </c>
      <c r="D461" s="652" t="s">
        <v>4770</v>
      </c>
      <c r="E461" s="652" t="s">
        <v>4771</v>
      </c>
      <c r="F461" s="655"/>
      <c r="G461" s="655"/>
      <c r="H461" s="655"/>
      <c r="I461" s="655"/>
      <c r="J461" s="655"/>
      <c r="K461" s="655"/>
      <c r="L461" s="655"/>
      <c r="M461" s="655"/>
      <c r="N461" s="655">
        <v>0.5</v>
      </c>
      <c r="O461" s="655">
        <v>2150.4499999999998</v>
      </c>
      <c r="P461" s="668"/>
      <c r="Q461" s="656">
        <v>4300.8999999999996</v>
      </c>
    </row>
    <row r="462" spans="1:17" ht="14.4" customHeight="1" x14ac:dyDescent="0.3">
      <c r="A462" s="651" t="s">
        <v>540</v>
      </c>
      <c r="B462" s="652" t="s">
        <v>4557</v>
      </c>
      <c r="C462" s="652" t="s">
        <v>4725</v>
      </c>
      <c r="D462" s="652" t="s">
        <v>5210</v>
      </c>
      <c r="E462" s="652" t="s">
        <v>5211</v>
      </c>
      <c r="F462" s="655">
        <v>1</v>
      </c>
      <c r="G462" s="655">
        <v>4618</v>
      </c>
      <c r="H462" s="655">
        <v>1</v>
      </c>
      <c r="I462" s="655">
        <v>4618</v>
      </c>
      <c r="J462" s="655"/>
      <c r="K462" s="655"/>
      <c r="L462" s="655"/>
      <c r="M462" s="655"/>
      <c r="N462" s="655"/>
      <c r="O462" s="655"/>
      <c r="P462" s="668"/>
      <c r="Q462" s="656"/>
    </row>
    <row r="463" spans="1:17" ht="14.4" customHeight="1" x14ac:dyDescent="0.3">
      <c r="A463" s="651" t="s">
        <v>540</v>
      </c>
      <c r="B463" s="652" t="s">
        <v>4557</v>
      </c>
      <c r="C463" s="652" t="s">
        <v>4725</v>
      </c>
      <c r="D463" s="652" t="s">
        <v>4774</v>
      </c>
      <c r="E463" s="652" t="s">
        <v>4775</v>
      </c>
      <c r="F463" s="655">
        <v>2</v>
      </c>
      <c r="G463" s="655">
        <v>9352</v>
      </c>
      <c r="H463" s="655">
        <v>1</v>
      </c>
      <c r="I463" s="655">
        <v>4676</v>
      </c>
      <c r="J463" s="655">
        <v>7</v>
      </c>
      <c r="K463" s="655">
        <v>32732</v>
      </c>
      <c r="L463" s="655">
        <v>3.5</v>
      </c>
      <c r="M463" s="655">
        <v>4676</v>
      </c>
      <c r="N463" s="655">
        <v>6</v>
      </c>
      <c r="O463" s="655">
        <v>28056</v>
      </c>
      <c r="P463" s="668">
        <v>3</v>
      </c>
      <c r="Q463" s="656">
        <v>4676</v>
      </c>
    </row>
    <row r="464" spans="1:17" ht="14.4" customHeight="1" x14ac:dyDescent="0.3">
      <c r="A464" s="651" t="s">
        <v>540</v>
      </c>
      <c r="B464" s="652" t="s">
        <v>4557</v>
      </c>
      <c r="C464" s="652" t="s">
        <v>4725</v>
      </c>
      <c r="D464" s="652" t="s">
        <v>4776</v>
      </c>
      <c r="E464" s="652" t="s">
        <v>4775</v>
      </c>
      <c r="F464" s="655">
        <v>2</v>
      </c>
      <c r="G464" s="655">
        <v>10478</v>
      </c>
      <c r="H464" s="655">
        <v>1</v>
      </c>
      <c r="I464" s="655">
        <v>5239</v>
      </c>
      <c r="J464" s="655"/>
      <c r="K464" s="655"/>
      <c r="L464" s="655"/>
      <c r="M464" s="655"/>
      <c r="N464" s="655">
        <v>3</v>
      </c>
      <c r="O464" s="655">
        <v>15717</v>
      </c>
      <c r="P464" s="668">
        <v>1.5</v>
      </c>
      <c r="Q464" s="656">
        <v>5239</v>
      </c>
    </row>
    <row r="465" spans="1:17" ht="14.4" customHeight="1" x14ac:dyDescent="0.3">
      <c r="A465" s="651" t="s">
        <v>540</v>
      </c>
      <c r="B465" s="652" t="s">
        <v>4557</v>
      </c>
      <c r="C465" s="652" t="s">
        <v>4725</v>
      </c>
      <c r="D465" s="652" t="s">
        <v>4777</v>
      </c>
      <c r="E465" s="652" t="s">
        <v>4775</v>
      </c>
      <c r="F465" s="655"/>
      <c r="G465" s="655"/>
      <c r="H465" s="655"/>
      <c r="I465" s="655"/>
      <c r="J465" s="655">
        <v>3</v>
      </c>
      <c r="K465" s="655">
        <v>17469</v>
      </c>
      <c r="L465" s="655"/>
      <c r="M465" s="655">
        <v>5823</v>
      </c>
      <c r="N465" s="655">
        <v>1</v>
      </c>
      <c r="O465" s="655">
        <v>5823</v>
      </c>
      <c r="P465" s="668"/>
      <c r="Q465" s="656">
        <v>5823</v>
      </c>
    </row>
    <row r="466" spans="1:17" ht="14.4" customHeight="1" x14ac:dyDescent="0.3">
      <c r="A466" s="651" t="s">
        <v>540</v>
      </c>
      <c r="B466" s="652" t="s">
        <v>4557</v>
      </c>
      <c r="C466" s="652" t="s">
        <v>4725</v>
      </c>
      <c r="D466" s="652" t="s">
        <v>4778</v>
      </c>
      <c r="E466" s="652" t="s">
        <v>4779</v>
      </c>
      <c r="F466" s="655">
        <v>17</v>
      </c>
      <c r="G466" s="655">
        <v>10064</v>
      </c>
      <c r="H466" s="655">
        <v>1</v>
      </c>
      <c r="I466" s="655">
        <v>592</v>
      </c>
      <c r="J466" s="655">
        <v>45</v>
      </c>
      <c r="K466" s="655">
        <v>26640</v>
      </c>
      <c r="L466" s="655">
        <v>2.6470588235294117</v>
      </c>
      <c r="M466" s="655">
        <v>592</v>
      </c>
      <c r="N466" s="655">
        <v>40</v>
      </c>
      <c r="O466" s="655">
        <v>23680</v>
      </c>
      <c r="P466" s="668">
        <v>2.3529411764705883</v>
      </c>
      <c r="Q466" s="656">
        <v>592</v>
      </c>
    </row>
    <row r="467" spans="1:17" ht="14.4" customHeight="1" x14ac:dyDescent="0.3">
      <c r="A467" s="651" t="s">
        <v>540</v>
      </c>
      <c r="B467" s="652" t="s">
        <v>4557</v>
      </c>
      <c r="C467" s="652" t="s">
        <v>4725</v>
      </c>
      <c r="D467" s="652" t="s">
        <v>4780</v>
      </c>
      <c r="E467" s="652" t="s">
        <v>4781</v>
      </c>
      <c r="F467" s="655">
        <v>2</v>
      </c>
      <c r="G467" s="655">
        <v>13186.7</v>
      </c>
      <c r="H467" s="655">
        <v>1</v>
      </c>
      <c r="I467" s="655">
        <v>6593.35</v>
      </c>
      <c r="J467" s="655">
        <v>3</v>
      </c>
      <c r="K467" s="655">
        <v>19780.05</v>
      </c>
      <c r="L467" s="655">
        <v>1.4999999999999998</v>
      </c>
      <c r="M467" s="655">
        <v>6593.3499999999995</v>
      </c>
      <c r="N467" s="655">
        <v>3</v>
      </c>
      <c r="O467" s="655">
        <v>19780.050000000003</v>
      </c>
      <c r="P467" s="668">
        <v>1.5000000000000002</v>
      </c>
      <c r="Q467" s="656">
        <v>6593.3500000000013</v>
      </c>
    </row>
    <row r="468" spans="1:17" ht="14.4" customHeight="1" x14ac:dyDescent="0.3">
      <c r="A468" s="651" t="s">
        <v>540</v>
      </c>
      <c r="B468" s="652" t="s">
        <v>4557</v>
      </c>
      <c r="C468" s="652" t="s">
        <v>4725</v>
      </c>
      <c r="D468" s="652" t="s">
        <v>4782</v>
      </c>
      <c r="E468" s="652" t="s">
        <v>4781</v>
      </c>
      <c r="F468" s="655">
        <v>1</v>
      </c>
      <c r="G468" s="655">
        <v>1978.94</v>
      </c>
      <c r="H468" s="655">
        <v>1</v>
      </c>
      <c r="I468" s="655">
        <v>1978.94</v>
      </c>
      <c r="J468" s="655">
        <v>2</v>
      </c>
      <c r="K468" s="655">
        <v>3957.88</v>
      </c>
      <c r="L468" s="655">
        <v>2</v>
      </c>
      <c r="M468" s="655">
        <v>1978.94</v>
      </c>
      <c r="N468" s="655">
        <v>5</v>
      </c>
      <c r="O468" s="655">
        <v>9894.7000000000007</v>
      </c>
      <c r="P468" s="668">
        <v>5</v>
      </c>
      <c r="Q468" s="656">
        <v>1978.94</v>
      </c>
    </row>
    <row r="469" spans="1:17" ht="14.4" customHeight="1" x14ac:dyDescent="0.3">
      <c r="A469" s="651" t="s">
        <v>540</v>
      </c>
      <c r="B469" s="652" t="s">
        <v>4557</v>
      </c>
      <c r="C469" s="652" t="s">
        <v>4725</v>
      </c>
      <c r="D469" s="652" t="s">
        <v>4783</v>
      </c>
      <c r="E469" s="652" t="s">
        <v>4784</v>
      </c>
      <c r="F469" s="655">
        <v>7</v>
      </c>
      <c r="G469" s="655">
        <v>91637</v>
      </c>
      <c r="H469" s="655">
        <v>1</v>
      </c>
      <c r="I469" s="655">
        <v>13091</v>
      </c>
      <c r="J469" s="655">
        <v>12</v>
      </c>
      <c r="K469" s="655">
        <v>157092</v>
      </c>
      <c r="L469" s="655">
        <v>1.7142857142857142</v>
      </c>
      <c r="M469" s="655">
        <v>13091</v>
      </c>
      <c r="N469" s="655">
        <v>7</v>
      </c>
      <c r="O469" s="655">
        <v>91637</v>
      </c>
      <c r="P469" s="668">
        <v>1</v>
      </c>
      <c r="Q469" s="656">
        <v>13091</v>
      </c>
    </row>
    <row r="470" spans="1:17" ht="14.4" customHeight="1" x14ac:dyDescent="0.3">
      <c r="A470" s="651" t="s">
        <v>540</v>
      </c>
      <c r="B470" s="652" t="s">
        <v>4557</v>
      </c>
      <c r="C470" s="652" t="s">
        <v>4725</v>
      </c>
      <c r="D470" s="652" t="s">
        <v>4785</v>
      </c>
      <c r="E470" s="652" t="s">
        <v>4786</v>
      </c>
      <c r="F470" s="655"/>
      <c r="G470" s="655"/>
      <c r="H470" s="655"/>
      <c r="I470" s="655"/>
      <c r="J470" s="655">
        <v>10</v>
      </c>
      <c r="K470" s="655">
        <v>25732.9</v>
      </c>
      <c r="L470" s="655"/>
      <c r="M470" s="655">
        <v>2573.29</v>
      </c>
      <c r="N470" s="655"/>
      <c r="O470" s="655"/>
      <c r="P470" s="668"/>
      <c r="Q470" s="656"/>
    </row>
    <row r="471" spans="1:17" ht="14.4" customHeight="1" x14ac:dyDescent="0.3">
      <c r="A471" s="651" t="s">
        <v>540</v>
      </c>
      <c r="B471" s="652" t="s">
        <v>4557</v>
      </c>
      <c r="C471" s="652" t="s">
        <v>4725</v>
      </c>
      <c r="D471" s="652" t="s">
        <v>4787</v>
      </c>
      <c r="E471" s="652" t="s">
        <v>4766</v>
      </c>
      <c r="F471" s="655"/>
      <c r="G471" s="655"/>
      <c r="H471" s="655"/>
      <c r="I471" s="655"/>
      <c r="J471" s="655">
        <v>2</v>
      </c>
      <c r="K471" s="655">
        <v>8222.5</v>
      </c>
      <c r="L471" s="655"/>
      <c r="M471" s="655">
        <v>4111.25</v>
      </c>
      <c r="N471" s="655"/>
      <c r="O471" s="655"/>
      <c r="P471" s="668"/>
      <c r="Q471" s="656"/>
    </row>
    <row r="472" spans="1:17" ht="14.4" customHeight="1" x14ac:dyDescent="0.3">
      <c r="A472" s="651" t="s">
        <v>540</v>
      </c>
      <c r="B472" s="652" t="s">
        <v>4557</v>
      </c>
      <c r="C472" s="652" t="s">
        <v>4725</v>
      </c>
      <c r="D472" s="652" t="s">
        <v>4792</v>
      </c>
      <c r="E472" s="652" t="s">
        <v>4793</v>
      </c>
      <c r="F472" s="655">
        <v>3</v>
      </c>
      <c r="G472" s="655">
        <v>17756.009999999998</v>
      </c>
      <c r="H472" s="655">
        <v>1</v>
      </c>
      <c r="I472" s="655">
        <v>5918.6699999999992</v>
      </c>
      <c r="J472" s="655">
        <v>2</v>
      </c>
      <c r="K472" s="655">
        <v>11837.34</v>
      </c>
      <c r="L472" s="655">
        <v>0.66666666666666674</v>
      </c>
      <c r="M472" s="655">
        <v>5918.67</v>
      </c>
      <c r="N472" s="655">
        <v>1</v>
      </c>
      <c r="O472" s="655">
        <v>5918.67</v>
      </c>
      <c r="P472" s="668">
        <v>0.33333333333333337</v>
      </c>
      <c r="Q472" s="656">
        <v>5918.67</v>
      </c>
    </row>
    <row r="473" spans="1:17" ht="14.4" customHeight="1" x14ac:dyDescent="0.3">
      <c r="A473" s="651" t="s">
        <v>540</v>
      </c>
      <c r="B473" s="652" t="s">
        <v>4557</v>
      </c>
      <c r="C473" s="652" t="s">
        <v>4725</v>
      </c>
      <c r="D473" s="652" t="s">
        <v>4794</v>
      </c>
      <c r="E473" s="652" t="s">
        <v>4793</v>
      </c>
      <c r="F473" s="655">
        <v>3</v>
      </c>
      <c r="G473" s="655">
        <v>24860.28</v>
      </c>
      <c r="H473" s="655">
        <v>1</v>
      </c>
      <c r="I473" s="655">
        <v>8286.76</v>
      </c>
      <c r="J473" s="655">
        <v>2</v>
      </c>
      <c r="K473" s="655">
        <v>16573.52</v>
      </c>
      <c r="L473" s="655">
        <v>0.66666666666666674</v>
      </c>
      <c r="M473" s="655">
        <v>8286.76</v>
      </c>
      <c r="N473" s="655">
        <v>3</v>
      </c>
      <c r="O473" s="655">
        <v>24860.28</v>
      </c>
      <c r="P473" s="668">
        <v>1</v>
      </c>
      <c r="Q473" s="656">
        <v>8286.76</v>
      </c>
    </row>
    <row r="474" spans="1:17" ht="14.4" customHeight="1" x14ac:dyDescent="0.3">
      <c r="A474" s="651" t="s">
        <v>540</v>
      </c>
      <c r="B474" s="652" t="s">
        <v>4557</v>
      </c>
      <c r="C474" s="652" t="s">
        <v>4725</v>
      </c>
      <c r="D474" s="652" t="s">
        <v>4795</v>
      </c>
      <c r="E474" s="652" t="s">
        <v>4793</v>
      </c>
      <c r="F474" s="655">
        <v>34</v>
      </c>
      <c r="G474" s="655">
        <v>98168.540000000008</v>
      </c>
      <c r="H474" s="655">
        <v>1</v>
      </c>
      <c r="I474" s="655">
        <v>2887.3100000000004</v>
      </c>
      <c r="J474" s="655">
        <v>20</v>
      </c>
      <c r="K474" s="655">
        <v>57746.2</v>
      </c>
      <c r="L474" s="655">
        <v>0.58823529411764697</v>
      </c>
      <c r="M474" s="655">
        <v>2887.31</v>
      </c>
      <c r="N474" s="655">
        <v>37</v>
      </c>
      <c r="O474" s="655">
        <v>106830.47</v>
      </c>
      <c r="P474" s="668">
        <v>1.088235294117647</v>
      </c>
      <c r="Q474" s="656">
        <v>2887.31</v>
      </c>
    </row>
    <row r="475" spans="1:17" ht="14.4" customHeight="1" x14ac:dyDescent="0.3">
      <c r="A475" s="651" t="s">
        <v>540</v>
      </c>
      <c r="B475" s="652" t="s">
        <v>4557</v>
      </c>
      <c r="C475" s="652" t="s">
        <v>4725</v>
      </c>
      <c r="D475" s="652" t="s">
        <v>4798</v>
      </c>
      <c r="E475" s="652" t="s">
        <v>4799</v>
      </c>
      <c r="F475" s="655">
        <v>56</v>
      </c>
      <c r="G475" s="655">
        <v>455448</v>
      </c>
      <c r="H475" s="655">
        <v>1</v>
      </c>
      <c r="I475" s="655">
        <v>8133</v>
      </c>
      <c r="J475" s="655">
        <v>70</v>
      </c>
      <c r="K475" s="655">
        <v>569310</v>
      </c>
      <c r="L475" s="655">
        <v>1.25</v>
      </c>
      <c r="M475" s="655">
        <v>8133</v>
      </c>
      <c r="N475" s="655">
        <v>62</v>
      </c>
      <c r="O475" s="655">
        <v>504246</v>
      </c>
      <c r="P475" s="668">
        <v>1.1071428571428572</v>
      </c>
      <c r="Q475" s="656">
        <v>8133</v>
      </c>
    </row>
    <row r="476" spans="1:17" ht="14.4" customHeight="1" x14ac:dyDescent="0.3">
      <c r="A476" s="651" t="s">
        <v>540</v>
      </c>
      <c r="B476" s="652" t="s">
        <v>4557</v>
      </c>
      <c r="C476" s="652" t="s">
        <v>4725</v>
      </c>
      <c r="D476" s="652" t="s">
        <v>4802</v>
      </c>
      <c r="E476" s="652" t="s">
        <v>4799</v>
      </c>
      <c r="F476" s="655">
        <v>27</v>
      </c>
      <c r="G476" s="655">
        <v>155223</v>
      </c>
      <c r="H476" s="655">
        <v>1</v>
      </c>
      <c r="I476" s="655">
        <v>5749</v>
      </c>
      <c r="J476" s="655">
        <v>33</v>
      </c>
      <c r="K476" s="655">
        <v>189717</v>
      </c>
      <c r="L476" s="655">
        <v>1.2222222222222223</v>
      </c>
      <c r="M476" s="655">
        <v>5749</v>
      </c>
      <c r="N476" s="655">
        <v>23</v>
      </c>
      <c r="O476" s="655">
        <v>132227</v>
      </c>
      <c r="P476" s="668">
        <v>0.85185185185185186</v>
      </c>
      <c r="Q476" s="656">
        <v>5749</v>
      </c>
    </row>
    <row r="477" spans="1:17" ht="14.4" customHeight="1" x14ac:dyDescent="0.3">
      <c r="A477" s="651" t="s">
        <v>540</v>
      </c>
      <c r="B477" s="652" t="s">
        <v>4557</v>
      </c>
      <c r="C477" s="652" t="s">
        <v>4725</v>
      </c>
      <c r="D477" s="652" t="s">
        <v>4803</v>
      </c>
      <c r="E477" s="652" t="s">
        <v>4801</v>
      </c>
      <c r="F477" s="655">
        <v>56</v>
      </c>
      <c r="G477" s="655">
        <v>152432</v>
      </c>
      <c r="H477" s="655">
        <v>1</v>
      </c>
      <c r="I477" s="655">
        <v>2722</v>
      </c>
      <c r="J477" s="655">
        <v>70</v>
      </c>
      <c r="K477" s="655">
        <v>190540</v>
      </c>
      <c r="L477" s="655">
        <v>1.25</v>
      </c>
      <c r="M477" s="655">
        <v>2722</v>
      </c>
      <c r="N477" s="655">
        <v>62</v>
      </c>
      <c r="O477" s="655">
        <v>168764</v>
      </c>
      <c r="P477" s="668">
        <v>1.1071428571428572</v>
      </c>
      <c r="Q477" s="656">
        <v>2722</v>
      </c>
    </row>
    <row r="478" spans="1:17" ht="14.4" customHeight="1" x14ac:dyDescent="0.3">
      <c r="A478" s="651" t="s">
        <v>540</v>
      </c>
      <c r="B478" s="652" t="s">
        <v>4557</v>
      </c>
      <c r="C478" s="652" t="s">
        <v>4725</v>
      </c>
      <c r="D478" s="652" t="s">
        <v>4804</v>
      </c>
      <c r="E478" s="652" t="s">
        <v>4805</v>
      </c>
      <c r="F478" s="655"/>
      <c r="G478" s="655"/>
      <c r="H478" s="655"/>
      <c r="I478" s="655"/>
      <c r="J478" s="655"/>
      <c r="K478" s="655"/>
      <c r="L478" s="655"/>
      <c r="M478" s="655"/>
      <c r="N478" s="655">
        <v>2</v>
      </c>
      <c r="O478" s="655">
        <v>12747.28</v>
      </c>
      <c r="P478" s="668"/>
      <c r="Q478" s="656">
        <v>6373.64</v>
      </c>
    </row>
    <row r="479" spans="1:17" ht="14.4" customHeight="1" x14ac:dyDescent="0.3">
      <c r="A479" s="651" t="s">
        <v>540</v>
      </c>
      <c r="B479" s="652" t="s">
        <v>4557</v>
      </c>
      <c r="C479" s="652" t="s">
        <v>4725</v>
      </c>
      <c r="D479" s="652" t="s">
        <v>4806</v>
      </c>
      <c r="E479" s="652" t="s">
        <v>4805</v>
      </c>
      <c r="F479" s="655"/>
      <c r="G479" s="655"/>
      <c r="H479" s="655"/>
      <c r="I479" s="655"/>
      <c r="J479" s="655">
        <v>12</v>
      </c>
      <c r="K479" s="655">
        <v>73959</v>
      </c>
      <c r="L479" s="655"/>
      <c r="M479" s="655">
        <v>6163.25</v>
      </c>
      <c r="N479" s="655">
        <v>26</v>
      </c>
      <c r="O479" s="655">
        <v>160244.5</v>
      </c>
      <c r="P479" s="668"/>
      <c r="Q479" s="656">
        <v>6163.25</v>
      </c>
    </row>
    <row r="480" spans="1:17" ht="14.4" customHeight="1" x14ac:dyDescent="0.3">
      <c r="A480" s="651" t="s">
        <v>540</v>
      </c>
      <c r="B480" s="652" t="s">
        <v>4557</v>
      </c>
      <c r="C480" s="652" t="s">
        <v>4725</v>
      </c>
      <c r="D480" s="652" t="s">
        <v>4807</v>
      </c>
      <c r="E480" s="652" t="s">
        <v>4805</v>
      </c>
      <c r="F480" s="655"/>
      <c r="G480" s="655"/>
      <c r="H480" s="655"/>
      <c r="I480" s="655"/>
      <c r="J480" s="655">
        <v>16</v>
      </c>
      <c r="K480" s="655">
        <v>17145.599999999999</v>
      </c>
      <c r="L480" s="655"/>
      <c r="M480" s="655">
        <v>1071.5999999999999</v>
      </c>
      <c r="N480" s="655">
        <v>29</v>
      </c>
      <c r="O480" s="655">
        <v>31076.400000000001</v>
      </c>
      <c r="P480" s="668"/>
      <c r="Q480" s="656">
        <v>1071.6000000000001</v>
      </c>
    </row>
    <row r="481" spans="1:17" ht="14.4" customHeight="1" x14ac:dyDescent="0.3">
      <c r="A481" s="651" t="s">
        <v>540</v>
      </c>
      <c r="B481" s="652" t="s">
        <v>4557</v>
      </c>
      <c r="C481" s="652" t="s">
        <v>4725</v>
      </c>
      <c r="D481" s="652" t="s">
        <v>5212</v>
      </c>
      <c r="E481" s="652" t="s">
        <v>5213</v>
      </c>
      <c r="F481" s="655">
        <v>1</v>
      </c>
      <c r="G481" s="655">
        <v>556.5</v>
      </c>
      <c r="H481" s="655">
        <v>1</v>
      </c>
      <c r="I481" s="655">
        <v>556.5</v>
      </c>
      <c r="J481" s="655">
        <v>1</v>
      </c>
      <c r="K481" s="655">
        <v>556.5</v>
      </c>
      <c r="L481" s="655">
        <v>1</v>
      </c>
      <c r="M481" s="655">
        <v>556.5</v>
      </c>
      <c r="N481" s="655"/>
      <c r="O481" s="655"/>
      <c r="P481" s="668"/>
      <c r="Q481" s="656"/>
    </row>
    <row r="482" spans="1:17" ht="14.4" customHeight="1" x14ac:dyDescent="0.3">
      <c r="A482" s="651" t="s">
        <v>540</v>
      </c>
      <c r="B482" s="652" t="s">
        <v>4557</v>
      </c>
      <c r="C482" s="652" t="s">
        <v>4725</v>
      </c>
      <c r="D482" s="652" t="s">
        <v>5214</v>
      </c>
      <c r="E482" s="652" t="s">
        <v>4811</v>
      </c>
      <c r="F482" s="655"/>
      <c r="G482" s="655"/>
      <c r="H482" s="655"/>
      <c r="I482" s="655"/>
      <c r="J482" s="655"/>
      <c r="K482" s="655"/>
      <c r="L482" s="655"/>
      <c r="M482" s="655"/>
      <c r="N482" s="655">
        <v>1</v>
      </c>
      <c r="O482" s="655">
        <v>55245</v>
      </c>
      <c r="P482" s="668"/>
      <c r="Q482" s="656">
        <v>55245</v>
      </c>
    </row>
    <row r="483" spans="1:17" ht="14.4" customHeight="1" x14ac:dyDescent="0.3">
      <c r="A483" s="651" t="s">
        <v>540</v>
      </c>
      <c r="B483" s="652" t="s">
        <v>4557</v>
      </c>
      <c r="C483" s="652" t="s">
        <v>4725</v>
      </c>
      <c r="D483" s="652" t="s">
        <v>4810</v>
      </c>
      <c r="E483" s="652" t="s">
        <v>4811</v>
      </c>
      <c r="F483" s="655">
        <v>4</v>
      </c>
      <c r="G483" s="655">
        <v>250632</v>
      </c>
      <c r="H483" s="655">
        <v>1</v>
      </c>
      <c r="I483" s="655">
        <v>62658</v>
      </c>
      <c r="J483" s="655">
        <v>5</v>
      </c>
      <c r="K483" s="655">
        <v>313290</v>
      </c>
      <c r="L483" s="655">
        <v>1.25</v>
      </c>
      <c r="M483" s="655">
        <v>62658</v>
      </c>
      <c r="N483" s="655">
        <v>7</v>
      </c>
      <c r="O483" s="655">
        <v>438606</v>
      </c>
      <c r="P483" s="668">
        <v>1.75</v>
      </c>
      <c r="Q483" s="656">
        <v>62658</v>
      </c>
    </row>
    <row r="484" spans="1:17" ht="14.4" customHeight="1" x14ac:dyDescent="0.3">
      <c r="A484" s="651" t="s">
        <v>540</v>
      </c>
      <c r="B484" s="652" t="s">
        <v>4557</v>
      </c>
      <c r="C484" s="652" t="s">
        <v>4725</v>
      </c>
      <c r="D484" s="652" t="s">
        <v>5215</v>
      </c>
      <c r="E484" s="652" t="s">
        <v>5195</v>
      </c>
      <c r="F484" s="655">
        <v>0.4</v>
      </c>
      <c r="G484" s="655">
        <v>100.81</v>
      </c>
      <c r="H484" s="655">
        <v>1</v>
      </c>
      <c r="I484" s="655">
        <v>252.02500000000001</v>
      </c>
      <c r="J484" s="655">
        <v>0.3</v>
      </c>
      <c r="K484" s="655">
        <v>75.599999999999994</v>
      </c>
      <c r="L484" s="655">
        <v>0.74992560261878771</v>
      </c>
      <c r="M484" s="655">
        <v>252</v>
      </c>
      <c r="N484" s="655"/>
      <c r="O484" s="655"/>
      <c r="P484" s="668"/>
      <c r="Q484" s="656"/>
    </row>
    <row r="485" spans="1:17" ht="14.4" customHeight="1" x14ac:dyDescent="0.3">
      <c r="A485" s="651" t="s">
        <v>540</v>
      </c>
      <c r="B485" s="652" t="s">
        <v>4557</v>
      </c>
      <c r="C485" s="652" t="s">
        <v>4725</v>
      </c>
      <c r="D485" s="652" t="s">
        <v>5216</v>
      </c>
      <c r="E485" s="652" t="s">
        <v>5195</v>
      </c>
      <c r="F485" s="655">
        <v>4</v>
      </c>
      <c r="G485" s="655">
        <v>7395.48</v>
      </c>
      <c r="H485" s="655">
        <v>1</v>
      </c>
      <c r="I485" s="655">
        <v>1848.87</v>
      </c>
      <c r="J485" s="655">
        <v>4</v>
      </c>
      <c r="K485" s="655">
        <v>7395.48</v>
      </c>
      <c r="L485" s="655">
        <v>1</v>
      </c>
      <c r="M485" s="655">
        <v>1848.87</v>
      </c>
      <c r="N485" s="655"/>
      <c r="O485" s="655"/>
      <c r="P485" s="668"/>
      <c r="Q485" s="656"/>
    </row>
    <row r="486" spans="1:17" ht="14.4" customHeight="1" x14ac:dyDescent="0.3">
      <c r="A486" s="651" t="s">
        <v>540</v>
      </c>
      <c r="B486" s="652" t="s">
        <v>4557</v>
      </c>
      <c r="C486" s="652" t="s">
        <v>4725</v>
      </c>
      <c r="D486" s="652" t="s">
        <v>5217</v>
      </c>
      <c r="E486" s="652" t="s">
        <v>5218</v>
      </c>
      <c r="F486" s="655">
        <v>2</v>
      </c>
      <c r="G486" s="655">
        <v>2076</v>
      </c>
      <c r="H486" s="655">
        <v>1</v>
      </c>
      <c r="I486" s="655">
        <v>1038</v>
      </c>
      <c r="J486" s="655"/>
      <c r="K486" s="655"/>
      <c r="L486" s="655"/>
      <c r="M486" s="655"/>
      <c r="N486" s="655"/>
      <c r="O486" s="655"/>
      <c r="P486" s="668"/>
      <c r="Q486" s="656"/>
    </row>
    <row r="487" spans="1:17" ht="14.4" customHeight="1" x14ac:dyDescent="0.3">
      <c r="A487" s="651" t="s">
        <v>540</v>
      </c>
      <c r="B487" s="652" t="s">
        <v>4557</v>
      </c>
      <c r="C487" s="652" t="s">
        <v>4725</v>
      </c>
      <c r="D487" s="652" t="s">
        <v>5219</v>
      </c>
      <c r="E487" s="652" t="s">
        <v>5220</v>
      </c>
      <c r="F487" s="655">
        <v>1</v>
      </c>
      <c r="G487" s="655">
        <v>1312</v>
      </c>
      <c r="H487" s="655">
        <v>1</v>
      </c>
      <c r="I487" s="655">
        <v>1312</v>
      </c>
      <c r="J487" s="655"/>
      <c r="K487" s="655"/>
      <c r="L487" s="655"/>
      <c r="M487" s="655"/>
      <c r="N487" s="655"/>
      <c r="O487" s="655"/>
      <c r="P487" s="668"/>
      <c r="Q487" s="656"/>
    </row>
    <row r="488" spans="1:17" ht="14.4" customHeight="1" x14ac:dyDescent="0.3">
      <c r="A488" s="651" t="s">
        <v>540</v>
      </c>
      <c r="B488" s="652" t="s">
        <v>4557</v>
      </c>
      <c r="C488" s="652" t="s">
        <v>4725</v>
      </c>
      <c r="D488" s="652" t="s">
        <v>5221</v>
      </c>
      <c r="E488" s="652" t="s">
        <v>5222</v>
      </c>
      <c r="F488" s="655">
        <v>1</v>
      </c>
      <c r="G488" s="655">
        <v>58.6</v>
      </c>
      <c r="H488" s="655">
        <v>1</v>
      </c>
      <c r="I488" s="655">
        <v>58.6</v>
      </c>
      <c r="J488" s="655"/>
      <c r="K488" s="655"/>
      <c r="L488" s="655"/>
      <c r="M488" s="655"/>
      <c r="N488" s="655"/>
      <c r="O488" s="655"/>
      <c r="P488" s="668"/>
      <c r="Q488" s="656"/>
    </row>
    <row r="489" spans="1:17" ht="14.4" customHeight="1" x14ac:dyDescent="0.3">
      <c r="A489" s="651" t="s">
        <v>540</v>
      </c>
      <c r="B489" s="652" t="s">
        <v>4557</v>
      </c>
      <c r="C489" s="652" t="s">
        <v>4725</v>
      </c>
      <c r="D489" s="652" t="s">
        <v>5223</v>
      </c>
      <c r="E489" s="652" t="s">
        <v>5222</v>
      </c>
      <c r="F489" s="655">
        <v>1</v>
      </c>
      <c r="G489" s="655">
        <v>96.6</v>
      </c>
      <c r="H489" s="655">
        <v>1</v>
      </c>
      <c r="I489" s="655">
        <v>96.6</v>
      </c>
      <c r="J489" s="655"/>
      <c r="K489" s="655"/>
      <c r="L489" s="655"/>
      <c r="M489" s="655"/>
      <c r="N489" s="655"/>
      <c r="O489" s="655"/>
      <c r="P489" s="668"/>
      <c r="Q489" s="656"/>
    </row>
    <row r="490" spans="1:17" ht="14.4" customHeight="1" x14ac:dyDescent="0.3">
      <c r="A490" s="651" t="s">
        <v>540</v>
      </c>
      <c r="B490" s="652" t="s">
        <v>4557</v>
      </c>
      <c r="C490" s="652" t="s">
        <v>4725</v>
      </c>
      <c r="D490" s="652" t="s">
        <v>4817</v>
      </c>
      <c r="E490" s="652" t="s">
        <v>4818</v>
      </c>
      <c r="F490" s="655">
        <v>1</v>
      </c>
      <c r="G490" s="655">
        <v>5523.82</v>
      </c>
      <c r="H490" s="655">
        <v>1</v>
      </c>
      <c r="I490" s="655">
        <v>5523.82</v>
      </c>
      <c r="J490" s="655"/>
      <c r="K490" s="655"/>
      <c r="L490" s="655"/>
      <c r="M490" s="655"/>
      <c r="N490" s="655"/>
      <c r="O490" s="655"/>
      <c r="P490" s="668"/>
      <c r="Q490" s="656"/>
    </row>
    <row r="491" spans="1:17" ht="14.4" customHeight="1" x14ac:dyDescent="0.3">
      <c r="A491" s="651" t="s">
        <v>540</v>
      </c>
      <c r="B491" s="652" t="s">
        <v>4557</v>
      </c>
      <c r="C491" s="652" t="s">
        <v>4725</v>
      </c>
      <c r="D491" s="652" t="s">
        <v>5224</v>
      </c>
      <c r="E491" s="652" t="s">
        <v>4818</v>
      </c>
      <c r="F491" s="655">
        <v>1</v>
      </c>
      <c r="G491" s="655">
        <v>8569.69</v>
      </c>
      <c r="H491" s="655">
        <v>1</v>
      </c>
      <c r="I491" s="655">
        <v>8569.69</v>
      </c>
      <c r="J491" s="655"/>
      <c r="K491" s="655"/>
      <c r="L491" s="655"/>
      <c r="M491" s="655"/>
      <c r="N491" s="655"/>
      <c r="O491" s="655"/>
      <c r="P491" s="668"/>
      <c r="Q491" s="656"/>
    </row>
    <row r="492" spans="1:17" ht="14.4" customHeight="1" x14ac:dyDescent="0.3">
      <c r="A492" s="651" t="s">
        <v>540</v>
      </c>
      <c r="B492" s="652" t="s">
        <v>4557</v>
      </c>
      <c r="C492" s="652" t="s">
        <v>4725</v>
      </c>
      <c r="D492" s="652" t="s">
        <v>4820</v>
      </c>
      <c r="E492" s="652" t="s">
        <v>4821</v>
      </c>
      <c r="F492" s="655"/>
      <c r="G492" s="655"/>
      <c r="H492" s="655"/>
      <c r="I492" s="655"/>
      <c r="J492" s="655">
        <v>2</v>
      </c>
      <c r="K492" s="655">
        <v>16146</v>
      </c>
      <c r="L492" s="655"/>
      <c r="M492" s="655">
        <v>8073</v>
      </c>
      <c r="N492" s="655"/>
      <c r="O492" s="655"/>
      <c r="P492" s="668"/>
      <c r="Q492" s="656"/>
    </row>
    <row r="493" spans="1:17" ht="14.4" customHeight="1" x14ac:dyDescent="0.3">
      <c r="A493" s="651" t="s">
        <v>540</v>
      </c>
      <c r="B493" s="652" t="s">
        <v>4557</v>
      </c>
      <c r="C493" s="652" t="s">
        <v>4725</v>
      </c>
      <c r="D493" s="652" t="s">
        <v>4822</v>
      </c>
      <c r="E493" s="652" t="s">
        <v>4823</v>
      </c>
      <c r="F493" s="655">
        <v>5</v>
      </c>
      <c r="G493" s="655">
        <v>43735</v>
      </c>
      <c r="H493" s="655">
        <v>1</v>
      </c>
      <c r="I493" s="655">
        <v>8747</v>
      </c>
      <c r="J493" s="655">
        <v>2</v>
      </c>
      <c r="K493" s="655">
        <v>17494</v>
      </c>
      <c r="L493" s="655">
        <v>0.4</v>
      </c>
      <c r="M493" s="655">
        <v>8747</v>
      </c>
      <c r="N493" s="655">
        <v>1</v>
      </c>
      <c r="O493" s="655">
        <v>8747</v>
      </c>
      <c r="P493" s="668">
        <v>0.2</v>
      </c>
      <c r="Q493" s="656">
        <v>8747</v>
      </c>
    </row>
    <row r="494" spans="1:17" ht="14.4" customHeight="1" x14ac:dyDescent="0.3">
      <c r="A494" s="651" t="s">
        <v>540</v>
      </c>
      <c r="B494" s="652" t="s">
        <v>4557</v>
      </c>
      <c r="C494" s="652" t="s">
        <v>4725</v>
      </c>
      <c r="D494" s="652" t="s">
        <v>4824</v>
      </c>
      <c r="E494" s="652" t="s">
        <v>4823</v>
      </c>
      <c r="F494" s="655">
        <v>4</v>
      </c>
      <c r="G494" s="655">
        <v>22440</v>
      </c>
      <c r="H494" s="655">
        <v>1</v>
      </c>
      <c r="I494" s="655">
        <v>5610</v>
      </c>
      <c r="J494" s="655">
        <v>6</v>
      </c>
      <c r="K494" s="655">
        <v>33660</v>
      </c>
      <c r="L494" s="655">
        <v>1.5</v>
      </c>
      <c r="M494" s="655">
        <v>5610</v>
      </c>
      <c r="N494" s="655">
        <v>3</v>
      </c>
      <c r="O494" s="655">
        <v>16830</v>
      </c>
      <c r="P494" s="668">
        <v>0.75</v>
      </c>
      <c r="Q494" s="656">
        <v>5610</v>
      </c>
    </row>
    <row r="495" spans="1:17" ht="14.4" customHeight="1" x14ac:dyDescent="0.3">
      <c r="A495" s="651" t="s">
        <v>540</v>
      </c>
      <c r="B495" s="652" t="s">
        <v>4557</v>
      </c>
      <c r="C495" s="652" t="s">
        <v>4725</v>
      </c>
      <c r="D495" s="652" t="s">
        <v>5225</v>
      </c>
      <c r="E495" s="652" t="s">
        <v>4823</v>
      </c>
      <c r="F495" s="655"/>
      <c r="G495" s="655"/>
      <c r="H495" s="655"/>
      <c r="I495" s="655"/>
      <c r="J495" s="655">
        <v>1</v>
      </c>
      <c r="K495" s="655">
        <v>7973</v>
      </c>
      <c r="L495" s="655"/>
      <c r="M495" s="655">
        <v>7973</v>
      </c>
      <c r="N495" s="655"/>
      <c r="O495" s="655"/>
      <c r="P495" s="668"/>
      <c r="Q495" s="656"/>
    </row>
    <row r="496" spans="1:17" ht="14.4" customHeight="1" x14ac:dyDescent="0.3">
      <c r="A496" s="651" t="s">
        <v>540</v>
      </c>
      <c r="B496" s="652" t="s">
        <v>4557</v>
      </c>
      <c r="C496" s="652" t="s">
        <v>4725</v>
      </c>
      <c r="D496" s="652" t="s">
        <v>4825</v>
      </c>
      <c r="E496" s="652" t="s">
        <v>4823</v>
      </c>
      <c r="F496" s="655">
        <v>4</v>
      </c>
      <c r="G496" s="655">
        <v>24616</v>
      </c>
      <c r="H496" s="655">
        <v>1</v>
      </c>
      <c r="I496" s="655">
        <v>6154</v>
      </c>
      <c r="J496" s="655">
        <v>9</v>
      </c>
      <c r="K496" s="655">
        <v>55386</v>
      </c>
      <c r="L496" s="655">
        <v>2.25</v>
      </c>
      <c r="M496" s="655">
        <v>6154</v>
      </c>
      <c r="N496" s="655">
        <v>3</v>
      </c>
      <c r="O496" s="655">
        <v>18462</v>
      </c>
      <c r="P496" s="668">
        <v>0.75</v>
      </c>
      <c r="Q496" s="656">
        <v>6154</v>
      </c>
    </row>
    <row r="497" spans="1:17" ht="14.4" customHeight="1" x14ac:dyDescent="0.3">
      <c r="A497" s="651" t="s">
        <v>540</v>
      </c>
      <c r="B497" s="652" t="s">
        <v>4557</v>
      </c>
      <c r="C497" s="652" t="s">
        <v>4725</v>
      </c>
      <c r="D497" s="652" t="s">
        <v>4826</v>
      </c>
      <c r="E497" s="652" t="s">
        <v>4827</v>
      </c>
      <c r="F497" s="655">
        <v>4</v>
      </c>
      <c r="G497" s="655">
        <v>12150.32</v>
      </c>
      <c r="H497" s="655">
        <v>1</v>
      </c>
      <c r="I497" s="655">
        <v>3037.58</v>
      </c>
      <c r="J497" s="655"/>
      <c r="K497" s="655"/>
      <c r="L497" s="655"/>
      <c r="M497" s="655"/>
      <c r="N497" s="655"/>
      <c r="O497" s="655"/>
      <c r="P497" s="668"/>
      <c r="Q497" s="656"/>
    </row>
    <row r="498" spans="1:17" ht="14.4" customHeight="1" x14ac:dyDescent="0.3">
      <c r="A498" s="651" t="s">
        <v>540</v>
      </c>
      <c r="B498" s="652" t="s">
        <v>4557</v>
      </c>
      <c r="C498" s="652" t="s">
        <v>4725</v>
      </c>
      <c r="D498" s="652" t="s">
        <v>4833</v>
      </c>
      <c r="E498" s="652" t="s">
        <v>4834</v>
      </c>
      <c r="F498" s="655"/>
      <c r="G498" s="655"/>
      <c r="H498" s="655"/>
      <c r="I498" s="655"/>
      <c r="J498" s="655">
        <v>2</v>
      </c>
      <c r="K498" s="655">
        <v>31961.46</v>
      </c>
      <c r="L498" s="655"/>
      <c r="M498" s="655">
        <v>15980.73</v>
      </c>
      <c r="N498" s="655">
        <v>1</v>
      </c>
      <c r="O498" s="655">
        <v>15980.73</v>
      </c>
      <c r="P498" s="668"/>
      <c r="Q498" s="656">
        <v>15980.73</v>
      </c>
    </row>
    <row r="499" spans="1:17" ht="14.4" customHeight="1" x14ac:dyDescent="0.3">
      <c r="A499" s="651" t="s">
        <v>540</v>
      </c>
      <c r="B499" s="652" t="s">
        <v>4557</v>
      </c>
      <c r="C499" s="652" t="s">
        <v>4725</v>
      </c>
      <c r="D499" s="652" t="s">
        <v>4835</v>
      </c>
      <c r="E499" s="652" t="s">
        <v>4834</v>
      </c>
      <c r="F499" s="655"/>
      <c r="G499" s="655"/>
      <c r="H499" s="655"/>
      <c r="I499" s="655"/>
      <c r="J499" s="655">
        <v>8</v>
      </c>
      <c r="K499" s="655">
        <v>6566.4</v>
      </c>
      <c r="L499" s="655"/>
      <c r="M499" s="655">
        <v>820.8</v>
      </c>
      <c r="N499" s="655">
        <v>4</v>
      </c>
      <c r="O499" s="655">
        <v>3283.2</v>
      </c>
      <c r="P499" s="668"/>
      <c r="Q499" s="656">
        <v>820.8</v>
      </c>
    </row>
    <row r="500" spans="1:17" ht="14.4" customHeight="1" x14ac:dyDescent="0.3">
      <c r="A500" s="651" t="s">
        <v>540</v>
      </c>
      <c r="B500" s="652" t="s">
        <v>4557</v>
      </c>
      <c r="C500" s="652" t="s">
        <v>4725</v>
      </c>
      <c r="D500" s="652" t="s">
        <v>4836</v>
      </c>
      <c r="E500" s="652" t="s">
        <v>4834</v>
      </c>
      <c r="F500" s="655"/>
      <c r="G500" s="655"/>
      <c r="H500" s="655"/>
      <c r="I500" s="655"/>
      <c r="J500" s="655">
        <v>4</v>
      </c>
      <c r="K500" s="655">
        <v>27260.52</v>
      </c>
      <c r="L500" s="655"/>
      <c r="M500" s="655">
        <v>6815.13</v>
      </c>
      <c r="N500" s="655">
        <v>2</v>
      </c>
      <c r="O500" s="655">
        <v>13630.26</v>
      </c>
      <c r="P500" s="668"/>
      <c r="Q500" s="656">
        <v>6815.13</v>
      </c>
    </row>
    <row r="501" spans="1:17" ht="14.4" customHeight="1" x14ac:dyDescent="0.3">
      <c r="A501" s="651" t="s">
        <v>540</v>
      </c>
      <c r="B501" s="652" t="s">
        <v>4557</v>
      </c>
      <c r="C501" s="652" t="s">
        <v>4725</v>
      </c>
      <c r="D501" s="652" t="s">
        <v>4837</v>
      </c>
      <c r="E501" s="652" t="s">
        <v>4827</v>
      </c>
      <c r="F501" s="655">
        <v>4</v>
      </c>
      <c r="G501" s="655">
        <v>53546.84</v>
      </c>
      <c r="H501" s="655">
        <v>1</v>
      </c>
      <c r="I501" s="655">
        <v>13386.71</v>
      </c>
      <c r="J501" s="655"/>
      <c r="K501" s="655"/>
      <c r="L501" s="655"/>
      <c r="M501" s="655"/>
      <c r="N501" s="655"/>
      <c r="O501" s="655"/>
      <c r="P501" s="668"/>
      <c r="Q501" s="656"/>
    </row>
    <row r="502" spans="1:17" ht="14.4" customHeight="1" x14ac:dyDescent="0.3">
      <c r="A502" s="651" t="s">
        <v>540</v>
      </c>
      <c r="B502" s="652" t="s">
        <v>4557</v>
      </c>
      <c r="C502" s="652" t="s">
        <v>4725</v>
      </c>
      <c r="D502" s="652" t="s">
        <v>4838</v>
      </c>
      <c r="E502" s="652" t="s">
        <v>4839</v>
      </c>
      <c r="F502" s="655">
        <v>2</v>
      </c>
      <c r="G502" s="655">
        <v>44014</v>
      </c>
      <c r="H502" s="655">
        <v>1</v>
      </c>
      <c r="I502" s="655">
        <v>22007</v>
      </c>
      <c r="J502" s="655">
        <v>5</v>
      </c>
      <c r="K502" s="655">
        <v>110035</v>
      </c>
      <c r="L502" s="655">
        <v>2.5</v>
      </c>
      <c r="M502" s="655">
        <v>22007</v>
      </c>
      <c r="N502" s="655">
        <v>3</v>
      </c>
      <c r="O502" s="655">
        <v>66021</v>
      </c>
      <c r="P502" s="668">
        <v>1.5</v>
      </c>
      <c r="Q502" s="656">
        <v>22007</v>
      </c>
    </row>
    <row r="503" spans="1:17" ht="14.4" customHeight="1" x14ac:dyDescent="0.3">
      <c r="A503" s="651" t="s">
        <v>540</v>
      </c>
      <c r="B503" s="652" t="s">
        <v>4557</v>
      </c>
      <c r="C503" s="652" t="s">
        <v>4725</v>
      </c>
      <c r="D503" s="652" t="s">
        <v>4840</v>
      </c>
      <c r="E503" s="652" t="s">
        <v>4841</v>
      </c>
      <c r="F503" s="655">
        <v>3</v>
      </c>
      <c r="G503" s="655">
        <v>19551</v>
      </c>
      <c r="H503" s="655">
        <v>1</v>
      </c>
      <c r="I503" s="655">
        <v>6517</v>
      </c>
      <c r="J503" s="655">
        <v>3</v>
      </c>
      <c r="K503" s="655">
        <v>19551</v>
      </c>
      <c r="L503" s="655">
        <v>1</v>
      </c>
      <c r="M503" s="655">
        <v>6517</v>
      </c>
      <c r="N503" s="655">
        <v>4</v>
      </c>
      <c r="O503" s="655">
        <v>26068</v>
      </c>
      <c r="P503" s="668">
        <v>1.3333333333333333</v>
      </c>
      <c r="Q503" s="656">
        <v>6517</v>
      </c>
    </row>
    <row r="504" spans="1:17" ht="14.4" customHeight="1" x14ac:dyDescent="0.3">
      <c r="A504" s="651" t="s">
        <v>540</v>
      </c>
      <c r="B504" s="652" t="s">
        <v>4557</v>
      </c>
      <c r="C504" s="652" t="s">
        <v>4725</v>
      </c>
      <c r="D504" s="652" t="s">
        <v>4690</v>
      </c>
      <c r="E504" s="652" t="s">
        <v>5226</v>
      </c>
      <c r="F504" s="655"/>
      <c r="G504" s="655"/>
      <c r="H504" s="655"/>
      <c r="I504" s="655"/>
      <c r="J504" s="655">
        <v>0.3</v>
      </c>
      <c r="K504" s="655">
        <v>7069.44</v>
      </c>
      <c r="L504" s="655"/>
      <c r="M504" s="655">
        <v>23564.799999999999</v>
      </c>
      <c r="N504" s="655"/>
      <c r="O504" s="655"/>
      <c r="P504" s="668"/>
      <c r="Q504" s="656"/>
    </row>
    <row r="505" spans="1:17" ht="14.4" customHeight="1" x14ac:dyDescent="0.3">
      <c r="A505" s="651" t="s">
        <v>540</v>
      </c>
      <c r="B505" s="652" t="s">
        <v>4557</v>
      </c>
      <c r="C505" s="652" t="s">
        <v>4725</v>
      </c>
      <c r="D505" s="652" t="s">
        <v>4844</v>
      </c>
      <c r="E505" s="652" t="s">
        <v>4845</v>
      </c>
      <c r="F505" s="655">
        <v>2</v>
      </c>
      <c r="G505" s="655">
        <v>7747.86</v>
      </c>
      <c r="H505" s="655">
        <v>1</v>
      </c>
      <c r="I505" s="655">
        <v>3873.93</v>
      </c>
      <c r="J505" s="655"/>
      <c r="K505" s="655"/>
      <c r="L505" s="655"/>
      <c r="M505" s="655"/>
      <c r="N505" s="655"/>
      <c r="O505" s="655"/>
      <c r="P505" s="668"/>
      <c r="Q505" s="656"/>
    </row>
    <row r="506" spans="1:17" ht="14.4" customHeight="1" x14ac:dyDescent="0.3">
      <c r="A506" s="651" t="s">
        <v>540</v>
      </c>
      <c r="B506" s="652" t="s">
        <v>4557</v>
      </c>
      <c r="C506" s="652" t="s">
        <v>4725</v>
      </c>
      <c r="D506" s="652" t="s">
        <v>4846</v>
      </c>
      <c r="E506" s="652" t="s">
        <v>4847</v>
      </c>
      <c r="F506" s="655">
        <v>7</v>
      </c>
      <c r="G506" s="655">
        <v>118391</v>
      </c>
      <c r="H506" s="655">
        <v>1</v>
      </c>
      <c r="I506" s="655">
        <v>16913</v>
      </c>
      <c r="J506" s="655">
        <v>4</v>
      </c>
      <c r="K506" s="655">
        <v>67652</v>
      </c>
      <c r="L506" s="655">
        <v>0.5714285714285714</v>
      </c>
      <c r="M506" s="655">
        <v>16913</v>
      </c>
      <c r="N506" s="655"/>
      <c r="O506" s="655"/>
      <c r="P506" s="668"/>
      <c r="Q506" s="656"/>
    </row>
    <row r="507" spans="1:17" ht="14.4" customHeight="1" x14ac:dyDescent="0.3">
      <c r="A507" s="651" t="s">
        <v>540</v>
      </c>
      <c r="B507" s="652" t="s">
        <v>4557</v>
      </c>
      <c r="C507" s="652" t="s">
        <v>4725</v>
      </c>
      <c r="D507" s="652" t="s">
        <v>4697</v>
      </c>
      <c r="E507" s="652" t="s">
        <v>4848</v>
      </c>
      <c r="F507" s="655"/>
      <c r="G507" s="655"/>
      <c r="H507" s="655"/>
      <c r="I507" s="655"/>
      <c r="J507" s="655"/>
      <c r="K507" s="655"/>
      <c r="L507" s="655"/>
      <c r="M507" s="655"/>
      <c r="N507" s="655">
        <v>0.3</v>
      </c>
      <c r="O507" s="655">
        <v>474.3</v>
      </c>
      <c r="P507" s="668"/>
      <c r="Q507" s="656">
        <v>1581</v>
      </c>
    </row>
    <row r="508" spans="1:17" ht="14.4" customHeight="1" x14ac:dyDescent="0.3">
      <c r="A508" s="651" t="s">
        <v>540</v>
      </c>
      <c r="B508" s="652" t="s">
        <v>4557</v>
      </c>
      <c r="C508" s="652" t="s">
        <v>4725</v>
      </c>
      <c r="D508" s="652" t="s">
        <v>4853</v>
      </c>
      <c r="E508" s="652" t="s">
        <v>4854</v>
      </c>
      <c r="F508" s="655">
        <v>4</v>
      </c>
      <c r="G508" s="655">
        <v>56660.08</v>
      </c>
      <c r="H508" s="655">
        <v>1</v>
      </c>
      <c r="I508" s="655">
        <v>14165.02</v>
      </c>
      <c r="J508" s="655"/>
      <c r="K508" s="655"/>
      <c r="L508" s="655"/>
      <c r="M508" s="655"/>
      <c r="N508" s="655"/>
      <c r="O508" s="655"/>
      <c r="P508" s="668"/>
      <c r="Q508" s="656"/>
    </row>
    <row r="509" spans="1:17" ht="14.4" customHeight="1" x14ac:dyDescent="0.3">
      <c r="A509" s="651" t="s">
        <v>540</v>
      </c>
      <c r="B509" s="652" t="s">
        <v>4557</v>
      </c>
      <c r="C509" s="652" t="s">
        <v>4725</v>
      </c>
      <c r="D509" s="652" t="s">
        <v>4855</v>
      </c>
      <c r="E509" s="652" t="s">
        <v>4854</v>
      </c>
      <c r="F509" s="655">
        <v>12</v>
      </c>
      <c r="G509" s="655">
        <v>164016</v>
      </c>
      <c r="H509" s="655">
        <v>1</v>
      </c>
      <c r="I509" s="655">
        <v>13668</v>
      </c>
      <c r="J509" s="655">
        <v>8</v>
      </c>
      <c r="K509" s="655">
        <v>109344</v>
      </c>
      <c r="L509" s="655">
        <v>0.66666666666666663</v>
      </c>
      <c r="M509" s="655">
        <v>13668</v>
      </c>
      <c r="N509" s="655"/>
      <c r="O509" s="655"/>
      <c r="P509" s="668"/>
      <c r="Q509" s="656"/>
    </row>
    <row r="510" spans="1:17" ht="14.4" customHeight="1" x14ac:dyDescent="0.3">
      <c r="A510" s="651" t="s">
        <v>540</v>
      </c>
      <c r="B510" s="652" t="s">
        <v>4557</v>
      </c>
      <c r="C510" s="652" t="s">
        <v>4725</v>
      </c>
      <c r="D510" s="652" t="s">
        <v>4856</v>
      </c>
      <c r="E510" s="652" t="s">
        <v>4854</v>
      </c>
      <c r="F510" s="655">
        <v>16</v>
      </c>
      <c r="G510" s="655">
        <v>53642.239999999998</v>
      </c>
      <c r="H510" s="655">
        <v>1</v>
      </c>
      <c r="I510" s="655">
        <v>3352.64</v>
      </c>
      <c r="J510" s="655">
        <v>8</v>
      </c>
      <c r="K510" s="655">
        <v>26821.119999999999</v>
      </c>
      <c r="L510" s="655">
        <v>0.5</v>
      </c>
      <c r="M510" s="655">
        <v>3352.64</v>
      </c>
      <c r="N510" s="655"/>
      <c r="O510" s="655"/>
      <c r="P510" s="668"/>
      <c r="Q510" s="656"/>
    </row>
    <row r="511" spans="1:17" ht="14.4" customHeight="1" x14ac:dyDescent="0.3">
      <c r="A511" s="651" t="s">
        <v>540</v>
      </c>
      <c r="B511" s="652" t="s">
        <v>4557</v>
      </c>
      <c r="C511" s="652" t="s">
        <v>4725</v>
      </c>
      <c r="D511" s="652" t="s">
        <v>4857</v>
      </c>
      <c r="E511" s="652" t="s">
        <v>4854</v>
      </c>
      <c r="F511" s="655">
        <v>20</v>
      </c>
      <c r="G511" s="655">
        <v>64275.200000000004</v>
      </c>
      <c r="H511" s="655">
        <v>1</v>
      </c>
      <c r="I511" s="655">
        <v>3213.76</v>
      </c>
      <c r="J511" s="655">
        <v>4</v>
      </c>
      <c r="K511" s="655">
        <v>12855.04</v>
      </c>
      <c r="L511" s="655">
        <v>0.2</v>
      </c>
      <c r="M511" s="655">
        <v>3213.76</v>
      </c>
      <c r="N511" s="655"/>
      <c r="O511" s="655"/>
      <c r="P511" s="668"/>
      <c r="Q511" s="656"/>
    </row>
    <row r="512" spans="1:17" ht="14.4" customHeight="1" x14ac:dyDescent="0.3">
      <c r="A512" s="651" t="s">
        <v>540</v>
      </c>
      <c r="B512" s="652" t="s">
        <v>4557</v>
      </c>
      <c r="C512" s="652" t="s">
        <v>4725</v>
      </c>
      <c r="D512" s="652" t="s">
        <v>4858</v>
      </c>
      <c r="E512" s="652" t="s">
        <v>4854</v>
      </c>
      <c r="F512" s="655">
        <v>10</v>
      </c>
      <c r="G512" s="655">
        <v>42853.599999999999</v>
      </c>
      <c r="H512" s="655">
        <v>1</v>
      </c>
      <c r="I512" s="655">
        <v>4285.3599999999997</v>
      </c>
      <c r="J512" s="655">
        <v>4</v>
      </c>
      <c r="K512" s="655">
        <v>17141.439999999999</v>
      </c>
      <c r="L512" s="655">
        <v>0.39999999999999997</v>
      </c>
      <c r="M512" s="655">
        <v>4285.3599999999997</v>
      </c>
      <c r="N512" s="655"/>
      <c r="O512" s="655"/>
      <c r="P512" s="668"/>
      <c r="Q512" s="656"/>
    </row>
    <row r="513" spans="1:17" ht="14.4" customHeight="1" x14ac:dyDescent="0.3">
      <c r="A513" s="651" t="s">
        <v>540</v>
      </c>
      <c r="B513" s="652" t="s">
        <v>4557</v>
      </c>
      <c r="C513" s="652" t="s">
        <v>4725</v>
      </c>
      <c r="D513" s="652" t="s">
        <v>5227</v>
      </c>
      <c r="E513" s="652" t="s">
        <v>5228</v>
      </c>
      <c r="F513" s="655"/>
      <c r="G513" s="655"/>
      <c r="H513" s="655"/>
      <c r="I513" s="655"/>
      <c r="J513" s="655"/>
      <c r="K513" s="655"/>
      <c r="L513" s="655"/>
      <c r="M513" s="655"/>
      <c r="N513" s="655">
        <v>3</v>
      </c>
      <c r="O513" s="655">
        <v>33846</v>
      </c>
      <c r="P513" s="668"/>
      <c r="Q513" s="656">
        <v>11282</v>
      </c>
    </row>
    <row r="514" spans="1:17" ht="14.4" customHeight="1" x14ac:dyDescent="0.3">
      <c r="A514" s="651" t="s">
        <v>540</v>
      </c>
      <c r="B514" s="652" t="s">
        <v>4557</v>
      </c>
      <c r="C514" s="652" t="s">
        <v>4725</v>
      </c>
      <c r="D514" s="652" t="s">
        <v>5229</v>
      </c>
      <c r="E514" s="652" t="s">
        <v>5228</v>
      </c>
      <c r="F514" s="655"/>
      <c r="G514" s="655"/>
      <c r="H514" s="655"/>
      <c r="I514" s="655"/>
      <c r="J514" s="655">
        <v>2</v>
      </c>
      <c r="K514" s="655">
        <v>14142</v>
      </c>
      <c r="L514" s="655"/>
      <c r="M514" s="655">
        <v>7071</v>
      </c>
      <c r="N514" s="655"/>
      <c r="O514" s="655"/>
      <c r="P514" s="668"/>
      <c r="Q514" s="656"/>
    </row>
    <row r="515" spans="1:17" ht="14.4" customHeight="1" x14ac:dyDescent="0.3">
      <c r="A515" s="651" t="s">
        <v>540</v>
      </c>
      <c r="B515" s="652" t="s">
        <v>4557</v>
      </c>
      <c r="C515" s="652" t="s">
        <v>4725</v>
      </c>
      <c r="D515" s="652" t="s">
        <v>4859</v>
      </c>
      <c r="E515" s="652" t="s">
        <v>4860</v>
      </c>
      <c r="F515" s="655">
        <v>1</v>
      </c>
      <c r="G515" s="655">
        <v>3072.82</v>
      </c>
      <c r="H515" s="655">
        <v>1</v>
      </c>
      <c r="I515" s="655">
        <v>3072.82</v>
      </c>
      <c r="J515" s="655"/>
      <c r="K515" s="655"/>
      <c r="L515" s="655"/>
      <c r="M515" s="655"/>
      <c r="N515" s="655">
        <v>1</v>
      </c>
      <c r="O515" s="655">
        <v>3072.82</v>
      </c>
      <c r="P515" s="668">
        <v>1</v>
      </c>
      <c r="Q515" s="656">
        <v>3072.82</v>
      </c>
    </row>
    <row r="516" spans="1:17" ht="14.4" customHeight="1" x14ac:dyDescent="0.3">
      <c r="A516" s="651" t="s">
        <v>540</v>
      </c>
      <c r="B516" s="652" t="s">
        <v>4557</v>
      </c>
      <c r="C516" s="652" t="s">
        <v>4725</v>
      </c>
      <c r="D516" s="652" t="s">
        <v>4861</v>
      </c>
      <c r="E516" s="652" t="s">
        <v>4860</v>
      </c>
      <c r="F516" s="655">
        <v>20</v>
      </c>
      <c r="G516" s="655">
        <v>9493</v>
      </c>
      <c r="H516" s="655">
        <v>1</v>
      </c>
      <c r="I516" s="655">
        <v>474.65</v>
      </c>
      <c r="J516" s="655"/>
      <c r="K516" s="655"/>
      <c r="L516" s="655"/>
      <c r="M516" s="655"/>
      <c r="N516" s="655">
        <v>2</v>
      </c>
      <c r="O516" s="655">
        <v>949.3</v>
      </c>
      <c r="P516" s="668">
        <v>9.9999999999999992E-2</v>
      </c>
      <c r="Q516" s="656">
        <v>474.65</v>
      </c>
    </row>
    <row r="517" spans="1:17" ht="14.4" customHeight="1" x14ac:dyDescent="0.3">
      <c r="A517" s="651" t="s">
        <v>540</v>
      </c>
      <c r="B517" s="652" t="s">
        <v>4557</v>
      </c>
      <c r="C517" s="652" t="s">
        <v>4725</v>
      </c>
      <c r="D517" s="652" t="s">
        <v>5230</v>
      </c>
      <c r="E517" s="652" t="s">
        <v>5231</v>
      </c>
      <c r="F517" s="655"/>
      <c r="G517" s="655"/>
      <c r="H517" s="655"/>
      <c r="I517" s="655"/>
      <c r="J517" s="655"/>
      <c r="K517" s="655"/>
      <c r="L517" s="655"/>
      <c r="M517" s="655"/>
      <c r="N517" s="655">
        <v>7</v>
      </c>
      <c r="O517" s="655">
        <v>1095.43</v>
      </c>
      <c r="P517" s="668"/>
      <c r="Q517" s="656">
        <v>156.49</v>
      </c>
    </row>
    <row r="518" spans="1:17" ht="14.4" customHeight="1" x14ac:dyDescent="0.3">
      <c r="A518" s="651" t="s">
        <v>540</v>
      </c>
      <c r="B518" s="652" t="s">
        <v>4557</v>
      </c>
      <c r="C518" s="652" t="s">
        <v>4725</v>
      </c>
      <c r="D518" s="652" t="s">
        <v>5232</v>
      </c>
      <c r="E518" s="652" t="s">
        <v>4860</v>
      </c>
      <c r="F518" s="655">
        <v>9</v>
      </c>
      <c r="G518" s="655">
        <v>1408.41</v>
      </c>
      <c r="H518" s="655">
        <v>1</v>
      </c>
      <c r="I518" s="655">
        <v>156.49</v>
      </c>
      <c r="J518" s="655"/>
      <c r="K518" s="655"/>
      <c r="L518" s="655"/>
      <c r="M518" s="655"/>
      <c r="N518" s="655"/>
      <c r="O518" s="655"/>
      <c r="P518" s="668"/>
      <c r="Q518" s="656"/>
    </row>
    <row r="519" spans="1:17" ht="14.4" customHeight="1" x14ac:dyDescent="0.3">
      <c r="A519" s="651" t="s">
        <v>540</v>
      </c>
      <c r="B519" s="652" t="s">
        <v>4557</v>
      </c>
      <c r="C519" s="652" t="s">
        <v>4725</v>
      </c>
      <c r="D519" s="652" t="s">
        <v>4862</v>
      </c>
      <c r="E519" s="652" t="s">
        <v>4860</v>
      </c>
      <c r="F519" s="655">
        <v>8</v>
      </c>
      <c r="G519" s="655">
        <v>1376.32</v>
      </c>
      <c r="H519" s="655">
        <v>1</v>
      </c>
      <c r="I519" s="655">
        <v>172.04</v>
      </c>
      <c r="J519" s="655">
        <v>9</v>
      </c>
      <c r="K519" s="655">
        <v>1548.36</v>
      </c>
      <c r="L519" s="655">
        <v>1.125</v>
      </c>
      <c r="M519" s="655">
        <v>172.04</v>
      </c>
      <c r="N519" s="655"/>
      <c r="O519" s="655"/>
      <c r="P519" s="668"/>
      <c r="Q519" s="656"/>
    </row>
    <row r="520" spans="1:17" ht="14.4" customHeight="1" x14ac:dyDescent="0.3">
      <c r="A520" s="651" t="s">
        <v>540</v>
      </c>
      <c r="B520" s="652" t="s">
        <v>4557</v>
      </c>
      <c r="C520" s="652" t="s">
        <v>4725</v>
      </c>
      <c r="D520" s="652" t="s">
        <v>5233</v>
      </c>
      <c r="E520" s="652" t="s">
        <v>4860</v>
      </c>
      <c r="F520" s="655"/>
      <c r="G520" s="655"/>
      <c r="H520" s="655"/>
      <c r="I520" s="655"/>
      <c r="J520" s="655">
        <v>2</v>
      </c>
      <c r="K520" s="655">
        <v>393.82</v>
      </c>
      <c r="L520" s="655"/>
      <c r="M520" s="655">
        <v>196.91</v>
      </c>
      <c r="N520" s="655"/>
      <c r="O520" s="655"/>
      <c r="P520" s="668"/>
      <c r="Q520" s="656"/>
    </row>
    <row r="521" spans="1:17" ht="14.4" customHeight="1" x14ac:dyDescent="0.3">
      <c r="A521" s="651" t="s">
        <v>540</v>
      </c>
      <c r="B521" s="652" t="s">
        <v>4557</v>
      </c>
      <c r="C521" s="652" t="s">
        <v>4725</v>
      </c>
      <c r="D521" s="652" t="s">
        <v>4863</v>
      </c>
      <c r="E521" s="652" t="s">
        <v>4860</v>
      </c>
      <c r="F521" s="655">
        <v>7</v>
      </c>
      <c r="G521" s="655">
        <v>2626.12</v>
      </c>
      <c r="H521" s="655">
        <v>1</v>
      </c>
      <c r="I521" s="655">
        <v>375.15999999999997</v>
      </c>
      <c r="J521" s="655">
        <v>2</v>
      </c>
      <c r="K521" s="655">
        <v>750.32</v>
      </c>
      <c r="L521" s="655">
        <v>0.28571428571428575</v>
      </c>
      <c r="M521" s="655">
        <v>375.16</v>
      </c>
      <c r="N521" s="655"/>
      <c r="O521" s="655"/>
      <c r="P521" s="668"/>
      <c r="Q521" s="656"/>
    </row>
    <row r="522" spans="1:17" ht="14.4" customHeight="1" x14ac:dyDescent="0.3">
      <c r="A522" s="651" t="s">
        <v>540</v>
      </c>
      <c r="B522" s="652" t="s">
        <v>4557</v>
      </c>
      <c r="C522" s="652" t="s">
        <v>4725</v>
      </c>
      <c r="D522" s="652" t="s">
        <v>5234</v>
      </c>
      <c r="E522" s="652" t="s">
        <v>4860</v>
      </c>
      <c r="F522" s="655">
        <v>1</v>
      </c>
      <c r="G522" s="655">
        <v>418.69</v>
      </c>
      <c r="H522" s="655">
        <v>1</v>
      </c>
      <c r="I522" s="655">
        <v>418.69</v>
      </c>
      <c r="J522" s="655"/>
      <c r="K522" s="655"/>
      <c r="L522" s="655"/>
      <c r="M522" s="655"/>
      <c r="N522" s="655"/>
      <c r="O522" s="655"/>
      <c r="P522" s="668"/>
      <c r="Q522" s="656"/>
    </row>
    <row r="523" spans="1:17" ht="14.4" customHeight="1" x14ac:dyDescent="0.3">
      <c r="A523" s="651" t="s">
        <v>540</v>
      </c>
      <c r="B523" s="652" t="s">
        <v>4557</v>
      </c>
      <c r="C523" s="652" t="s">
        <v>4725</v>
      </c>
      <c r="D523" s="652" t="s">
        <v>5235</v>
      </c>
      <c r="E523" s="652" t="s">
        <v>4860</v>
      </c>
      <c r="F523" s="655">
        <v>1</v>
      </c>
      <c r="G523" s="655">
        <v>536.84</v>
      </c>
      <c r="H523" s="655">
        <v>1</v>
      </c>
      <c r="I523" s="655">
        <v>536.84</v>
      </c>
      <c r="J523" s="655"/>
      <c r="K523" s="655"/>
      <c r="L523" s="655"/>
      <c r="M523" s="655"/>
      <c r="N523" s="655"/>
      <c r="O523" s="655"/>
      <c r="P523" s="668"/>
      <c r="Q523" s="656"/>
    </row>
    <row r="524" spans="1:17" ht="14.4" customHeight="1" x14ac:dyDescent="0.3">
      <c r="A524" s="651" t="s">
        <v>540</v>
      </c>
      <c r="B524" s="652" t="s">
        <v>4557</v>
      </c>
      <c r="C524" s="652" t="s">
        <v>4725</v>
      </c>
      <c r="D524" s="652" t="s">
        <v>4866</v>
      </c>
      <c r="E524" s="652" t="s">
        <v>4867</v>
      </c>
      <c r="F524" s="655"/>
      <c r="G524" s="655"/>
      <c r="H524" s="655"/>
      <c r="I524" s="655"/>
      <c r="J524" s="655">
        <v>4</v>
      </c>
      <c r="K524" s="655">
        <v>13080</v>
      </c>
      <c r="L524" s="655"/>
      <c r="M524" s="655">
        <v>3270</v>
      </c>
      <c r="N524" s="655"/>
      <c r="O524" s="655"/>
      <c r="P524" s="668"/>
      <c r="Q524" s="656"/>
    </row>
    <row r="525" spans="1:17" ht="14.4" customHeight="1" x14ac:dyDescent="0.3">
      <c r="A525" s="651" t="s">
        <v>540</v>
      </c>
      <c r="B525" s="652" t="s">
        <v>4557</v>
      </c>
      <c r="C525" s="652" t="s">
        <v>4725</v>
      </c>
      <c r="D525" s="652" t="s">
        <v>4868</v>
      </c>
      <c r="E525" s="652" t="s">
        <v>4867</v>
      </c>
      <c r="F525" s="655"/>
      <c r="G525" s="655"/>
      <c r="H525" s="655"/>
      <c r="I525" s="655"/>
      <c r="J525" s="655">
        <v>2</v>
      </c>
      <c r="K525" s="655">
        <v>12622</v>
      </c>
      <c r="L525" s="655"/>
      <c r="M525" s="655">
        <v>6311</v>
      </c>
      <c r="N525" s="655"/>
      <c r="O525" s="655"/>
      <c r="P525" s="668"/>
      <c r="Q525" s="656"/>
    </row>
    <row r="526" spans="1:17" ht="14.4" customHeight="1" x14ac:dyDescent="0.3">
      <c r="A526" s="651" t="s">
        <v>540</v>
      </c>
      <c r="B526" s="652" t="s">
        <v>4557</v>
      </c>
      <c r="C526" s="652" t="s">
        <v>4725</v>
      </c>
      <c r="D526" s="652" t="s">
        <v>4869</v>
      </c>
      <c r="E526" s="652" t="s">
        <v>4867</v>
      </c>
      <c r="F526" s="655"/>
      <c r="G526" s="655"/>
      <c r="H526" s="655"/>
      <c r="I526" s="655"/>
      <c r="J526" s="655">
        <v>4</v>
      </c>
      <c r="K526" s="655">
        <v>40480</v>
      </c>
      <c r="L526" s="655"/>
      <c r="M526" s="655">
        <v>10120</v>
      </c>
      <c r="N526" s="655"/>
      <c r="O526" s="655"/>
      <c r="P526" s="668"/>
      <c r="Q526" s="656"/>
    </row>
    <row r="527" spans="1:17" ht="14.4" customHeight="1" x14ac:dyDescent="0.3">
      <c r="A527" s="651" t="s">
        <v>540</v>
      </c>
      <c r="B527" s="652" t="s">
        <v>4557</v>
      </c>
      <c r="C527" s="652" t="s">
        <v>4725</v>
      </c>
      <c r="D527" s="652" t="s">
        <v>5236</v>
      </c>
      <c r="E527" s="652" t="s">
        <v>5237</v>
      </c>
      <c r="F527" s="655"/>
      <c r="G527" s="655"/>
      <c r="H527" s="655"/>
      <c r="I527" s="655"/>
      <c r="J527" s="655">
        <v>1</v>
      </c>
      <c r="K527" s="655">
        <v>4646.54</v>
      </c>
      <c r="L527" s="655"/>
      <c r="M527" s="655">
        <v>4646.54</v>
      </c>
      <c r="N527" s="655"/>
      <c r="O527" s="655"/>
      <c r="P527" s="668"/>
      <c r="Q527" s="656"/>
    </row>
    <row r="528" spans="1:17" ht="14.4" customHeight="1" x14ac:dyDescent="0.3">
      <c r="A528" s="651" t="s">
        <v>540</v>
      </c>
      <c r="B528" s="652" t="s">
        <v>4557</v>
      </c>
      <c r="C528" s="652" t="s">
        <v>4725</v>
      </c>
      <c r="D528" s="652" t="s">
        <v>4873</v>
      </c>
      <c r="E528" s="652" t="s">
        <v>4793</v>
      </c>
      <c r="F528" s="655">
        <v>1</v>
      </c>
      <c r="G528" s="655">
        <v>10655.89</v>
      </c>
      <c r="H528" s="655">
        <v>1</v>
      </c>
      <c r="I528" s="655">
        <v>10655.89</v>
      </c>
      <c r="J528" s="655"/>
      <c r="K528" s="655"/>
      <c r="L528" s="655"/>
      <c r="M528" s="655"/>
      <c r="N528" s="655">
        <v>2</v>
      </c>
      <c r="O528" s="655">
        <v>21311.78</v>
      </c>
      <c r="P528" s="668">
        <v>2</v>
      </c>
      <c r="Q528" s="656">
        <v>10655.89</v>
      </c>
    </row>
    <row r="529" spans="1:17" ht="14.4" customHeight="1" x14ac:dyDescent="0.3">
      <c r="A529" s="651" t="s">
        <v>540</v>
      </c>
      <c r="B529" s="652" t="s">
        <v>4557</v>
      </c>
      <c r="C529" s="652" t="s">
        <v>4725</v>
      </c>
      <c r="D529" s="652" t="s">
        <v>5238</v>
      </c>
      <c r="E529" s="652" t="s">
        <v>4912</v>
      </c>
      <c r="F529" s="655"/>
      <c r="G529" s="655"/>
      <c r="H529" s="655"/>
      <c r="I529" s="655"/>
      <c r="J529" s="655">
        <v>2</v>
      </c>
      <c r="K529" s="655">
        <v>12850</v>
      </c>
      <c r="L529" s="655"/>
      <c r="M529" s="655">
        <v>6425</v>
      </c>
      <c r="N529" s="655">
        <v>3</v>
      </c>
      <c r="O529" s="655">
        <v>19275</v>
      </c>
      <c r="P529" s="668"/>
      <c r="Q529" s="656">
        <v>6425</v>
      </c>
    </row>
    <row r="530" spans="1:17" ht="14.4" customHeight="1" x14ac:dyDescent="0.3">
      <c r="A530" s="651" t="s">
        <v>540</v>
      </c>
      <c r="B530" s="652" t="s">
        <v>4557</v>
      </c>
      <c r="C530" s="652" t="s">
        <v>4725</v>
      </c>
      <c r="D530" s="652" t="s">
        <v>4877</v>
      </c>
      <c r="E530" s="652" t="s">
        <v>4878</v>
      </c>
      <c r="F530" s="655">
        <v>3</v>
      </c>
      <c r="G530" s="655">
        <v>4853.28</v>
      </c>
      <c r="H530" s="655">
        <v>1</v>
      </c>
      <c r="I530" s="655">
        <v>1617.76</v>
      </c>
      <c r="J530" s="655">
        <v>6</v>
      </c>
      <c r="K530" s="655">
        <v>9706.56</v>
      </c>
      <c r="L530" s="655">
        <v>2</v>
      </c>
      <c r="M530" s="655">
        <v>1617.76</v>
      </c>
      <c r="N530" s="655"/>
      <c r="O530" s="655"/>
      <c r="P530" s="668"/>
      <c r="Q530" s="656"/>
    </row>
    <row r="531" spans="1:17" ht="14.4" customHeight="1" x14ac:dyDescent="0.3">
      <c r="A531" s="651" t="s">
        <v>540</v>
      </c>
      <c r="B531" s="652" t="s">
        <v>4557</v>
      </c>
      <c r="C531" s="652" t="s">
        <v>4725</v>
      </c>
      <c r="D531" s="652" t="s">
        <v>5239</v>
      </c>
      <c r="E531" s="652" t="s">
        <v>5240</v>
      </c>
      <c r="F531" s="655"/>
      <c r="G531" s="655"/>
      <c r="H531" s="655"/>
      <c r="I531" s="655"/>
      <c r="J531" s="655">
        <v>1</v>
      </c>
      <c r="K531" s="655">
        <v>4385.37</v>
      </c>
      <c r="L531" s="655"/>
      <c r="M531" s="655">
        <v>4385.37</v>
      </c>
      <c r="N531" s="655"/>
      <c r="O531" s="655"/>
      <c r="P531" s="668"/>
      <c r="Q531" s="656"/>
    </row>
    <row r="532" spans="1:17" ht="14.4" customHeight="1" x14ac:dyDescent="0.3">
      <c r="A532" s="651" t="s">
        <v>540</v>
      </c>
      <c r="B532" s="652" t="s">
        <v>4557</v>
      </c>
      <c r="C532" s="652" t="s">
        <v>4725</v>
      </c>
      <c r="D532" s="652" t="s">
        <v>4885</v>
      </c>
      <c r="E532" s="652" t="s">
        <v>4886</v>
      </c>
      <c r="F532" s="655">
        <v>1</v>
      </c>
      <c r="G532" s="655">
        <v>10353.27</v>
      </c>
      <c r="H532" s="655">
        <v>1</v>
      </c>
      <c r="I532" s="655">
        <v>10353.27</v>
      </c>
      <c r="J532" s="655">
        <v>1</v>
      </c>
      <c r="K532" s="655">
        <v>10353.27</v>
      </c>
      <c r="L532" s="655">
        <v>1</v>
      </c>
      <c r="M532" s="655">
        <v>10353.27</v>
      </c>
      <c r="N532" s="655"/>
      <c r="O532" s="655"/>
      <c r="P532" s="668"/>
      <c r="Q532" s="656"/>
    </row>
    <row r="533" spans="1:17" ht="14.4" customHeight="1" x14ac:dyDescent="0.3">
      <c r="A533" s="651" t="s">
        <v>540</v>
      </c>
      <c r="B533" s="652" t="s">
        <v>4557</v>
      </c>
      <c r="C533" s="652" t="s">
        <v>4725</v>
      </c>
      <c r="D533" s="652" t="s">
        <v>4892</v>
      </c>
      <c r="E533" s="652" t="s">
        <v>4893</v>
      </c>
      <c r="F533" s="655">
        <v>1</v>
      </c>
      <c r="G533" s="655">
        <v>33258</v>
      </c>
      <c r="H533" s="655">
        <v>1</v>
      </c>
      <c r="I533" s="655">
        <v>33258</v>
      </c>
      <c r="J533" s="655">
        <v>2</v>
      </c>
      <c r="K533" s="655">
        <v>66516</v>
      </c>
      <c r="L533" s="655">
        <v>2</v>
      </c>
      <c r="M533" s="655">
        <v>33258</v>
      </c>
      <c r="N533" s="655"/>
      <c r="O533" s="655"/>
      <c r="P533" s="668"/>
      <c r="Q533" s="656"/>
    </row>
    <row r="534" spans="1:17" ht="14.4" customHeight="1" x14ac:dyDescent="0.3">
      <c r="A534" s="651" t="s">
        <v>540</v>
      </c>
      <c r="B534" s="652" t="s">
        <v>4557</v>
      </c>
      <c r="C534" s="652" t="s">
        <v>4725</v>
      </c>
      <c r="D534" s="652" t="s">
        <v>4894</v>
      </c>
      <c r="E534" s="652" t="s">
        <v>4895</v>
      </c>
      <c r="F534" s="655">
        <v>2</v>
      </c>
      <c r="G534" s="655">
        <v>138500</v>
      </c>
      <c r="H534" s="655">
        <v>1</v>
      </c>
      <c r="I534" s="655">
        <v>69250</v>
      </c>
      <c r="J534" s="655">
        <v>1</v>
      </c>
      <c r="K534" s="655">
        <v>69250</v>
      </c>
      <c r="L534" s="655">
        <v>0.5</v>
      </c>
      <c r="M534" s="655">
        <v>69250</v>
      </c>
      <c r="N534" s="655">
        <v>1</v>
      </c>
      <c r="O534" s="655">
        <v>69250</v>
      </c>
      <c r="P534" s="668">
        <v>0.5</v>
      </c>
      <c r="Q534" s="656">
        <v>69250</v>
      </c>
    </row>
    <row r="535" spans="1:17" ht="14.4" customHeight="1" x14ac:dyDescent="0.3">
      <c r="A535" s="651" t="s">
        <v>540</v>
      </c>
      <c r="B535" s="652" t="s">
        <v>4557</v>
      </c>
      <c r="C535" s="652" t="s">
        <v>4725</v>
      </c>
      <c r="D535" s="652" t="s">
        <v>4896</v>
      </c>
      <c r="E535" s="652" t="s">
        <v>4897</v>
      </c>
      <c r="F535" s="655">
        <v>1</v>
      </c>
      <c r="G535" s="655">
        <v>79984</v>
      </c>
      <c r="H535" s="655">
        <v>1</v>
      </c>
      <c r="I535" s="655">
        <v>79984</v>
      </c>
      <c r="J535" s="655">
        <v>2</v>
      </c>
      <c r="K535" s="655">
        <v>159968</v>
      </c>
      <c r="L535" s="655">
        <v>2</v>
      </c>
      <c r="M535" s="655">
        <v>79984</v>
      </c>
      <c r="N535" s="655"/>
      <c r="O535" s="655"/>
      <c r="P535" s="668"/>
      <c r="Q535" s="656"/>
    </row>
    <row r="536" spans="1:17" ht="14.4" customHeight="1" x14ac:dyDescent="0.3">
      <c r="A536" s="651" t="s">
        <v>540</v>
      </c>
      <c r="B536" s="652" t="s">
        <v>4557</v>
      </c>
      <c r="C536" s="652" t="s">
        <v>4725</v>
      </c>
      <c r="D536" s="652" t="s">
        <v>4911</v>
      </c>
      <c r="E536" s="652" t="s">
        <v>4912</v>
      </c>
      <c r="F536" s="655"/>
      <c r="G536" s="655"/>
      <c r="H536" s="655"/>
      <c r="I536" s="655"/>
      <c r="J536" s="655"/>
      <c r="K536" s="655"/>
      <c r="L536" s="655"/>
      <c r="M536" s="655"/>
      <c r="N536" s="655">
        <v>1</v>
      </c>
      <c r="O536" s="655">
        <v>3480</v>
      </c>
      <c r="P536" s="668"/>
      <c r="Q536" s="656">
        <v>3480</v>
      </c>
    </row>
    <row r="537" spans="1:17" ht="14.4" customHeight="1" x14ac:dyDescent="0.3">
      <c r="A537" s="651" t="s">
        <v>540</v>
      </c>
      <c r="B537" s="652" t="s">
        <v>4557</v>
      </c>
      <c r="C537" s="652" t="s">
        <v>4725</v>
      </c>
      <c r="D537" s="652" t="s">
        <v>4914</v>
      </c>
      <c r="E537" s="652" t="s">
        <v>4781</v>
      </c>
      <c r="F537" s="655">
        <v>3</v>
      </c>
      <c r="G537" s="655">
        <v>12681.99</v>
      </c>
      <c r="H537" s="655">
        <v>1</v>
      </c>
      <c r="I537" s="655">
        <v>4227.33</v>
      </c>
      <c r="J537" s="655">
        <v>3</v>
      </c>
      <c r="K537" s="655">
        <v>12681.99</v>
      </c>
      <c r="L537" s="655">
        <v>1</v>
      </c>
      <c r="M537" s="655">
        <v>4227.33</v>
      </c>
      <c r="N537" s="655">
        <v>3</v>
      </c>
      <c r="O537" s="655">
        <v>12681.99</v>
      </c>
      <c r="P537" s="668">
        <v>1</v>
      </c>
      <c r="Q537" s="656">
        <v>4227.33</v>
      </c>
    </row>
    <row r="538" spans="1:17" ht="14.4" customHeight="1" x14ac:dyDescent="0.3">
      <c r="A538" s="651" t="s">
        <v>540</v>
      </c>
      <c r="B538" s="652" t="s">
        <v>4557</v>
      </c>
      <c r="C538" s="652" t="s">
        <v>4725</v>
      </c>
      <c r="D538" s="652" t="s">
        <v>4919</v>
      </c>
      <c r="E538" s="652" t="s">
        <v>4920</v>
      </c>
      <c r="F538" s="655">
        <v>1</v>
      </c>
      <c r="G538" s="655">
        <v>4385.37</v>
      </c>
      <c r="H538" s="655">
        <v>1</v>
      </c>
      <c r="I538" s="655">
        <v>4385.37</v>
      </c>
      <c r="J538" s="655"/>
      <c r="K538" s="655"/>
      <c r="L538" s="655"/>
      <c r="M538" s="655"/>
      <c r="N538" s="655"/>
      <c r="O538" s="655"/>
      <c r="P538" s="668"/>
      <c r="Q538" s="656"/>
    </row>
    <row r="539" spans="1:17" ht="14.4" customHeight="1" x14ac:dyDescent="0.3">
      <c r="A539" s="651" t="s">
        <v>540</v>
      </c>
      <c r="B539" s="652" t="s">
        <v>4557</v>
      </c>
      <c r="C539" s="652" t="s">
        <v>4725</v>
      </c>
      <c r="D539" s="652" t="s">
        <v>5241</v>
      </c>
      <c r="E539" s="652" t="s">
        <v>4747</v>
      </c>
      <c r="F539" s="655"/>
      <c r="G539" s="655"/>
      <c r="H539" s="655"/>
      <c r="I539" s="655"/>
      <c r="J539" s="655">
        <v>3</v>
      </c>
      <c r="K539" s="655">
        <v>8955</v>
      </c>
      <c r="L539" s="655"/>
      <c r="M539" s="655">
        <v>2985</v>
      </c>
      <c r="N539" s="655">
        <v>1</v>
      </c>
      <c r="O539" s="655">
        <v>2985</v>
      </c>
      <c r="P539" s="668"/>
      <c r="Q539" s="656">
        <v>2985</v>
      </c>
    </row>
    <row r="540" spans="1:17" ht="14.4" customHeight="1" x14ac:dyDescent="0.3">
      <c r="A540" s="651" t="s">
        <v>540</v>
      </c>
      <c r="B540" s="652" t="s">
        <v>4557</v>
      </c>
      <c r="C540" s="652" t="s">
        <v>4725</v>
      </c>
      <c r="D540" s="652" t="s">
        <v>4922</v>
      </c>
      <c r="E540" s="652" t="s">
        <v>4923</v>
      </c>
      <c r="F540" s="655"/>
      <c r="G540" s="655"/>
      <c r="H540" s="655"/>
      <c r="I540" s="655"/>
      <c r="J540" s="655"/>
      <c r="K540" s="655"/>
      <c r="L540" s="655"/>
      <c r="M540" s="655"/>
      <c r="N540" s="655">
        <v>1</v>
      </c>
      <c r="O540" s="655">
        <v>14750.56</v>
      </c>
      <c r="P540" s="668"/>
      <c r="Q540" s="656">
        <v>14750.56</v>
      </c>
    </row>
    <row r="541" spans="1:17" ht="14.4" customHeight="1" x14ac:dyDescent="0.3">
      <c r="A541" s="651" t="s">
        <v>540</v>
      </c>
      <c r="B541" s="652" t="s">
        <v>4557</v>
      </c>
      <c r="C541" s="652" t="s">
        <v>4725</v>
      </c>
      <c r="D541" s="652" t="s">
        <v>4926</v>
      </c>
      <c r="E541" s="652" t="s">
        <v>4927</v>
      </c>
      <c r="F541" s="655">
        <v>1</v>
      </c>
      <c r="G541" s="655">
        <v>4385.37</v>
      </c>
      <c r="H541" s="655">
        <v>1</v>
      </c>
      <c r="I541" s="655">
        <v>4385.37</v>
      </c>
      <c r="J541" s="655"/>
      <c r="K541" s="655"/>
      <c r="L541" s="655"/>
      <c r="M541" s="655"/>
      <c r="N541" s="655"/>
      <c r="O541" s="655"/>
      <c r="P541" s="668"/>
      <c r="Q541" s="656"/>
    </row>
    <row r="542" spans="1:17" ht="14.4" customHeight="1" x14ac:dyDescent="0.3">
      <c r="A542" s="651" t="s">
        <v>540</v>
      </c>
      <c r="B542" s="652" t="s">
        <v>4557</v>
      </c>
      <c r="C542" s="652" t="s">
        <v>4725</v>
      </c>
      <c r="D542" s="652" t="s">
        <v>4928</v>
      </c>
      <c r="E542" s="652" t="s">
        <v>4811</v>
      </c>
      <c r="F542" s="655"/>
      <c r="G542" s="655"/>
      <c r="H542" s="655"/>
      <c r="I542" s="655"/>
      <c r="J542" s="655">
        <v>1</v>
      </c>
      <c r="K542" s="655">
        <v>57042</v>
      </c>
      <c r="L542" s="655"/>
      <c r="M542" s="655">
        <v>57042</v>
      </c>
      <c r="N542" s="655">
        <v>2</v>
      </c>
      <c r="O542" s="655">
        <v>114084</v>
      </c>
      <c r="P542" s="668"/>
      <c r="Q542" s="656">
        <v>57042</v>
      </c>
    </row>
    <row r="543" spans="1:17" ht="14.4" customHeight="1" x14ac:dyDescent="0.3">
      <c r="A543" s="651" t="s">
        <v>540</v>
      </c>
      <c r="B543" s="652" t="s">
        <v>4557</v>
      </c>
      <c r="C543" s="652" t="s">
        <v>4725</v>
      </c>
      <c r="D543" s="652" t="s">
        <v>5242</v>
      </c>
      <c r="E543" s="652" t="s">
        <v>4854</v>
      </c>
      <c r="F543" s="655">
        <v>4</v>
      </c>
      <c r="G543" s="655">
        <v>30245.24</v>
      </c>
      <c r="H543" s="655">
        <v>1</v>
      </c>
      <c r="I543" s="655">
        <v>7561.31</v>
      </c>
      <c r="J543" s="655"/>
      <c r="K543" s="655"/>
      <c r="L543" s="655"/>
      <c r="M543" s="655"/>
      <c r="N543" s="655"/>
      <c r="O543" s="655"/>
      <c r="P543" s="668"/>
      <c r="Q543" s="656"/>
    </row>
    <row r="544" spans="1:17" ht="14.4" customHeight="1" x14ac:dyDescent="0.3">
      <c r="A544" s="651" t="s">
        <v>540</v>
      </c>
      <c r="B544" s="652" t="s">
        <v>4557</v>
      </c>
      <c r="C544" s="652" t="s">
        <v>4725</v>
      </c>
      <c r="D544" s="652" t="s">
        <v>5243</v>
      </c>
      <c r="E544" s="652" t="s">
        <v>4747</v>
      </c>
      <c r="F544" s="655"/>
      <c r="G544" s="655"/>
      <c r="H544" s="655"/>
      <c r="I544" s="655"/>
      <c r="J544" s="655">
        <v>1</v>
      </c>
      <c r="K544" s="655">
        <v>3336</v>
      </c>
      <c r="L544" s="655"/>
      <c r="M544" s="655">
        <v>3336</v>
      </c>
      <c r="N544" s="655"/>
      <c r="O544" s="655"/>
      <c r="P544" s="668"/>
      <c r="Q544" s="656"/>
    </row>
    <row r="545" spans="1:17" ht="14.4" customHeight="1" x14ac:dyDescent="0.3">
      <c r="A545" s="651" t="s">
        <v>540</v>
      </c>
      <c r="B545" s="652" t="s">
        <v>4557</v>
      </c>
      <c r="C545" s="652" t="s">
        <v>4725</v>
      </c>
      <c r="D545" s="652" t="s">
        <v>5244</v>
      </c>
      <c r="E545" s="652" t="s">
        <v>5245</v>
      </c>
      <c r="F545" s="655"/>
      <c r="G545" s="655"/>
      <c r="H545" s="655"/>
      <c r="I545" s="655"/>
      <c r="J545" s="655">
        <v>4</v>
      </c>
      <c r="K545" s="655">
        <v>47486.2</v>
      </c>
      <c r="L545" s="655"/>
      <c r="M545" s="655">
        <v>11871.55</v>
      </c>
      <c r="N545" s="655"/>
      <c r="O545" s="655"/>
      <c r="P545" s="668"/>
      <c r="Q545" s="656"/>
    </row>
    <row r="546" spans="1:17" ht="14.4" customHeight="1" x14ac:dyDescent="0.3">
      <c r="A546" s="651" t="s">
        <v>540</v>
      </c>
      <c r="B546" s="652" t="s">
        <v>4557</v>
      </c>
      <c r="C546" s="652" t="s">
        <v>4725</v>
      </c>
      <c r="D546" s="652" t="s">
        <v>4935</v>
      </c>
      <c r="E546" s="652" t="s">
        <v>4936</v>
      </c>
      <c r="F546" s="655"/>
      <c r="G546" s="655"/>
      <c r="H546" s="655"/>
      <c r="I546" s="655"/>
      <c r="J546" s="655">
        <v>1</v>
      </c>
      <c r="K546" s="655">
        <v>9592.17</v>
      </c>
      <c r="L546" s="655"/>
      <c r="M546" s="655">
        <v>9592.17</v>
      </c>
      <c r="N546" s="655">
        <v>4</v>
      </c>
      <c r="O546" s="655">
        <v>38368.68</v>
      </c>
      <c r="P546" s="668"/>
      <c r="Q546" s="656">
        <v>9592.17</v>
      </c>
    </row>
    <row r="547" spans="1:17" ht="14.4" customHeight="1" x14ac:dyDescent="0.3">
      <c r="A547" s="651" t="s">
        <v>540</v>
      </c>
      <c r="B547" s="652" t="s">
        <v>4557</v>
      </c>
      <c r="C547" s="652" t="s">
        <v>4725</v>
      </c>
      <c r="D547" s="652" t="s">
        <v>5246</v>
      </c>
      <c r="E547" s="652" t="s">
        <v>4814</v>
      </c>
      <c r="F547" s="655"/>
      <c r="G547" s="655"/>
      <c r="H547" s="655"/>
      <c r="I547" s="655"/>
      <c r="J547" s="655">
        <v>0.5</v>
      </c>
      <c r="K547" s="655">
        <v>1392.35</v>
      </c>
      <c r="L547" s="655"/>
      <c r="M547" s="655">
        <v>2784.7</v>
      </c>
      <c r="N547" s="655"/>
      <c r="O547" s="655"/>
      <c r="P547" s="668"/>
      <c r="Q547" s="656"/>
    </row>
    <row r="548" spans="1:17" ht="14.4" customHeight="1" x14ac:dyDescent="0.3">
      <c r="A548" s="651" t="s">
        <v>540</v>
      </c>
      <c r="B548" s="652" t="s">
        <v>4557</v>
      </c>
      <c r="C548" s="652" t="s">
        <v>4725</v>
      </c>
      <c r="D548" s="652" t="s">
        <v>4949</v>
      </c>
      <c r="E548" s="652" t="s">
        <v>4950</v>
      </c>
      <c r="F548" s="655"/>
      <c r="G548" s="655"/>
      <c r="H548" s="655"/>
      <c r="I548" s="655"/>
      <c r="J548" s="655">
        <v>6</v>
      </c>
      <c r="K548" s="655">
        <v>53100</v>
      </c>
      <c r="L548" s="655"/>
      <c r="M548" s="655">
        <v>8850</v>
      </c>
      <c r="N548" s="655">
        <v>30</v>
      </c>
      <c r="O548" s="655">
        <v>265500</v>
      </c>
      <c r="P548" s="668"/>
      <c r="Q548" s="656">
        <v>8850</v>
      </c>
    </row>
    <row r="549" spans="1:17" ht="14.4" customHeight="1" x14ac:dyDescent="0.3">
      <c r="A549" s="651" t="s">
        <v>540</v>
      </c>
      <c r="B549" s="652" t="s">
        <v>4557</v>
      </c>
      <c r="C549" s="652" t="s">
        <v>4725</v>
      </c>
      <c r="D549" s="652" t="s">
        <v>4951</v>
      </c>
      <c r="E549" s="652" t="s">
        <v>4950</v>
      </c>
      <c r="F549" s="655"/>
      <c r="G549" s="655"/>
      <c r="H549" s="655"/>
      <c r="I549" s="655"/>
      <c r="J549" s="655">
        <v>1</v>
      </c>
      <c r="K549" s="655">
        <v>4531</v>
      </c>
      <c r="L549" s="655"/>
      <c r="M549" s="655">
        <v>4531</v>
      </c>
      <c r="N549" s="655">
        <v>10</v>
      </c>
      <c r="O549" s="655">
        <v>45310</v>
      </c>
      <c r="P549" s="668"/>
      <c r="Q549" s="656">
        <v>4531</v>
      </c>
    </row>
    <row r="550" spans="1:17" ht="14.4" customHeight="1" x14ac:dyDescent="0.3">
      <c r="A550" s="651" t="s">
        <v>540</v>
      </c>
      <c r="B550" s="652" t="s">
        <v>4557</v>
      </c>
      <c r="C550" s="652" t="s">
        <v>4725</v>
      </c>
      <c r="D550" s="652" t="s">
        <v>4952</v>
      </c>
      <c r="E550" s="652" t="s">
        <v>4953</v>
      </c>
      <c r="F550" s="655"/>
      <c r="G550" s="655"/>
      <c r="H550" s="655"/>
      <c r="I550" s="655"/>
      <c r="J550" s="655">
        <v>2</v>
      </c>
      <c r="K550" s="655">
        <v>36570</v>
      </c>
      <c r="L550" s="655"/>
      <c r="M550" s="655">
        <v>18285</v>
      </c>
      <c r="N550" s="655">
        <v>14</v>
      </c>
      <c r="O550" s="655">
        <v>255990</v>
      </c>
      <c r="P550" s="668"/>
      <c r="Q550" s="656">
        <v>18285</v>
      </c>
    </row>
    <row r="551" spans="1:17" ht="14.4" customHeight="1" x14ac:dyDescent="0.3">
      <c r="A551" s="651" t="s">
        <v>540</v>
      </c>
      <c r="B551" s="652" t="s">
        <v>4557</v>
      </c>
      <c r="C551" s="652" t="s">
        <v>4725</v>
      </c>
      <c r="D551" s="652" t="s">
        <v>4954</v>
      </c>
      <c r="E551" s="652" t="s">
        <v>4950</v>
      </c>
      <c r="F551" s="655"/>
      <c r="G551" s="655"/>
      <c r="H551" s="655"/>
      <c r="I551" s="655"/>
      <c r="J551" s="655">
        <v>6</v>
      </c>
      <c r="K551" s="655">
        <v>11976</v>
      </c>
      <c r="L551" s="655"/>
      <c r="M551" s="655">
        <v>1996</v>
      </c>
      <c r="N551" s="655">
        <v>30</v>
      </c>
      <c r="O551" s="655">
        <v>59880</v>
      </c>
      <c r="P551" s="668"/>
      <c r="Q551" s="656">
        <v>1996</v>
      </c>
    </row>
    <row r="552" spans="1:17" ht="14.4" customHeight="1" x14ac:dyDescent="0.3">
      <c r="A552" s="651" t="s">
        <v>540</v>
      </c>
      <c r="B552" s="652" t="s">
        <v>4557</v>
      </c>
      <c r="C552" s="652" t="s">
        <v>4725</v>
      </c>
      <c r="D552" s="652" t="s">
        <v>4955</v>
      </c>
      <c r="E552" s="652" t="s">
        <v>4950</v>
      </c>
      <c r="F552" s="655"/>
      <c r="G552" s="655"/>
      <c r="H552" s="655"/>
      <c r="I552" s="655"/>
      <c r="J552" s="655"/>
      <c r="K552" s="655"/>
      <c r="L552" s="655"/>
      <c r="M552" s="655"/>
      <c r="N552" s="655">
        <v>1</v>
      </c>
      <c r="O552" s="655">
        <v>10110</v>
      </c>
      <c r="P552" s="668"/>
      <c r="Q552" s="656">
        <v>10110</v>
      </c>
    </row>
    <row r="553" spans="1:17" ht="14.4" customHeight="1" x14ac:dyDescent="0.3">
      <c r="A553" s="651" t="s">
        <v>540</v>
      </c>
      <c r="B553" s="652" t="s">
        <v>4557</v>
      </c>
      <c r="C553" s="652" t="s">
        <v>4725</v>
      </c>
      <c r="D553" s="652" t="s">
        <v>4956</v>
      </c>
      <c r="E553" s="652" t="s">
        <v>4957</v>
      </c>
      <c r="F553" s="655"/>
      <c r="G553" s="655"/>
      <c r="H553" s="655"/>
      <c r="I553" s="655"/>
      <c r="J553" s="655"/>
      <c r="K553" s="655"/>
      <c r="L553" s="655"/>
      <c r="M553" s="655"/>
      <c r="N553" s="655">
        <v>4</v>
      </c>
      <c r="O553" s="655">
        <v>10260</v>
      </c>
      <c r="P553" s="668"/>
      <c r="Q553" s="656">
        <v>2565</v>
      </c>
    </row>
    <row r="554" spans="1:17" ht="14.4" customHeight="1" x14ac:dyDescent="0.3">
      <c r="A554" s="651" t="s">
        <v>540</v>
      </c>
      <c r="B554" s="652" t="s">
        <v>4557</v>
      </c>
      <c r="C554" s="652" t="s">
        <v>4725</v>
      </c>
      <c r="D554" s="652" t="s">
        <v>4958</v>
      </c>
      <c r="E554" s="652" t="s">
        <v>4957</v>
      </c>
      <c r="F554" s="655"/>
      <c r="G554" s="655"/>
      <c r="H554" s="655"/>
      <c r="I554" s="655"/>
      <c r="J554" s="655"/>
      <c r="K554" s="655"/>
      <c r="L554" s="655"/>
      <c r="M554" s="655"/>
      <c r="N554" s="655">
        <v>4</v>
      </c>
      <c r="O554" s="655">
        <v>46460</v>
      </c>
      <c r="P554" s="668"/>
      <c r="Q554" s="656">
        <v>11615</v>
      </c>
    </row>
    <row r="555" spans="1:17" ht="14.4" customHeight="1" x14ac:dyDescent="0.3">
      <c r="A555" s="651" t="s">
        <v>540</v>
      </c>
      <c r="B555" s="652" t="s">
        <v>4557</v>
      </c>
      <c r="C555" s="652" t="s">
        <v>4725</v>
      </c>
      <c r="D555" s="652" t="s">
        <v>4959</v>
      </c>
      <c r="E555" s="652" t="s">
        <v>4957</v>
      </c>
      <c r="F555" s="655"/>
      <c r="G555" s="655"/>
      <c r="H555" s="655"/>
      <c r="I555" s="655"/>
      <c r="J555" s="655"/>
      <c r="K555" s="655"/>
      <c r="L555" s="655"/>
      <c r="M555" s="655"/>
      <c r="N555" s="655">
        <v>4</v>
      </c>
      <c r="O555" s="655">
        <v>9982</v>
      </c>
      <c r="P555" s="668"/>
      <c r="Q555" s="656">
        <v>2495.5</v>
      </c>
    </row>
    <row r="556" spans="1:17" ht="14.4" customHeight="1" x14ac:dyDescent="0.3">
      <c r="A556" s="651" t="s">
        <v>540</v>
      </c>
      <c r="B556" s="652" t="s">
        <v>4557</v>
      </c>
      <c r="C556" s="652" t="s">
        <v>4725</v>
      </c>
      <c r="D556" s="652" t="s">
        <v>5247</v>
      </c>
      <c r="E556" s="652" t="s">
        <v>5201</v>
      </c>
      <c r="F556" s="655"/>
      <c r="G556" s="655"/>
      <c r="H556" s="655"/>
      <c r="I556" s="655"/>
      <c r="J556" s="655">
        <v>3</v>
      </c>
      <c r="K556" s="655">
        <v>58202.16</v>
      </c>
      <c r="L556" s="655"/>
      <c r="M556" s="655">
        <v>19400.72</v>
      </c>
      <c r="N556" s="655">
        <v>9</v>
      </c>
      <c r="O556" s="655">
        <v>174606.48</v>
      </c>
      <c r="P556" s="668"/>
      <c r="Q556" s="656">
        <v>19400.72</v>
      </c>
    </row>
    <row r="557" spans="1:17" ht="14.4" customHeight="1" x14ac:dyDescent="0.3">
      <c r="A557" s="651" t="s">
        <v>540</v>
      </c>
      <c r="B557" s="652" t="s">
        <v>4557</v>
      </c>
      <c r="C557" s="652" t="s">
        <v>4725</v>
      </c>
      <c r="D557" s="652" t="s">
        <v>5248</v>
      </c>
      <c r="E557" s="652" t="s">
        <v>5249</v>
      </c>
      <c r="F557" s="655"/>
      <c r="G557" s="655"/>
      <c r="H557" s="655"/>
      <c r="I557" s="655"/>
      <c r="J557" s="655">
        <v>0.1</v>
      </c>
      <c r="K557" s="655">
        <v>6.7</v>
      </c>
      <c r="L557" s="655"/>
      <c r="M557" s="655">
        <v>67</v>
      </c>
      <c r="N557" s="655"/>
      <c r="O557" s="655"/>
      <c r="P557" s="668"/>
      <c r="Q557" s="656"/>
    </row>
    <row r="558" spans="1:17" ht="14.4" customHeight="1" x14ac:dyDescent="0.3">
      <c r="A558" s="651" t="s">
        <v>540</v>
      </c>
      <c r="B558" s="652" t="s">
        <v>4557</v>
      </c>
      <c r="C558" s="652" t="s">
        <v>4725</v>
      </c>
      <c r="D558" s="652" t="s">
        <v>4960</v>
      </c>
      <c r="E558" s="652" t="s">
        <v>4961</v>
      </c>
      <c r="F558" s="655"/>
      <c r="G558" s="655"/>
      <c r="H558" s="655"/>
      <c r="I558" s="655"/>
      <c r="J558" s="655"/>
      <c r="K558" s="655"/>
      <c r="L558" s="655"/>
      <c r="M558" s="655"/>
      <c r="N558" s="655">
        <v>1</v>
      </c>
      <c r="O558" s="655">
        <v>21212</v>
      </c>
      <c r="P558" s="668"/>
      <c r="Q558" s="656">
        <v>21212</v>
      </c>
    </row>
    <row r="559" spans="1:17" ht="14.4" customHeight="1" x14ac:dyDescent="0.3">
      <c r="A559" s="651" t="s">
        <v>540</v>
      </c>
      <c r="B559" s="652" t="s">
        <v>4557</v>
      </c>
      <c r="C559" s="652" t="s">
        <v>4725</v>
      </c>
      <c r="D559" s="652" t="s">
        <v>4962</v>
      </c>
      <c r="E559" s="652" t="s">
        <v>4814</v>
      </c>
      <c r="F559" s="655">
        <v>1</v>
      </c>
      <c r="G559" s="655">
        <v>3122.56</v>
      </c>
      <c r="H559" s="655">
        <v>1</v>
      </c>
      <c r="I559" s="655">
        <v>3122.56</v>
      </c>
      <c r="J559" s="655"/>
      <c r="K559" s="655"/>
      <c r="L559" s="655"/>
      <c r="M559" s="655"/>
      <c r="N559" s="655"/>
      <c r="O559" s="655"/>
      <c r="P559" s="668"/>
      <c r="Q559" s="656"/>
    </row>
    <row r="560" spans="1:17" ht="14.4" customHeight="1" x14ac:dyDescent="0.3">
      <c r="A560" s="651" t="s">
        <v>540</v>
      </c>
      <c r="B560" s="652" t="s">
        <v>4557</v>
      </c>
      <c r="C560" s="652" t="s">
        <v>4725</v>
      </c>
      <c r="D560" s="652" t="s">
        <v>5250</v>
      </c>
      <c r="E560" s="652" t="s">
        <v>4747</v>
      </c>
      <c r="F560" s="655"/>
      <c r="G560" s="655"/>
      <c r="H560" s="655"/>
      <c r="I560" s="655"/>
      <c r="J560" s="655">
        <v>0</v>
      </c>
      <c r="K560" s="655">
        <v>0</v>
      </c>
      <c r="L560" s="655"/>
      <c r="M560" s="655"/>
      <c r="N560" s="655">
        <v>1</v>
      </c>
      <c r="O560" s="655">
        <v>2033.67</v>
      </c>
      <c r="P560" s="668"/>
      <c r="Q560" s="656">
        <v>2033.67</v>
      </c>
    </row>
    <row r="561" spans="1:17" ht="14.4" customHeight="1" x14ac:dyDescent="0.3">
      <c r="A561" s="651" t="s">
        <v>540</v>
      </c>
      <c r="B561" s="652" t="s">
        <v>4557</v>
      </c>
      <c r="C561" s="652" t="s">
        <v>4725</v>
      </c>
      <c r="D561" s="652" t="s">
        <v>4978</v>
      </c>
      <c r="E561" s="652" t="s">
        <v>4912</v>
      </c>
      <c r="F561" s="655"/>
      <c r="G561" s="655"/>
      <c r="H561" s="655"/>
      <c r="I561" s="655"/>
      <c r="J561" s="655">
        <v>1</v>
      </c>
      <c r="K561" s="655">
        <v>6960</v>
      </c>
      <c r="L561" s="655"/>
      <c r="M561" s="655">
        <v>6960</v>
      </c>
      <c r="N561" s="655"/>
      <c r="O561" s="655"/>
      <c r="P561" s="668"/>
      <c r="Q561" s="656"/>
    </row>
    <row r="562" spans="1:17" ht="14.4" customHeight="1" x14ac:dyDescent="0.3">
      <c r="A562" s="651" t="s">
        <v>540</v>
      </c>
      <c r="B562" s="652" t="s">
        <v>4557</v>
      </c>
      <c r="C562" s="652" t="s">
        <v>4725</v>
      </c>
      <c r="D562" s="652" t="s">
        <v>5251</v>
      </c>
      <c r="E562" s="652" t="s">
        <v>4811</v>
      </c>
      <c r="F562" s="655"/>
      <c r="G562" s="655"/>
      <c r="H562" s="655"/>
      <c r="I562" s="655"/>
      <c r="J562" s="655">
        <v>1</v>
      </c>
      <c r="K562" s="655">
        <v>41520</v>
      </c>
      <c r="L562" s="655"/>
      <c r="M562" s="655">
        <v>41520</v>
      </c>
      <c r="N562" s="655"/>
      <c r="O562" s="655"/>
      <c r="P562" s="668"/>
      <c r="Q562" s="656"/>
    </row>
    <row r="563" spans="1:17" ht="14.4" customHeight="1" x14ac:dyDescent="0.3">
      <c r="A563" s="651" t="s">
        <v>540</v>
      </c>
      <c r="B563" s="652" t="s">
        <v>4557</v>
      </c>
      <c r="C563" s="652" t="s">
        <v>4725</v>
      </c>
      <c r="D563" s="652" t="s">
        <v>5252</v>
      </c>
      <c r="E563" s="652" t="s">
        <v>5231</v>
      </c>
      <c r="F563" s="655"/>
      <c r="G563" s="655"/>
      <c r="H563" s="655"/>
      <c r="I563" s="655"/>
      <c r="J563" s="655"/>
      <c r="K563" s="655"/>
      <c r="L563" s="655"/>
      <c r="M563" s="655"/>
      <c r="N563" s="655">
        <v>7</v>
      </c>
      <c r="O563" s="655">
        <v>1269.52</v>
      </c>
      <c r="P563" s="668"/>
      <c r="Q563" s="656">
        <v>181.35999999999999</v>
      </c>
    </row>
    <row r="564" spans="1:17" ht="14.4" customHeight="1" x14ac:dyDescent="0.3">
      <c r="A564" s="651" t="s">
        <v>540</v>
      </c>
      <c r="B564" s="652" t="s">
        <v>4557</v>
      </c>
      <c r="C564" s="652" t="s">
        <v>4725</v>
      </c>
      <c r="D564" s="652" t="s">
        <v>5253</v>
      </c>
      <c r="E564" s="652" t="s">
        <v>5231</v>
      </c>
      <c r="F564" s="655"/>
      <c r="G564" s="655"/>
      <c r="H564" s="655"/>
      <c r="I564" s="655"/>
      <c r="J564" s="655"/>
      <c r="K564" s="655"/>
      <c r="L564" s="655"/>
      <c r="M564" s="655"/>
      <c r="N564" s="655">
        <v>3</v>
      </c>
      <c r="O564" s="655">
        <v>898.53</v>
      </c>
      <c r="P564" s="668"/>
      <c r="Q564" s="656">
        <v>299.51</v>
      </c>
    </row>
    <row r="565" spans="1:17" ht="14.4" customHeight="1" x14ac:dyDescent="0.3">
      <c r="A565" s="651" t="s">
        <v>540</v>
      </c>
      <c r="B565" s="652" t="s">
        <v>4557</v>
      </c>
      <c r="C565" s="652" t="s">
        <v>4725</v>
      </c>
      <c r="D565" s="652" t="s">
        <v>5254</v>
      </c>
      <c r="E565" s="652" t="s">
        <v>5231</v>
      </c>
      <c r="F565" s="655"/>
      <c r="G565" s="655"/>
      <c r="H565" s="655"/>
      <c r="I565" s="655"/>
      <c r="J565" s="655"/>
      <c r="K565" s="655"/>
      <c r="L565" s="655"/>
      <c r="M565" s="655"/>
      <c r="N565" s="655">
        <v>1</v>
      </c>
      <c r="O565" s="655">
        <v>236.29</v>
      </c>
      <c r="P565" s="668"/>
      <c r="Q565" s="656">
        <v>236.29</v>
      </c>
    </row>
    <row r="566" spans="1:17" ht="14.4" customHeight="1" x14ac:dyDescent="0.3">
      <c r="A566" s="651" t="s">
        <v>540</v>
      </c>
      <c r="B566" s="652" t="s">
        <v>4557</v>
      </c>
      <c r="C566" s="652" t="s">
        <v>4725</v>
      </c>
      <c r="D566" s="652" t="s">
        <v>5255</v>
      </c>
      <c r="E566" s="652" t="s">
        <v>5256</v>
      </c>
      <c r="F566" s="655">
        <v>1</v>
      </c>
      <c r="G566" s="655">
        <v>30344</v>
      </c>
      <c r="H566" s="655">
        <v>1</v>
      </c>
      <c r="I566" s="655">
        <v>30344</v>
      </c>
      <c r="J566" s="655"/>
      <c r="K566" s="655"/>
      <c r="L566" s="655"/>
      <c r="M566" s="655"/>
      <c r="N566" s="655"/>
      <c r="O566" s="655"/>
      <c r="P566" s="668"/>
      <c r="Q566" s="656"/>
    </row>
    <row r="567" spans="1:17" ht="14.4" customHeight="1" x14ac:dyDescent="0.3">
      <c r="A567" s="651" t="s">
        <v>540</v>
      </c>
      <c r="B567" s="652" t="s">
        <v>4557</v>
      </c>
      <c r="C567" s="652" t="s">
        <v>4725</v>
      </c>
      <c r="D567" s="652" t="s">
        <v>5257</v>
      </c>
      <c r="E567" s="652" t="s">
        <v>5258</v>
      </c>
      <c r="F567" s="655">
        <v>1</v>
      </c>
      <c r="G567" s="655">
        <v>47653</v>
      </c>
      <c r="H567" s="655">
        <v>1</v>
      </c>
      <c r="I567" s="655">
        <v>47653</v>
      </c>
      <c r="J567" s="655"/>
      <c r="K567" s="655"/>
      <c r="L567" s="655"/>
      <c r="M567" s="655"/>
      <c r="N567" s="655"/>
      <c r="O567" s="655"/>
      <c r="P567" s="668"/>
      <c r="Q567" s="656"/>
    </row>
    <row r="568" spans="1:17" ht="14.4" customHeight="1" x14ac:dyDescent="0.3">
      <c r="A568" s="651" t="s">
        <v>540</v>
      </c>
      <c r="B568" s="652" t="s">
        <v>4557</v>
      </c>
      <c r="C568" s="652" t="s">
        <v>4493</v>
      </c>
      <c r="D568" s="652" t="s">
        <v>5259</v>
      </c>
      <c r="E568" s="652" t="s">
        <v>5260</v>
      </c>
      <c r="F568" s="655">
        <v>45</v>
      </c>
      <c r="G568" s="655">
        <v>1438470</v>
      </c>
      <c r="H568" s="655">
        <v>1</v>
      </c>
      <c r="I568" s="655">
        <v>31966</v>
      </c>
      <c r="J568" s="655">
        <v>31</v>
      </c>
      <c r="K568" s="655">
        <v>990946</v>
      </c>
      <c r="L568" s="655">
        <v>0.68888888888888888</v>
      </c>
      <c r="M568" s="655">
        <v>31966</v>
      </c>
      <c r="N568" s="655">
        <v>34</v>
      </c>
      <c r="O568" s="655">
        <v>1086844</v>
      </c>
      <c r="P568" s="668">
        <v>0.75555555555555554</v>
      </c>
      <c r="Q568" s="656">
        <v>31966</v>
      </c>
    </row>
    <row r="569" spans="1:17" ht="14.4" customHeight="1" x14ac:dyDescent="0.3">
      <c r="A569" s="651" t="s">
        <v>540</v>
      </c>
      <c r="B569" s="652" t="s">
        <v>4557</v>
      </c>
      <c r="C569" s="652" t="s">
        <v>4493</v>
      </c>
      <c r="D569" s="652" t="s">
        <v>5261</v>
      </c>
      <c r="E569" s="652" t="s">
        <v>5262</v>
      </c>
      <c r="F569" s="655">
        <v>475</v>
      </c>
      <c r="G569" s="655">
        <v>5651075</v>
      </c>
      <c r="H569" s="655">
        <v>1</v>
      </c>
      <c r="I569" s="655">
        <v>11897</v>
      </c>
      <c r="J569" s="655">
        <v>457</v>
      </c>
      <c r="K569" s="655">
        <v>5436929</v>
      </c>
      <c r="L569" s="655">
        <v>0.96210526315789469</v>
      </c>
      <c r="M569" s="655">
        <v>11897</v>
      </c>
      <c r="N569" s="655">
        <v>473</v>
      </c>
      <c r="O569" s="655">
        <v>5627281</v>
      </c>
      <c r="P569" s="668">
        <v>0.99578947368421056</v>
      </c>
      <c r="Q569" s="656">
        <v>11897</v>
      </c>
    </row>
    <row r="570" spans="1:17" ht="14.4" customHeight="1" x14ac:dyDescent="0.3">
      <c r="A570" s="651" t="s">
        <v>540</v>
      </c>
      <c r="B570" s="652" t="s">
        <v>4557</v>
      </c>
      <c r="C570" s="652" t="s">
        <v>4493</v>
      </c>
      <c r="D570" s="652" t="s">
        <v>5052</v>
      </c>
      <c r="E570" s="652" t="s">
        <v>5053</v>
      </c>
      <c r="F570" s="655">
        <v>16</v>
      </c>
      <c r="G570" s="655">
        <v>13004</v>
      </c>
      <c r="H570" s="655">
        <v>1</v>
      </c>
      <c r="I570" s="655">
        <v>812.75</v>
      </c>
      <c r="J570" s="655">
        <v>22</v>
      </c>
      <c r="K570" s="655">
        <v>18018</v>
      </c>
      <c r="L570" s="655">
        <v>1.3855736696401106</v>
      </c>
      <c r="M570" s="655">
        <v>819</v>
      </c>
      <c r="N570" s="655">
        <v>25</v>
      </c>
      <c r="O570" s="655">
        <v>20900</v>
      </c>
      <c r="P570" s="668">
        <v>1.6071977852968318</v>
      </c>
      <c r="Q570" s="656">
        <v>836</v>
      </c>
    </row>
    <row r="571" spans="1:17" ht="14.4" customHeight="1" x14ac:dyDescent="0.3">
      <c r="A571" s="651" t="s">
        <v>540</v>
      </c>
      <c r="B571" s="652" t="s">
        <v>4557</v>
      </c>
      <c r="C571" s="652" t="s">
        <v>4493</v>
      </c>
      <c r="D571" s="652" t="s">
        <v>5056</v>
      </c>
      <c r="E571" s="652" t="s">
        <v>5057</v>
      </c>
      <c r="F571" s="655">
        <v>0</v>
      </c>
      <c r="G571" s="655">
        <v>0</v>
      </c>
      <c r="H571" s="655"/>
      <c r="I571" s="655"/>
      <c r="J571" s="655">
        <v>0</v>
      </c>
      <c r="K571" s="655">
        <v>0</v>
      </c>
      <c r="L571" s="655"/>
      <c r="M571" s="655"/>
      <c r="N571" s="655">
        <v>0</v>
      </c>
      <c r="O571" s="655">
        <v>0</v>
      </c>
      <c r="P571" s="668"/>
      <c r="Q571" s="656"/>
    </row>
    <row r="572" spans="1:17" ht="14.4" customHeight="1" x14ac:dyDescent="0.3">
      <c r="A572" s="651" t="s">
        <v>540</v>
      </c>
      <c r="B572" s="652" t="s">
        <v>4557</v>
      </c>
      <c r="C572" s="652" t="s">
        <v>4493</v>
      </c>
      <c r="D572" s="652" t="s">
        <v>5058</v>
      </c>
      <c r="E572" s="652" t="s">
        <v>5059</v>
      </c>
      <c r="F572" s="655">
        <v>476</v>
      </c>
      <c r="G572" s="655">
        <v>0</v>
      </c>
      <c r="H572" s="655"/>
      <c r="I572" s="655">
        <v>0</v>
      </c>
      <c r="J572" s="655">
        <v>458</v>
      </c>
      <c r="K572" s="655">
        <v>0</v>
      </c>
      <c r="L572" s="655"/>
      <c r="M572" s="655">
        <v>0</v>
      </c>
      <c r="N572" s="655">
        <v>508</v>
      </c>
      <c r="O572" s="655">
        <v>0</v>
      </c>
      <c r="P572" s="668"/>
      <c r="Q572" s="656">
        <v>0</v>
      </c>
    </row>
    <row r="573" spans="1:17" ht="14.4" customHeight="1" x14ac:dyDescent="0.3">
      <c r="A573" s="651" t="s">
        <v>540</v>
      </c>
      <c r="B573" s="652" t="s">
        <v>4557</v>
      </c>
      <c r="C573" s="652" t="s">
        <v>4493</v>
      </c>
      <c r="D573" s="652" t="s">
        <v>5263</v>
      </c>
      <c r="E573" s="652" t="s">
        <v>5264</v>
      </c>
      <c r="F573" s="655">
        <v>28</v>
      </c>
      <c r="G573" s="655">
        <v>0</v>
      </c>
      <c r="H573" s="655"/>
      <c r="I573" s="655">
        <v>0</v>
      </c>
      <c r="J573" s="655">
        <v>19</v>
      </c>
      <c r="K573" s="655">
        <v>0</v>
      </c>
      <c r="L573" s="655"/>
      <c r="M573" s="655">
        <v>0</v>
      </c>
      <c r="N573" s="655">
        <v>30</v>
      </c>
      <c r="O573" s="655">
        <v>0</v>
      </c>
      <c r="P573" s="668"/>
      <c r="Q573" s="656">
        <v>0</v>
      </c>
    </row>
    <row r="574" spans="1:17" ht="14.4" customHeight="1" x14ac:dyDescent="0.3">
      <c r="A574" s="651" t="s">
        <v>540</v>
      </c>
      <c r="B574" s="652" t="s">
        <v>4557</v>
      </c>
      <c r="C574" s="652" t="s">
        <v>4493</v>
      </c>
      <c r="D574" s="652" t="s">
        <v>5265</v>
      </c>
      <c r="E574" s="652" t="s">
        <v>5266</v>
      </c>
      <c r="F574" s="655">
        <v>49</v>
      </c>
      <c r="G574" s="655">
        <v>0</v>
      </c>
      <c r="H574" s="655"/>
      <c r="I574" s="655">
        <v>0</v>
      </c>
      <c r="J574" s="655">
        <v>54</v>
      </c>
      <c r="K574" s="655">
        <v>0</v>
      </c>
      <c r="L574" s="655"/>
      <c r="M574" s="655">
        <v>0</v>
      </c>
      <c r="N574" s="655">
        <v>57</v>
      </c>
      <c r="O574" s="655">
        <v>0</v>
      </c>
      <c r="P574" s="668"/>
      <c r="Q574" s="656">
        <v>0</v>
      </c>
    </row>
    <row r="575" spans="1:17" ht="14.4" customHeight="1" x14ac:dyDescent="0.3">
      <c r="A575" s="651" t="s">
        <v>540</v>
      </c>
      <c r="B575" s="652" t="s">
        <v>4557</v>
      </c>
      <c r="C575" s="652" t="s">
        <v>4493</v>
      </c>
      <c r="D575" s="652" t="s">
        <v>5060</v>
      </c>
      <c r="E575" s="652" t="s">
        <v>5061</v>
      </c>
      <c r="F575" s="655">
        <v>45</v>
      </c>
      <c r="G575" s="655">
        <v>0</v>
      </c>
      <c r="H575" s="655"/>
      <c r="I575" s="655">
        <v>0</v>
      </c>
      <c r="J575" s="655">
        <v>60</v>
      </c>
      <c r="K575" s="655">
        <v>0</v>
      </c>
      <c r="L575" s="655"/>
      <c r="M575" s="655">
        <v>0</v>
      </c>
      <c r="N575" s="655">
        <v>48</v>
      </c>
      <c r="O575" s="655">
        <v>0</v>
      </c>
      <c r="P575" s="668"/>
      <c r="Q575" s="656">
        <v>0</v>
      </c>
    </row>
    <row r="576" spans="1:17" ht="14.4" customHeight="1" x14ac:dyDescent="0.3">
      <c r="A576" s="651" t="s">
        <v>540</v>
      </c>
      <c r="B576" s="652" t="s">
        <v>4557</v>
      </c>
      <c r="C576" s="652" t="s">
        <v>4493</v>
      </c>
      <c r="D576" s="652" t="s">
        <v>4524</v>
      </c>
      <c r="E576" s="652" t="s">
        <v>4525</v>
      </c>
      <c r="F576" s="655">
        <v>185</v>
      </c>
      <c r="G576" s="655">
        <v>43184</v>
      </c>
      <c r="H576" s="655">
        <v>1</v>
      </c>
      <c r="I576" s="655">
        <v>233.42702702702704</v>
      </c>
      <c r="J576" s="655">
        <v>186</v>
      </c>
      <c r="K576" s="655">
        <v>43710</v>
      </c>
      <c r="L576" s="655">
        <v>1.0121804371989627</v>
      </c>
      <c r="M576" s="655">
        <v>235</v>
      </c>
      <c r="N576" s="655">
        <v>178</v>
      </c>
      <c r="O576" s="655">
        <v>44646</v>
      </c>
      <c r="P576" s="668">
        <v>1.0338551315301963</v>
      </c>
      <c r="Q576" s="656">
        <v>250.82022471910113</v>
      </c>
    </row>
    <row r="577" spans="1:17" ht="14.4" customHeight="1" x14ac:dyDescent="0.3">
      <c r="A577" s="651" t="s">
        <v>540</v>
      </c>
      <c r="B577" s="652" t="s">
        <v>4557</v>
      </c>
      <c r="C577" s="652" t="s">
        <v>4493</v>
      </c>
      <c r="D577" s="652" t="s">
        <v>5267</v>
      </c>
      <c r="E577" s="652" t="s">
        <v>5266</v>
      </c>
      <c r="F577" s="655">
        <v>37</v>
      </c>
      <c r="G577" s="655">
        <v>0</v>
      </c>
      <c r="H577" s="655"/>
      <c r="I577" s="655">
        <v>0</v>
      </c>
      <c r="J577" s="655">
        <v>33</v>
      </c>
      <c r="K577" s="655">
        <v>0</v>
      </c>
      <c r="L577" s="655"/>
      <c r="M577" s="655">
        <v>0</v>
      </c>
      <c r="N577" s="655">
        <v>40</v>
      </c>
      <c r="O577" s="655">
        <v>0</v>
      </c>
      <c r="P577" s="668"/>
      <c r="Q577" s="656">
        <v>0</v>
      </c>
    </row>
    <row r="578" spans="1:17" ht="14.4" customHeight="1" x14ac:dyDescent="0.3">
      <c r="A578" s="651" t="s">
        <v>540</v>
      </c>
      <c r="B578" s="652" t="s">
        <v>4557</v>
      </c>
      <c r="C578" s="652" t="s">
        <v>4493</v>
      </c>
      <c r="D578" s="652" t="s">
        <v>5268</v>
      </c>
      <c r="E578" s="652" t="s">
        <v>5269</v>
      </c>
      <c r="F578" s="655">
        <v>137</v>
      </c>
      <c r="G578" s="655">
        <v>750212</v>
      </c>
      <c r="H578" s="655">
        <v>1</v>
      </c>
      <c r="I578" s="655">
        <v>5476</v>
      </c>
      <c r="J578" s="655">
        <v>228</v>
      </c>
      <c r="K578" s="655">
        <v>1248528</v>
      </c>
      <c r="L578" s="655">
        <v>1.6642335766423357</v>
      </c>
      <c r="M578" s="655">
        <v>5476</v>
      </c>
      <c r="N578" s="655">
        <v>201</v>
      </c>
      <c r="O578" s="655">
        <v>1100676</v>
      </c>
      <c r="P578" s="668">
        <v>1.4671532846715329</v>
      </c>
      <c r="Q578" s="656">
        <v>5476</v>
      </c>
    </row>
    <row r="579" spans="1:17" ht="14.4" customHeight="1" x14ac:dyDescent="0.3">
      <c r="A579" s="651" t="s">
        <v>540</v>
      </c>
      <c r="B579" s="652" t="s">
        <v>4557</v>
      </c>
      <c r="C579" s="652" t="s">
        <v>4493</v>
      </c>
      <c r="D579" s="652" t="s">
        <v>5270</v>
      </c>
      <c r="E579" s="652" t="s">
        <v>5271</v>
      </c>
      <c r="F579" s="655">
        <v>276</v>
      </c>
      <c r="G579" s="655">
        <v>6614616</v>
      </c>
      <c r="H579" s="655">
        <v>1</v>
      </c>
      <c r="I579" s="655">
        <v>23966</v>
      </c>
      <c r="J579" s="655">
        <v>363</v>
      </c>
      <c r="K579" s="655">
        <v>8699658</v>
      </c>
      <c r="L579" s="655">
        <v>1.3152173913043479</v>
      </c>
      <c r="M579" s="655">
        <v>23966</v>
      </c>
      <c r="N579" s="655">
        <v>283</v>
      </c>
      <c r="O579" s="655">
        <v>6782378</v>
      </c>
      <c r="P579" s="668">
        <v>1.0253623188405796</v>
      </c>
      <c r="Q579" s="656">
        <v>23966</v>
      </c>
    </row>
    <row r="580" spans="1:17" ht="14.4" customHeight="1" x14ac:dyDescent="0.3">
      <c r="A580" s="651" t="s">
        <v>540</v>
      </c>
      <c r="B580" s="652" t="s">
        <v>4557</v>
      </c>
      <c r="C580" s="652" t="s">
        <v>4493</v>
      </c>
      <c r="D580" s="652" t="s">
        <v>5272</v>
      </c>
      <c r="E580" s="652" t="s">
        <v>5273</v>
      </c>
      <c r="F580" s="655">
        <v>303</v>
      </c>
      <c r="G580" s="655">
        <v>2022828</v>
      </c>
      <c r="H580" s="655">
        <v>1</v>
      </c>
      <c r="I580" s="655">
        <v>6676</v>
      </c>
      <c r="J580" s="655">
        <v>287</v>
      </c>
      <c r="K580" s="655">
        <v>1916012</v>
      </c>
      <c r="L580" s="655">
        <v>0.94719471947194722</v>
      </c>
      <c r="M580" s="655">
        <v>6676</v>
      </c>
      <c r="N580" s="655">
        <v>303</v>
      </c>
      <c r="O580" s="655">
        <v>2022828</v>
      </c>
      <c r="P580" s="668">
        <v>1</v>
      </c>
      <c r="Q580" s="656">
        <v>6676</v>
      </c>
    </row>
    <row r="581" spans="1:17" ht="14.4" customHeight="1" x14ac:dyDescent="0.3">
      <c r="A581" s="651" t="s">
        <v>540</v>
      </c>
      <c r="B581" s="652" t="s">
        <v>4557</v>
      </c>
      <c r="C581" s="652" t="s">
        <v>4493</v>
      </c>
      <c r="D581" s="652" t="s">
        <v>5274</v>
      </c>
      <c r="E581" s="652" t="s">
        <v>5266</v>
      </c>
      <c r="F581" s="655">
        <v>7</v>
      </c>
      <c r="G581" s="655">
        <v>0</v>
      </c>
      <c r="H581" s="655"/>
      <c r="I581" s="655">
        <v>0</v>
      </c>
      <c r="J581" s="655">
        <v>5</v>
      </c>
      <c r="K581" s="655">
        <v>0</v>
      </c>
      <c r="L581" s="655"/>
      <c r="M581" s="655">
        <v>0</v>
      </c>
      <c r="N581" s="655">
        <v>4</v>
      </c>
      <c r="O581" s="655">
        <v>0</v>
      </c>
      <c r="P581" s="668"/>
      <c r="Q581" s="656">
        <v>0</v>
      </c>
    </row>
    <row r="582" spans="1:17" ht="14.4" customHeight="1" x14ac:dyDescent="0.3">
      <c r="A582" s="651" t="s">
        <v>540</v>
      </c>
      <c r="B582" s="652" t="s">
        <v>4557</v>
      </c>
      <c r="C582" s="652" t="s">
        <v>4493</v>
      </c>
      <c r="D582" s="652" t="s">
        <v>5275</v>
      </c>
      <c r="E582" s="652" t="s">
        <v>5276</v>
      </c>
      <c r="F582" s="655">
        <v>336</v>
      </c>
      <c r="G582" s="655">
        <v>9396576</v>
      </c>
      <c r="H582" s="655">
        <v>1</v>
      </c>
      <c r="I582" s="655">
        <v>27966</v>
      </c>
      <c r="J582" s="655">
        <v>239</v>
      </c>
      <c r="K582" s="655">
        <v>6683874</v>
      </c>
      <c r="L582" s="655">
        <v>0.71130952380952384</v>
      </c>
      <c r="M582" s="655">
        <v>27966</v>
      </c>
      <c r="N582" s="655">
        <v>284</v>
      </c>
      <c r="O582" s="655">
        <v>7942344</v>
      </c>
      <c r="P582" s="668">
        <v>0.84523809523809523</v>
      </c>
      <c r="Q582" s="656">
        <v>27966</v>
      </c>
    </row>
    <row r="583" spans="1:17" ht="14.4" customHeight="1" x14ac:dyDescent="0.3">
      <c r="A583" s="651" t="s">
        <v>540</v>
      </c>
      <c r="B583" s="652" t="s">
        <v>4557</v>
      </c>
      <c r="C583" s="652" t="s">
        <v>4493</v>
      </c>
      <c r="D583" s="652" t="s">
        <v>4549</v>
      </c>
      <c r="E583" s="652" t="s">
        <v>4550</v>
      </c>
      <c r="F583" s="655">
        <v>203</v>
      </c>
      <c r="G583" s="655">
        <v>70380</v>
      </c>
      <c r="H583" s="655">
        <v>1</v>
      </c>
      <c r="I583" s="655">
        <v>346.69950738916253</v>
      </c>
      <c r="J583" s="655">
        <v>211</v>
      </c>
      <c r="K583" s="655">
        <v>73637</v>
      </c>
      <c r="L583" s="655">
        <v>1.0462773515203183</v>
      </c>
      <c r="M583" s="655">
        <v>348.99052132701422</v>
      </c>
      <c r="N583" s="655">
        <v>212</v>
      </c>
      <c r="O583" s="655">
        <v>78795</v>
      </c>
      <c r="P583" s="668">
        <v>1.1195652173913044</v>
      </c>
      <c r="Q583" s="656">
        <v>371.67452830188677</v>
      </c>
    </row>
    <row r="584" spans="1:17" ht="14.4" customHeight="1" x14ac:dyDescent="0.3">
      <c r="A584" s="651" t="s">
        <v>540</v>
      </c>
      <c r="B584" s="652" t="s">
        <v>4557</v>
      </c>
      <c r="C584" s="652" t="s">
        <v>4493</v>
      </c>
      <c r="D584" s="652" t="s">
        <v>5277</v>
      </c>
      <c r="E584" s="652" t="s">
        <v>5278</v>
      </c>
      <c r="F584" s="655">
        <v>4</v>
      </c>
      <c r="G584" s="655">
        <v>4461</v>
      </c>
      <c r="H584" s="655">
        <v>1</v>
      </c>
      <c r="I584" s="655">
        <v>1115.25</v>
      </c>
      <c r="J584" s="655"/>
      <c r="K584" s="655"/>
      <c r="L584" s="655"/>
      <c r="M584" s="655"/>
      <c r="N584" s="655"/>
      <c r="O584" s="655"/>
      <c r="P584" s="668"/>
      <c r="Q584" s="656"/>
    </row>
    <row r="585" spans="1:17" ht="14.4" customHeight="1" x14ac:dyDescent="0.3">
      <c r="A585" s="651" t="s">
        <v>540</v>
      </c>
      <c r="B585" s="652" t="s">
        <v>4557</v>
      </c>
      <c r="C585" s="652" t="s">
        <v>4493</v>
      </c>
      <c r="D585" s="652" t="s">
        <v>5100</v>
      </c>
      <c r="E585" s="652" t="s">
        <v>5101</v>
      </c>
      <c r="F585" s="655">
        <v>78</v>
      </c>
      <c r="G585" s="655">
        <v>0</v>
      </c>
      <c r="H585" s="655"/>
      <c r="I585" s="655">
        <v>0</v>
      </c>
      <c r="J585" s="655">
        <v>83</v>
      </c>
      <c r="K585" s="655">
        <v>0</v>
      </c>
      <c r="L585" s="655"/>
      <c r="M585" s="655">
        <v>0</v>
      </c>
      <c r="N585" s="655">
        <v>83</v>
      </c>
      <c r="O585" s="655">
        <v>0</v>
      </c>
      <c r="P585" s="668"/>
      <c r="Q585" s="656">
        <v>0</v>
      </c>
    </row>
    <row r="586" spans="1:17" ht="14.4" customHeight="1" x14ac:dyDescent="0.3">
      <c r="A586" s="651" t="s">
        <v>540</v>
      </c>
      <c r="B586" s="652" t="s">
        <v>4557</v>
      </c>
      <c r="C586" s="652" t="s">
        <v>4493</v>
      </c>
      <c r="D586" s="652" t="s">
        <v>5279</v>
      </c>
      <c r="E586" s="652" t="s">
        <v>5266</v>
      </c>
      <c r="F586" s="655"/>
      <c r="G586" s="655"/>
      <c r="H586" s="655"/>
      <c r="I586" s="655"/>
      <c r="J586" s="655">
        <v>1</v>
      </c>
      <c r="K586" s="655">
        <v>0</v>
      </c>
      <c r="L586" s="655"/>
      <c r="M586" s="655">
        <v>0</v>
      </c>
      <c r="N586" s="655"/>
      <c r="O586" s="655"/>
      <c r="P586" s="668"/>
      <c r="Q586" s="656"/>
    </row>
    <row r="587" spans="1:17" ht="14.4" customHeight="1" x14ac:dyDescent="0.3">
      <c r="A587" s="651" t="s">
        <v>540</v>
      </c>
      <c r="B587" s="652" t="s">
        <v>5280</v>
      </c>
      <c r="C587" s="652" t="s">
        <v>4493</v>
      </c>
      <c r="D587" s="652" t="s">
        <v>5281</v>
      </c>
      <c r="E587" s="652" t="s">
        <v>5282</v>
      </c>
      <c r="F587" s="655"/>
      <c r="G587" s="655"/>
      <c r="H587" s="655"/>
      <c r="I587" s="655"/>
      <c r="J587" s="655">
        <v>1</v>
      </c>
      <c r="K587" s="655">
        <v>356</v>
      </c>
      <c r="L587" s="655"/>
      <c r="M587" s="655">
        <v>356</v>
      </c>
      <c r="N587" s="655"/>
      <c r="O587" s="655"/>
      <c r="P587" s="668"/>
      <c r="Q587" s="656"/>
    </row>
    <row r="588" spans="1:17" ht="14.4" customHeight="1" x14ac:dyDescent="0.3">
      <c r="A588" s="651" t="s">
        <v>540</v>
      </c>
      <c r="B588" s="652" t="s">
        <v>5283</v>
      </c>
      <c r="C588" s="652" t="s">
        <v>4493</v>
      </c>
      <c r="D588" s="652" t="s">
        <v>4628</v>
      </c>
      <c r="E588" s="652" t="s">
        <v>4629</v>
      </c>
      <c r="F588" s="655">
        <v>1</v>
      </c>
      <c r="G588" s="655">
        <v>691</v>
      </c>
      <c r="H588" s="655">
        <v>1</v>
      </c>
      <c r="I588" s="655">
        <v>691</v>
      </c>
      <c r="J588" s="655"/>
      <c r="K588" s="655"/>
      <c r="L588" s="655"/>
      <c r="M588" s="655"/>
      <c r="N588" s="655"/>
      <c r="O588" s="655"/>
      <c r="P588" s="668"/>
      <c r="Q588" s="656"/>
    </row>
    <row r="589" spans="1:17" ht="14.4" customHeight="1" x14ac:dyDescent="0.3">
      <c r="A589" s="651" t="s">
        <v>540</v>
      </c>
      <c r="B589" s="652" t="s">
        <v>5283</v>
      </c>
      <c r="C589" s="652" t="s">
        <v>4493</v>
      </c>
      <c r="D589" s="652" t="s">
        <v>5284</v>
      </c>
      <c r="E589" s="652" t="s">
        <v>5285</v>
      </c>
      <c r="F589" s="655">
        <v>1</v>
      </c>
      <c r="G589" s="655">
        <v>664</v>
      </c>
      <c r="H589" s="655">
        <v>1</v>
      </c>
      <c r="I589" s="655">
        <v>664</v>
      </c>
      <c r="J589" s="655"/>
      <c r="K589" s="655"/>
      <c r="L589" s="655"/>
      <c r="M589" s="655"/>
      <c r="N589" s="655"/>
      <c r="O589" s="655"/>
      <c r="P589" s="668"/>
      <c r="Q589" s="656"/>
    </row>
    <row r="590" spans="1:17" ht="14.4" customHeight="1" x14ac:dyDescent="0.3">
      <c r="A590" s="651" t="s">
        <v>540</v>
      </c>
      <c r="B590" s="652" t="s">
        <v>5283</v>
      </c>
      <c r="C590" s="652" t="s">
        <v>4493</v>
      </c>
      <c r="D590" s="652" t="s">
        <v>5286</v>
      </c>
      <c r="E590" s="652" t="s">
        <v>5287</v>
      </c>
      <c r="F590" s="655">
        <v>1</v>
      </c>
      <c r="G590" s="655">
        <v>2012</v>
      </c>
      <c r="H590" s="655">
        <v>1</v>
      </c>
      <c r="I590" s="655">
        <v>2012</v>
      </c>
      <c r="J590" s="655"/>
      <c r="K590" s="655"/>
      <c r="L590" s="655"/>
      <c r="M590" s="655"/>
      <c r="N590" s="655">
        <v>1</v>
      </c>
      <c r="O590" s="655">
        <v>2098</v>
      </c>
      <c r="P590" s="668">
        <v>1.0427435387673956</v>
      </c>
      <c r="Q590" s="656">
        <v>2098</v>
      </c>
    </row>
    <row r="591" spans="1:17" ht="14.4" customHeight="1" x14ac:dyDescent="0.3">
      <c r="A591" s="651" t="s">
        <v>540</v>
      </c>
      <c r="B591" s="652" t="s">
        <v>5283</v>
      </c>
      <c r="C591" s="652" t="s">
        <v>4493</v>
      </c>
      <c r="D591" s="652" t="s">
        <v>5288</v>
      </c>
      <c r="E591" s="652" t="s">
        <v>5289</v>
      </c>
      <c r="F591" s="655"/>
      <c r="G591" s="655"/>
      <c r="H591" s="655"/>
      <c r="I591" s="655"/>
      <c r="J591" s="655"/>
      <c r="K591" s="655"/>
      <c r="L591" s="655"/>
      <c r="M591" s="655"/>
      <c r="N591" s="655">
        <v>1</v>
      </c>
      <c r="O591" s="655">
        <v>4203</v>
      </c>
      <c r="P591" s="668"/>
      <c r="Q591" s="656">
        <v>4203</v>
      </c>
    </row>
    <row r="592" spans="1:17" ht="14.4" customHeight="1" x14ac:dyDescent="0.3">
      <c r="A592" s="651" t="s">
        <v>540</v>
      </c>
      <c r="B592" s="652" t="s">
        <v>5283</v>
      </c>
      <c r="C592" s="652" t="s">
        <v>4493</v>
      </c>
      <c r="D592" s="652" t="s">
        <v>5290</v>
      </c>
      <c r="E592" s="652" t="s">
        <v>5291</v>
      </c>
      <c r="F592" s="655">
        <v>1</v>
      </c>
      <c r="G592" s="655">
        <v>20446</v>
      </c>
      <c r="H592" s="655">
        <v>1</v>
      </c>
      <c r="I592" s="655">
        <v>20446</v>
      </c>
      <c r="J592" s="655"/>
      <c r="K592" s="655"/>
      <c r="L592" s="655"/>
      <c r="M592" s="655"/>
      <c r="N592" s="655"/>
      <c r="O592" s="655"/>
      <c r="P592" s="668"/>
      <c r="Q592" s="656"/>
    </row>
    <row r="593" spans="1:17" ht="14.4" customHeight="1" x14ac:dyDescent="0.3">
      <c r="A593" s="651" t="s">
        <v>540</v>
      </c>
      <c r="B593" s="652" t="s">
        <v>5283</v>
      </c>
      <c r="C593" s="652" t="s">
        <v>4493</v>
      </c>
      <c r="D593" s="652" t="s">
        <v>5292</v>
      </c>
      <c r="E593" s="652" t="s">
        <v>5293</v>
      </c>
      <c r="F593" s="655"/>
      <c r="G593" s="655"/>
      <c r="H593" s="655"/>
      <c r="I593" s="655"/>
      <c r="J593" s="655"/>
      <c r="K593" s="655"/>
      <c r="L593" s="655"/>
      <c r="M593" s="655"/>
      <c r="N593" s="655">
        <v>2</v>
      </c>
      <c r="O593" s="655">
        <v>3094</v>
      </c>
      <c r="P593" s="668"/>
      <c r="Q593" s="656">
        <v>1547</v>
      </c>
    </row>
    <row r="594" spans="1:17" ht="14.4" customHeight="1" x14ac:dyDescent="0.3">
      <c r="A594" s="651" t="s">
        <v>540</v>
      </c>
      <c r="B594" s="652" t="s">
        <v>5283</v>
      </c>
      <c r="C594" s="652" t="s">
        <v>4493</v>
      </c>
      <c r="D594" s="652" t="s">
        <v>5281</v>
      </c>
      <c r="E594" s="652" t="s">
        <v>5282</v>
      </c>
      <c r="F594" s="655">
        <v>1</v>
      </c>
      <c r="G594" s="655">
        <v>355</v>
      </c>
      <c r="H594" s="655">
        <v>1</v>
      </c>
      <c r="I594" s="655">
        <v>355</v>
      </c>
      <c r="J594" s="655"/>
      <c r="K594" s="655"/>
      <c r="L594" s="655"/>
      <c r="M594" s="655"/>
      <c r="N594" s="655">
        <v>1</v>
      </c>
      <c r="O594" s="655">
        <v>364</v>
      </c>
      <c r="P594" s="668">
        <v>1.0253521126760563</v>
      </c>
      <c r="Q594" s="656">
        <v>364</v>
      </c>
    </row>
    <row r="595" spans="1:17" ht="14.4" customHeight="1" x14ac:dyDescent="0.3">
      <c r="A595" s="651" t="s">
        <v>540</v>
      </c>
      <c r="B595" s="652" t="s">
        <v>5283</v>
      </c>
      <c r="C595" s="652" t="s">
        <v>4493</v>
      </c>
      <c r="D595" s="652" t="s">
        <v>5294</v>
      </c>
      <c r="E595" s="652" t="s">
        <v>5295</v>
      </c>
      <c r="F595" s="655"/>
      <c r="G595" s="655"/>
      <c r="H595" s="655"/>
      <c r="I595" s="655"/>
      <c r="J595" s="655"/>
      <c r="K595" s="655"/>
      <c r="L595" s="655"/>
      <c r="M595" s="655"/>
      <c r="N595" s="655">
        <v>2</v>
      </c>
      <c r="O595" s="655">
        <v>1272</v>
      </c>
      <c r="P595" s="668"/>
      <c r="Q595" s="656">
        <v>636</v>
      </c>
    </row>
    <row r="596" spans="1:17" ht="14.4" customHeight="1" x14ac:dyDescent="0.3">
      <c r="A596" s="651" t="s">
        <v>540</v>
      </c>
      <c r="B596" s="652" t="s">
        <v>5283</v>
      </c>
      <c r="C596" s="652" t="s">
        <v>4493</v>
      </c>
      <c r="D596" s="652" t="s">
        <v>5296</v>
      </c>
      <c r="E596" s="652" t="s">
        <v>5297</v>
      </c>
      <c r="F596" s="655"/>
      <c r="G596" s="655"/>
      <c r="H596" s="655"/>
      <c r="I596" s="655"/>
      <c r="J596" s="655"/>
      <c r="K596" s="655"/>
      <c r="L596" s="655"/>
      <c r="M596" s="655"/>
      <c r="N596" s="655">
        <v>1</v>
      </c>
      <c r="O596" s="655">
        <v>2760</v>
      </c>
      <c r="P596" s="668"/>
      <c r="Q596" s="656">
        <v>2760</v>
      </c>
    </row>
    <row r="597" spans="1:17" ht="14.4" customHeight="1" x14ac:dyDescent="0.3">
      <c r="A597" s="651" t="s">
        <v>540</v>
      </c>
      <c r="B597" s="652" t="s">
        <v>5283</v>
      </c>
      <c r="C597" s="652" t="s">
        <v>4493</v>
      </c>
      <c r="D597" s="652" t="s">
        <v>5298</v>
      </c>
      <c r="E597" s="652" t="s">
        <v>5299</v>
      </c>
      <c r="F597" s="655"/>
      <c r="G597" s="655"/>
      <c r="H597" s="655"/>
      <c r="I597" s="655"/>
      <c r="J597" s="655"/>
      <c r="K597" s="655"/>
      <c r="L597" s="655"/>
      <c r="M597" s="655"/>
      <c r="N597" s="655">
        <v>2</v>
      </c>
      <c r="O597" s="655">
        <v>494</v>
      </c>
      <c r="P597" s="668"/>
      <c r="Q597" s="656">
        <v>247</v>
      </c>
    </row>
    <row r="598" spans="1:17" ht="14.4" customHeight="1" x14ac:dyDescent="0.3">
      <c r="A598" s="651" t="s">
        <v>540</v>
      </c>
      <c r="B598" s="652" t="s">
        <v>5283</v>
      </c>
      <c r="C598" s="652" t="s">
        <v>4493</v>
      </c>
      <c r="D598" s="652" t="s">
        <v>5300</v>
      </c>
      <c r="E598" s="652" t="s">
        <v>5301</v>
      </c>
      <c r="F598" s="655">
        <v>1</v>
      </c>
      <c r="G598" s="655">
        <v>1774</v>
      </c>
      <c r="H598" s="655">
        <v>1</v>
      </c>
      <c r="I598" s="655">
        <v>1774</v>
      </c>
      <c r="J598" s="655"/>
      <c r="K598" s="655"/>
      <c r="L598" s="655"/>
      <c r="M598" s="655"/>
      <c r="N598" s="655"/>
      <c r="O598" s="655"/>
      <c r="P598" s="668"/>
      <c r="Q598" s="656"/>
    </row>
    <row r="599" spans="1:17" ht="14.4" customHeight="1" x14ac:dyDescent="0.3">
      <c r="A599" s="651" t="s">
        <v>540</v>
      </c>
      <c r="B599" s="652" t="s">
        <v>5283</v>
      </c>
      <c r="C599" s="652" t="s">
        <v>4493</v>
      </c>
      <c r="D599" s="652" t="s">
        <v>4648</v>
      </c>
      <c r="E599" s="652" t="s">
        <v>4649</v>
      </c>
      <c r="F599" s="655"/>
      <c r="G599" s="655"/>
      <c r="H599" s="655"/>
      <c r="I599" s="655"/>
      <c r="J599" s="655"/>
      <c r="K599" s="655"/>
      <c r="L599" s="655"/>
      <c r="M599" s="655"/>
      <c r="N599" s="655">
        <v>1</v>
      </c>
      <c r="O599" s="655">
        <v>710</v>
      </c>
      <c r="P599" s="668"/>
      <c r="Q599" s="656">
        <v>710</v>
      </c>
    </row>
    <row r="600" spans="1:17" ht="14.4" customHeight="1" x14ac:dyDescent="0.3">
      <c r="A600" s="651" t="s">
        <v>540</v>
      </c>
      <c r="B600" s="652" t="s">
        <v>5302</v>
      </c>
      <c r="C600" s="652" t="s">
        <v>4493</v>
      </c>
      <c r="D600" s="652" t="s">
        <v>5303</v>
      </c>
      <c r="E600" s="652" t="s">
        <v>5304</v>
      </c>
      <c r="F600" s="655"/>
      <c r="G600" s="655"/>
      <c r="H600" s="655"/>
      <c r="I600" s="655"/>
      <c r="J600" s="655"/>
      <c r="K600" s="655"/>
      <c r="L600" s="655"/>
      <c r="M600" s="655"/>
      <c r="N600" s="655">
        <v>1</v>
      </c>
      <c r="O600" s="655">
        <v>137</v>
      </c>
      <c r="P600" s="668"/>
      <c r="Q600" s="656">
        <v>137</v>
      </c>
    </row>
    <row r="601" spans="1:17" ht="14.4" customHeight="1" x14ac:dyDescent="0.3">
      <c r="A601" s="651" t="s">
        <v>540</v>
      </c>
      <c r="B601" s="652" t="s">
        <v>5302</v>
      </c>
      <c r="C601" s="652" t="s">
        <v>4493</v>
      </c>
      <c r="D601" s="652" t="s">
        <v>5305</v>
      </c>
      <c r="E601" s="652" t="s">
        <v>5306</v>
      </c>
      <c r="F601" s="655"/>
      <c r="G601" s="655"/>
      <c r="H601" s="655"/>
      <c r="I601" s="655"/>
      <c r="J601" s="655"/>
      <c r="K601" s="655"/>
      <c r="L601" s="655"/>
      <c r="M601" s="655"/>
      <c r="N601" s="655">
        <v>1</v>
      </c>
      <c r="O601" s="655">
        <v>96</v>
      </c>
      <c r="P601" s="668"/>
      <c r="Q601" s="656">
        <v>96</v>
      </c>
    </row>
    <row r="602" spans="1:17" ht="14.4" customHeight="1" x14ac:dyDescent="0.3">
      <c r="A602" s="651" t="s">
        <v>540</v>
      </c>
      <c r="B602" s="652" t="s">
        <v>5302</v>
      </c>
      <c r="C602" s="652" t="s">
        <v>4493</v>
      </c>
      <c r="D602" s="652" t="s">
        <v>5307</v>
      </c>
      <c r="E602" s="652" t="s">
        <v>5308</v>
      </c>
      <c r="F602" s="655">
        <v>7</v>
      </c>
      <c r="G602" s="655">
        <v>2366</v>
      </c>
      <c r="H602" s="655">
        <v>1</v>
      </c>
      <c r="I602" s="655">
        <v>338</v>
      </c>
      <c r="J602" s="655"/>
      <c r="K602" s="655"/>
      <c r="L602" s="655"/>
      <c r="M602" s="655"/>
      <c r="N602" s="655"/>
      <c r="O602" s="655"/>
      <c r="P602" s="668"/>
      <c r="Q602" s="656"/>
    </row>
    <row r="603" spans="1:17" ht="14.4" customHeight="1" x14ac:dyDescent="0.3">
      <c r="A603" s="651" t="s">
        <v>540</v>
      </c>
      <c r="B603" s="652" t="s">
        <v>5302</v>
      </c>
      <c r="C603" s="652" t="s">
        <v>4493</v>
      </c>
      <c r="D603" s="652" t="s">
        <v>5309</v>
      </c>
      <c r="E603" s="652" t="s">
        <v>5310</v>
      </c>
      <c r="F603" s="655">
        <v>1</v>
      </c>
      <c r="G603" s="655">
        <v>346</v>
      </c>
      <c r="H603" s="655">
        <v>1</v>
      </c>
      <c r="I603" s="655">
        <v>346</v>
      </c>
      <c r="J603" s="655"/>
      <c r="K603" s="655"/>
      <c r="L603" s="655"/>
      <c r="M603" s="655"/>
      <c r="N603" s="655"/>
      <c r="O603" s="655"/>
      <c r="P603" s="668"/>
      <c r="Q603" s="656"/>
    </row>
    <row r="604" spans="1:17" ht="14.4" customHeight="1" x14ac:dyDescent="0.3">
      <c r="A604" s="651" t="s">
        <v>540</v>
      </c>
      <c r="B604" s="652" t="s">
        <v>5302</v>
      </c>
      <c r="C604" s="652" t="s">
        <v>4493</v>
      </c>
      <c r="D604" s="652" t="s">
        <v>5311</v>
      </c>
      <c r="E604" s="652" t="s">
        <v>5312</v>
      </c>
      <c r="F604" s="655">
        <v>1</v>
      </c>
      <c r="G604" s="655">
        <v>912</v>
      </c>
      <c r="H604" s="655">
        <v>1</v>
      </c>
      <c r="I604" s="655">
        <v>912</v>
      </c>
      <c r="J604" s="655"/>
      <c r="K604" s="655"/>
      <c r="L604" s="655"/>
      <c r="M604" s="655"/>
      <c r="N604" s="655"/>
      <c r="O604" s="655"/>
      <c r="P604" s="668"/>
      <c r="Q604" s="656"/>
    </row>
    <row r="605" spans="1:17" ht="14.4" customHeight="1" x14ac:dyDescent="0.3">
      <c r="A605" s="651" t="s">
        <v>540</v>
      </c>
      <c r="B605" s="652" t="s">
        <v>5302</v>
      </c>
      <c r="C605" s="652" t="s">
        <v>4493</v>
      </c>
      <c r="D605" s="652" t="s">
        <v>5313</v>
      </c>
      <c r="E605" s="652" t="s">
        <v>5314</v>
      </c>
      <c r="F605" s="655">
        <v>1</v>
      </c>
      <c r="G605" s="655">
        <v>351</v>
      </c>
      <c r="H605" s="655">
        <v>1</v>
      </c>
      <c r="I605" s="655">
        <v>351</v>
      </c>
      <c r="J605" s="655">
        <v>1</v>
      </c>
      <c r="K605" s="655">
        <v>356</v>
      </c>
      <c r="L605" s="655">
        <v>1.0142450142450143</v>
      </c>
      <c r="M605" s="655">
        <v>356</v>
      </c>
      <c r="N605" s="655">
        <v>1</v>
      </c>
      <c r="O605" s="655">
        <v>379</v>
      </c>
      <c r="P605" s="668">
        <v>1.0797720797720798</v>
      </c>
      <c r="Q605" s="656">
        <v>379</v>
      </c>
    </row>
    <row r="606" spans="1:17" ht="14.4" customHeight="1" x14ac:dyDescent="0.3">
      <c r="A606" s="651" t="s">
        <v>540</v>
      </c>
      <c r="B606" s="652" t="s">
        <v>5302</v>
      </c>
      <c r="C606" s="652" t="s">
        <v>4493</v>
      </c>
      <c r="D606" s="652" t="s">
        <v>5315</v>
      </c>
      <c r="E606" s="652" t="s">
        <v>5316</v>
      </c>
      <c r="F606" s="655"/>
      <c r="G606" s="655"/>
      <c r="H606" s="655"/>
      <c r="I606" s="655"/>
      <c r="J606" s="655"/>
      <c r="K606" s="655"/>
      <c r="L606" s="655"/>
      <c r="M606" s="655"/>
      <c r="N606" s="655">
        <v>1</v>
      </c>
      <c r="O606" s="655">
        <v>7318</v>
      </c>
      <c r="P606" s="668"/>
      <c r="Q606" s="656">
        <v>7318</v>
      </c>
    </row>
    <row r="607" spans="1:17" ht="14.4" customHeight="1" x14ac:dyDescent="0.3">
      <c r="A607" s="651" t="s">
        <v>540</v>
      </c>
      <c r="B607" s="652" t="s">
        <v>5302</v>
      </c>
      <c r="C607" s="652" t="s">
        <v>4493</v>
      </c>
      <c r="D607" s="652" t="s">
        <v>5052</v>
      </c>
      <c r="E607" s="652" t="s">
        <v>5053</v>
      </c>
      <c r="F607" s="655">
        <v>1</v>
      </c>
      <c r="G607" s="655">
        <v>806</v>
      </c>
      <c r="H607" s="655">
        <v>1</v>
      </c>
      <c r="I607" s="655">
        <v>806</v>
      </c>
      <c r="J607" s="655">
        <v>1</v>
      </c>
      <c r="K607" s="655">
        <v>819</v>
      </c>
      <c r="L607" s="655">
        <v>1.0161290322580645</v>
      </c>
      <c r="M607" s="655">
        <v>819</v>
      </c>
      <c r="N607" s="655"/>
      <c r="O607" s="655"/>
      <c r="P607" s="668"/>
      <c r="Q607" s="656"/>
    </row>
    <row r="608" spans="1:17" ht="14.4" customHeight="1" x14ac:dyDescent="0.3">
      <c r="A608" s="651" t="s">
        <v>540</v>
      </c>
      <c r="B608" s="652" t="s">
        <v>5302</v>
      </c>
      <c r="C608" s="652" t="s">
        <v>4493</v>
      </c>
      <c r="D608" s="652" t="s">
        <v>5317</v>
      </c>
      <c r="E608" s="652" t="s">
        <v>5318</v>
      </c>
      <c r="F608" s="655">
        <v>1</v>
      </c>
      <c r="G608" s="655">
        <v>2219</v>
      </c>
      <c r="H608" s="655">
        <v>1</v>
      </c>
      <c r="I608" s="655">
        <v>2219</v>
      </c>
      <c r="J608" s="655"/>
      <c r="K608" s="655"/>
      <c r="L608" s="655"/>
      <c r="M608" s="655"/>
      <c r="N608" s="655"/>
      <c r="O608" s="655"/>
      <c r="P608" s="668"/>
      <c r="Q608" s="656"/>
    </row>
    <row r="609" spans="1:17" ht="14.4" customHeight="1" x14ac:dyDescent="0.3">
      <c r="A609" s="651" t="s">
        <v>540</v>
      </c>
      <c r="B609" s="652" t="s">
        <v>5302</v>
      </c>
      <c r="C609" s="652" t="s">
        <v>4493</v>
      </c>
      <c r="D609" s="652" t="s">
        <v>5319</v>
      </c>
      <c r="E609" s="652" t="s">
        <v>5320</v>
      </c>
      <c r="F609" s="655">
        <v>11</v>
      </c>
      <c r="G609" s="655">
        <v>26578</v>
      </c>
      <c r="H609" s="655">
        <v>1</v>
      </c>
      <c r="I609" s="655">
        <v>2416.181818181818</v>
      </c>
      <c r="J609" s="655">
        <v>1</v>
      </c>
      <c r="K609" s="655">
        <v>2452</v>
      </c>
      <c r="L609" s="655">
        <v>9.2256753706072697E-2</v>
      </c>
      <c r="M609" s="655">
        <v>2452</v>
      </c>
      <c r="N609" s="655">
        <v>4</v>
      </c>
      <c r="O609" s="655">
        <v>10244</v>
      </c>
      <c r="P609" s="668">
        <v>0.38543155993678985</v>
      </c>
      <c r="Q609" s="656">
        <v>2561</v>
      </c>
    </row>
    <row r="610" spans="1:17" ht="14.4" customHeight="1" x14ac:dyDescent="0.3">
      <c r="A610" s="651" t="s">
        <v>540</v>
      </c>
      <c r="B610" s="652" t="s">
        <v>5302</v>
      </c>
      <c r="C610" s="652" t="s">
        <v>4493</v>
      </c>
      <c r="D610" s="652" t="s">
        <v>5321</v>
      </c>
      <c r="E610" s="652" t="s">
        <v>5322</v>
      </c>
      <c r="F610" s="655">
        <v>2</v>
      </c>
      <c r="G610" s="655">
        <v>1194</v>
      </c>
      <c r="H610" s="655">
        <v>1</v>
      </c>
      <c r="I610" s="655">
        <v>597</v>
      </c>
      <c r="J610" s="655">
        <v>2</v>
      </c>
      <c r="K610" s="655">
        <v>1216</v>
      </c>
      <c r="L610" s="655">
        <v>1.018425460636516</v>
      </c>
      <c r="M610" s="655">
        <v>608</v>
      </c>
      <c r="N610" s="655">
        <v>2</v>
      </c>
      <c r="O610" s="655">
        <v>1288</v>
      </c>
      <c r="P610" s="668">
        <v>1.0787269681742044</v>
      </c>
      <c r="Q610" s="656">
        <v>644</v>
      </c>
    </row>
    <row r="611" spans="1:17" ht="14.4" customHeight="1" x14ac:dyDescent="0.3">
      <c r="A611" s="651" t="s">
        <v>540</v>
      </c>
      <c r="B611" s="652" t="s">
        <v>5302</v>
      </c>
      <c r="C611" s="652" t="s">
        <v>4493</v>
      </c>
      <c r="D611" s="652" t="s">
        <v>5323</v>
      </c>
      <c r="E611" s="652" t="s">
        <v>5324</v>
      </c>
      <c r="F611" s="655">
        <v>2</v>
      </c>
      <c r="G611" s="655">
        <v>2912</v>
      </c>
      <c r="H611" s="655">
        <v>1</v>
      </c>
      <c r="I611" s="655">
        <v>1456</v>
      </c>
      <c r="J611" s="655"/>
      <c r="K611" s="655"/>
      <c r="L611" s="655"/>
      <c r="M611" s="655"/>
      <c r="N611" s="655"/>
      <c r="O611" s="655"/>
      <c r="P611" s="668"/>
      <c r="Q611" s="656"/>
    </row>
    <row r="612" spans="1:17" ht="14.4" customHeight="1" x14ac:dyDescent="0.3">
      <c r="A612" s="651" t="s">
        <v>540</v>
      </c>
      <c r="B612" s="652" t="s">
        <v>5302</v>
      </c>
      <c r="C612" s="652" t="s">
        <v>4493</v>
      </c>
      <c r="D612" s="652" t="s">
        <v>5325</v>
      </c>
      <c r="E612" s="652" t="s">
        <v>5326</v>
      </c>
      <c r="F612" s="655"/>
      <c r="G612" s="655"/>
      <c r="H612" s="655"/>
      <c r="I612" s="655"/>
      <c r="J612" s="655">
        <v>1</v>
      </c>
      <c r="K612" s="655">
        <v>1141</v>
      </c>
      <c r="L612" s="655"/>
      <c r="M612" s="655">
        <v>1141</v>
      </c>
      <c r="N612" s="655"/>
      <c r="O612" s="655"/>
      <c r="P612" s="668"/>
      <c r="Q612" s="656"/>
    </row>
    <row r="613" spans="1:17" ht="14.4" customHeight="1" x14ac:dyDescent="0.3">
      <c r="A613" s="651" t="s">
        <v>540</v>
      </c>
      <c r="B613" s="652" t="s">
        <v>5302</v>
      </c>
      <c r="C613" s="652" t="s">
        <v>4493</v>
      </c>
      <c r="D613" s="652" t="s">
        <v>5327</v>
      </c>
      <c r="E613" s="652" t="s">
        <v>5328</v>
      </c>
      <c r="F613" s="655">
        <v>1</v>
      </c>
      <c r="G613" s="655">
        <v>419</v>
      </c>
      <c r="H613" s="655">
        <v>1</v>
      </c>
      <c r="I613" s="655">
        <v>419</v>
      </c>
      <c r="J613" s="655"/>
      <c r="K613" s="655"/>
      <c r="L613" s="655"/>
      <c r="M613" s="655"/>
      <c r="N613" s="655"/>
      <c r="O613" s="655"/>
      <c r="P613" s="668"/>
      <c r="Q613" s="656"/>
    </row>
    <row r="614" spans="1:17" ht="14.4" customHeight="1" x14ac:dyDescent="0.3">
      <c r="A614" s="651" t="s">
        <v>540</v>
      </c>
      <c r="B614" s="652" t="s">
        <v>5329</v>
      </c>
      <c r="C614" s="652" t="s">
        <v>4493</v>
      </c>
      <c r="D614" s="652" t="s">
        <v>5330</v>
      </c>
      <c r="E614" s="652" t="s">
        <v>5331</v>
      </c>
      <c r="F614" s="655">
        <v>13</v>
      </c>
      <c r="G614" s="655">
        <v>4161</v>
      </c>
      <c r="H614" s="655">
        <v>1</v>
      </c>
      <c r="I614" s="655">
        <v>320.07692307692309</v>
      </c>
      <c r="J614" s="655">
        <v>15</v>
      </c>
      <c r="K614" s="655">
        <v>4935</v>
      </c>
      <c r="L614" s="655">
        <v>1.1860129776496036</v>
      </c>
      <c r="M614" s="655">
        <v>329</v>
      </c>
      <c r="N614" s="655">
        <v>14</v>
      </c>
      <c r="O614" s="655">
        <v>4718</v>
      </c>
      <c r="P614" s="668">
        <v>1.1338620523912522</v>
      </c>
      <c r="Q614" s="656">
        <v>337</v>
      </c>
    </row>
    <row r="615" spans="1:17" ht="14.4" customHeight="1" x14ac:dyDescent="0.3">
      <c r="A615" s="651" t="s">
        <v>540</v>
      </c>
      <c r="B615" s="652" t="s">
        <v>5329</v>
      </c>
      <c r="C615" s="652" t="s">
        <v>4493</v>
      </c>
      <c r="D615" s="652" t="s">
        <v>4599</v>
      </c>
      <c r="E615" s="652" t="s">
        <v>4600</v>
      </c>
      <c r="F615" s="655">
        <v>1</v>
      </c>
      <c r="G615" s="655">
        <v>914</v>
      </c>
      <c r="H615" s="655">
        <v>1</v>
      </c>
      <c r="I615" s="655">
        <v>914</v>
      </c>
      <c r="J615" s="655">
        <v>14</v>
      </c>
      <c r="K615" s="655">
        <v>12838</v>
      </c>
      <c r="L615" s="655">
        <v>14.045951859956237</v>
      </c>
      <c r="M615" s="655">
        <v>917</v>
      </c>
      <c r="N615" s="655">
        <v>8</v>
      </c>
      <c r="O615" s="655">
        <v>7440</v>
      </c>
      <c r="P615" s="668">
        <v>8.1400437636761485</v>
      </c>
      <c r="Q615" s="656">
        <v>930</v>
      </c>
    </row>
    <row r="616" spans="1:17" ht="14.4" customHeight="1" x14ac:dyDescent="0.3">
      <c r="A616" s="651" t="s">
        <v>540</v>
      </c>
      <c r="B616" s="652" t="s">
        <v>5329</v>
      </c>
      <c r="C616" s="652" t="s">
        <v>4493</v>
      </c>
      <c r="D616" s="652" t="s">
        <v>5332</v>
      </c>
      <c r="E616" s="652" t="s">
        <v>5333</v>
      </c>
      <c r="F616" s="655">
        <v>3</v>
      </c>
      <c r="G616" s="655">
        <v>8868</v>
      </c>
      <c r="H616" s="655">
        <v>1</v>
      </c>
      <c r="I616" s="655">
        <v>2956</v>
      </c>
      <c r="J616" s="655"/>
      <c r="K616" s="655"/>
      <c r="L616" s="655"/>
      <c r="M616" s="655"/>
      <c r="N616" s="655"/>
      <c r="O616" s="655"/>
      <c r="P616" s="668"/>
      <c r="Q616" s="656"/>
    </row>
    <row r="617" spans="1:17" ht="14.4" customHeight="1" x14ac:dyDescent="0.3">
      <c r="A617" s="651" t="s">
        <v>540</v>
      </c>
      <c r="B617" s="652" t="s">
        <v>5329</v>
      </c>
      <c r="C617" s="652" t="s">
        <v>4493</v>
      </c>
      <c r="D617" s="652" t="s">
        <v>5334</v>
      </c>
      <c r="E617" s="652" t="s">
        <v>5335</v>
      </c>
      <c r="F617" s="655">
        <v>59</v>
      </c>
      <c r="G617" s="655">
        <v>104889</v>
      </c>
      <c r="H617" s="655">
        <v>1</v>
      </c>
      <c r="I617" s="655">
        <v>1777.7796610169491</v>
      </c>
      <c r="J617" s="655">
        <v>45</v>
      </c>
      <c r="K617" s="655">
        <v>80505</v>
      </c>
      <c r="L617" s="655">
        <v>0.76752566999399363</v>
      </c>
      <c r="M617" s="655">
        <v>1789</v>
      </c>
      <c r="N617" s="655">
        <v>49</v>
      </c>
      <c r="O617" s="655">
        <v>91189</v>
      </c>
      <c r="P617" s="668">
        <v>0.86938573158291144</v>
      </c>
      <c r="Q617" s="656">
        <v>1861</v>
      </c>
    </row>
    <row r="618" spans="1:17" ht="14.4" customHeight="1" x14ac:dyDescent="0.3">
      <c r="A618" s="651" t="s">
        <v>540</v>
      </c>
      <c r="B618" s="652" t="s">
        <v>5329</v>
      </c>
      <c r="C618" s="652" t="s">
        <v>4493</v>
      </c>
      <c r="D618" s="652" t="s">
        <v>5336</v>
      </c>
      <c r="E618" s="652" t="s">
        <v>5337</v>
      </c>
      <c r="F618" s="655"/>
      <c r="G618" s="655"/>
      <c r="H618" s="655"/>
      <c r="I618" s="655"/>
      <c r="J618" s="655"/>
      <c r="K618" s="655"/>
      <c r="L618" s="655"/>
      <c r="M618" s="655"/>
      <c r="N618" s="655">
        <v>1</v>
      </c>
      <c r="O618" s="655">
        <v>2619</v>
      </c>
      <c r="P618" s="668"/>
      <c r="Q618" s="656">
        <v>2619</v>
      </c>
    </row>
    <row r="619" spans="1:17" ht="14.4" customHeight="1" x14ac:dyDescent="0.3">
      <c r="A619" s="651" t="s">
        <v>540</v>
      </c>
      <c r="B619" s="652" t="s">
        <v>5329</v>
      </c>
      <c r="C619" s="652" t="s">
        <v>4493</v>
      </c>
      <c r="D619" s="652" t="s">
        <v>5338</v>
      </c>
      <c r="E619" s="652" t="s">
        <v>5339</v>
      </c>
      <c r="F619" s="655">
        <v>1</v>
      </c>
      <c r="G619" s="655">
        <v>540</v>
      </c>
      <c r="H619" s="655">
        <v>1</v>
      </c>
      <c r="I619" s="655">
        <v>540</v>
      </c>
      <c r="J619" s="655">
        <v>1</v>
      </c>
      <c r="K619" s="655">
        <v>543</v>
      </c>
      <c r="L619" s="655">
        <v>1.0055555555555555</v>
      </c>
      <c r="M619" s="655">
        <v>543</v>
      </c>
      <c r="N619" s="655"/>
      <c r="O619" s="655"/>
      <c r="P619" s="668"/>
      <c r="Q619" s="656"/>
    </row>
    <row r="620" spans="1:17" ht="14.4" customHeight="1" x14ac:dyDescent="0.3">
      <c r="A620" s="651" t="s">
        <v>540</v>
      </c>
      <c r="B620" s="652" t="s">
        <v>5329</v>
      </c>
      <c r="C620" s="652" t="s">
        <v>4493</v>
      </c>
      <c r="D620" s="652" t="s">
        <v>5340</v>
      </c>
      <c r="E620" s="652" t="s">
        <v>5341</v>
      </c>
      <c r="F620" s="655"/>
      <c r="G620" s="655"/>
      <c r="H620" s="655"/>
      <c r="I620" s="655"/>
      <c r="J620" s="655"/>
      <c r="K620" s="655"/>
      <c r="L620" s="655"/>
      <c r="M620" s="655"/>
      <c r="N620" s="655">
        <v>1</v>
      </c>
      <c r="O620" s="655">
        <v>1966</v>
      </c>
      <c r="P620" s="668"/>
      <c r="Q620" s="656">
        <v>1966</v>
      </c>
    </row>
    <row r="621" spans="1:17" ht="14.4" customHeight="1" x14ac:dyDescent="0.3">
      <c r="A621" s="651" t="s">
        <v>540</v>
      </c>
      <c r="B621" s="652" t="s">
        <v>4560</v>
      </c>
      <c r="C621" s="652" t="s">
        <v>4493</v>
      </c>
      <c r="D621" s="652" t="s">
        <v>4498</v>
      </c>
      <c r="E621" s="652" t="s">
        <v>4499</v>
      </c>
      <c r="F621" s="655">
        <v>31</v>
      </c>
      <c r="G621" s="655">
        <v>155</v>
      </c>
      <c r="H621" s="655">
        <v>1</v>
      </c>
      <c r="I621" s="655">
        <v>5</v>
      </c>
      <c r="J621" s="655"/>
      <c r="K621" s="655"/>
      <c r="L621" s="655"/>
      <c r="M621" s="655"/>
      <c r="N621" s="655">
        <v>9</v>
      </c>
      <c r="O621" s="655">
        <v>45</v>
      </c>
      <c r="P621" s="668">
        <v>0.29032258064516131</v>
      </c>
      <c r="Q621" s="656">
        <v>5</v>
      </c>
    </row>
    <row r="622" spans="1:17" ht="14.4" customHeight="1" x14ac:dyDescent="0.3">
      <c r="A622" s="651" t="s">
        <v>540</v>
      </c>
      <c r="B622" s="652" t="s">
        <v>4560</v>
      </c>
      <c r="C622" s="652" t="s">
        <v>4493</v>
      </c>
      <c r="D622" s="652" t="s">
        <v>4563</v>
      </c>
      <c r="E622" s="652" t="s">
        <v>4564</v>
      </c>
      <c r="F622" s="655"/>
      <c r="G622" s="655"/>
      <c r="H622" s="655"/>
      <c r="I622" s="655"/>
      <c r="J622" s="655">
        <v>2</v>
      </c>
      <c r="K622" s="655">
        <v>236</v>
      </c>
      <c r="L622" s="655"/>
      <c r="M622" s="655">
        <v>118</v>
      </c>
      <c r="N622" s="655"/>
      <c r="O622" s="655"/>
      <c r="P622" s="668"/>
      <c r="Q622" s="656"/>
    </row>
    <row r="623" spans="1:17" ht="14.4" customHeight="1" x14ac:dyDescent="0.3">
      <c r="A623" s="651" t="s">
        <v>540</v>
      </c>
      <c r="B623" s="652" t="s">
        <v>4560</v>
      </c>
      <c r="C623" s="652" t="s">
        <v>4493</v>
      </c>
      <c r="D623" s="652" t="s">
        <v>5342</v>
      </c>
      <c r="E623" s="652" t="s">
        <v>5343</v>
      </c>
      <c r="F623" s="655">
        <v>3</v>
      </c>
      <c r="G623" s="655">
        <v>1826</v>
      </c>
      <c r="H623" s="655">
        <v>1</v>
      </c>
      <c r="I623" s="655">
        <v>608.66666666666663</v>
      </c>
      <c r="J623" s="655">
        <v>1</v>
      </c>
      <c r="K623" s="655">
        <v>611</v>
      </c>
      <c r="L623" s="655">
        <v>0.33461117196056955</v>
      </c>
      <c r="M623" s="655">
        <v>611</v>
      </c>
      <c r="N623" s="655"/>
      <c r="O623" s="655"/>
      <c r="P623" s="668"/>
      <c r="Q623" s="656"/>
    </row>
    <row r="624" spans="1:17" ht="14.4" customHeight="1" x14ac:dyDescent="0.3">
      <c r="A624" s="651" t="s">
        <v>540</v>
      </c>
      <c r="B624" s="652" t="s">
        <v>4560</v>
      </c>
      <c r="C624" s="652" t="s">
        <v>4493</v>
      </c>
      <c r="D624" s="652" t="s">
        <v>5344</v>
      </c>
      <c r="E624" s="652" t="s">
        <v>5343</v>
      </c>
      <c r="F624" s="655">
        <v>1</v>
      </c>
      <c r="G624" s="655">
        <v>520</v>
      </c>
      <c r="H624" s="655">
        <v>1</v>
      </c>
      <c r="I624" s="655">
        <v>520</v>
      </c>
      <c r="J624" s="655"/>
      <c r="K624" s="655"/>
      <c r="L624" s="655"/>
      <c r="M624" s="655"/>
      <c r="N624" s="655"/>
      <c r="O624" s="655"/>
      <c r="P624" s="668"/>
      <c r="Q624" s="656"/>
    </row>
    <row r="625" spans="1:17" ht="14.4" customHeight="1" x14ac:dyDescent="0.3">
      <c r="A625" s="651" t="s">
        <v>540</v>
      </c>
      <c r="B625" s="652" t="s">
        <v>5345</v>
      </c>
      <c r="C625" s="652" t="s">
        <v>4493</v>
      </c>
      <c r="D625" s="652" t="s">
        <v>5346</v>
      </c>
      <c r="E625" s="652" t="s">
        <v>5347</v>
      </c>
      <c r="F625" s="655"/>
      <c r="G625" s="655"/>
      <c r="H625" s="655"/>
      <c r="I625" s="655"/>
      <c r="J625" s="655">
        <v>5</v>
      </c>
      <c r="K625" s="655">
        <v>1175</v>
      </c>
      <c r="L625" s="655"/>
      <c r="M625" s="655">
        <v>235</v>
      </c>
      <c r="N625" s="655">
        <v>1</v>
      </c>
      <c r="O625" s="655">
        <v>251</v>
      </c>
      <c r="P625" s="668"/>
      <c r="Q625" s="656">
        <v>251</v>
      </c>
    </row>
    <row r="626" spans="1:17" ht="14.4" customHeight="1" x14ac:dyDescent="0.3">
      <c r="A626" s="651" t="s">
        <v>540</v>
      </c>
      <c r="B626" s="652" t="s">
        <v>5345</v>
      </c>
      <c r="C626" s="652" t="s">
        <v>4493</v>
      </c>
      <c r="D626" s="652" t="s">
        <v>5348</v>
      </c>
      <c r="E626" s="652" t="s">
        <v>5349</v>
      </c>
      <c r="F626" s="655">
        <v>25</v>
      </c>
      <c r="G626" s="655">
        <v>10375</v>
      </c>
      <c r="H626" s="655">
        <v>1</v>
      </c>
      <c r="I626" s="655">
        <v>415</v>
      </c>
      <c r="J626" s="655">
        <v>19</v>
      </c>
      <c r="K626" s="655">
        <v>7961</v>
      </c>
      <c r="L626" s="655">
        <v>0.76732530120481923</v>
      </c>
      <c r="M626" s="655">
        <v>419</v>
      </c>
      <c r="N626" s="655"/>
      <c r="O626" s="655"/>
      <c r="P626" s="668"/>
      <c r="Q626" s="656"/>
    </row>
    <row r="627" spans="1:17" ht="14.4" customHeight="1" x14ac:dyDescent="0.3">
      <c r="A627" s="651" t="s">
        <v>540</v>
      </c>
      <c r="B627" s="652" t="s">
        <v>5345</v>
      </c>
      <c r="C627" s="652" t="s">
        <v>4493</v>
      </c>
      <c r="D627" s="652" t="s">
        <v>5350</v>
      </c>
      <c r="E627" s="652" t="s">
        <v>5351</v>
      </c>
      <c r="F627" s="655">
        <v>2</v>
      </c>
      <c r="G627" s="655">
        <v>568</v>
      </c>
      <c r="H627" s="655">
        <v>1</v>
      </c>
      <c r="I627" s="655">
        <v>284</v>
      </c>
      <c r="J627" s="655">
        <v>4</v>
      </c>
      <c r="K627" s="655">
        <v>1156</v>
      </c>
      <c r="L627" s="655">
        <v>2.035211267605634</v>
      </c>
      <c r="M627" s="655">
        <v>289</v>
      </c>
      <c r="N627" s="655">
        <v>2</v>
      </c>
      <c r="O627" s="655">
        <v>854</v>
      </c>
      <c r="P627" s="668">
        <v>1.5035211267605635</v>
      </c>
      <c r="Q627" s="656">
        <v>427</v>
      </c>
    </row>
    <row r="628" spans="1:17" ht="14.4" customHeight="1" x14ac:dyDescent="0.3">
      <c r="A628" s="651" t="s">
        <v>540</v>
      </c>
      <c r="B628" s="652" t="s">
        <v>5345</v>
      </c>
      <c r="C628" s="652" t="s">
        <v>4493</v>
      </c>
      <c r="D628" s="652" t="s">
        <v>5352</v>
      </c>
      <c r="E628" s="652" t="s">
        <v>5353</v>
      </c>
      <c r="F628" s="655">
        <v>13</v>
      </c>
      <c r="G628" s="655">
        <v>11359</v>
      </c>
      <c r="H628" s="655">
        <v>1</v>
      </c>
      <c r="I628" s="655">
        <v>873.76923076923072</v>
      </c>
      <c r="J628" s="655">
        <v>11</v>
      </c>
      <c r="K628" s="655">
        <v>9713</v>
      </c>
      <c r="L628" s="655">
        <v>0.85509287789418087</v>
      </c>
      <c r="M628" s="655">
        <v>883</v>
      </c>
      <c r="N628" s="655"/>
      <c r="O628" s="655"/>
      <c r="P628" s="668"/>
      <c r="Q628" s="656"/>
    </row>
    <row r="629" spans="1:17" ht="14.4" customHeight="1" x14ac:dyDescent="0.3">
      <c r="A629" s="651" t="s">
        <v>540</v>
      </c>
      <c r="B629" s="652" t="s">
        <v>5345</v>
      </c>
      <c r="C629" s="652" t="s">
        <v>4493</v>
      </c>
      <c r="D629" s="652" t="s">
        <v>5354</v>
      </c>
      <c r="E629" s="652" t="s">
        <v>5355</v>
      </c>
      <c r="F629" s="655"/>
      <c r="G629" s="655"/>
      <c r="H629" s="655"/>
      <c r="I629" s="655"/>
      <c r="J629" s="655">
        <v>1</v>
      </c>
      <c r="K629" s="655">
        <v>1101</v>
      </c>
      <c r="L629" s="655"/>
      <c r="M629" s="655">
        <v>1101</v>
      </c>
      <c r="N629" s="655"/>
      <c r="O629" s="655"/>
      <c r="P629" s="668"/>
      <c r="Q629" s="656"/>
    </row>
    <row r="630" spans="1:17" ht="14.4" customHeight="1" x14ac:dyDescent="0.3">
      <c r="A630" s="651" t="s">
        <v>540</v>
      </c>
      <c r="B630" s="652" t="s">
        <v>5345</v>
      </c>
      <c r="C630" s="652" t="s">
        <v>4493</v>
      </c>
      <c r="D630" s="652" t="s">
        <v>5356</v>
      </c>
      <c r="E630" s="652" t="s">
        <v>5357</v>
      </c>
      <c r="F630" s="655">
        <v>1</v>
      </c>
      <c r="G630" s="655">
        <v>1834</v>
      </c>
      <c r="H630" s="655">
        <v>1</v>
      </c>
      <c r="I630" s="655">
        <v>1834</v>
      </c>
      <c r="J630" s="655">
        <v>13</v>
      </c>
      <c r="K630" s="655">
        <v>24284</v>
      </c>
      <c r="L630" s="655">
        <v>13.241003271537622</v>
      </c>
      <c r="M630" s="655">
        <v>1868</v>
      </c>
      <c r="N630" s="655"/>
      <c r="O630" s="655"/>
      <c r="P630" s="668"/>
      <c r="Q630" s="656"/>
    </row>
    <row r="631" spans="1:17" ht="14.4" customHeight="1" x14ac:dyDescent="0.3">
      <c r="A631" s="651" t="s">
        <v>540</v>
      </c>
      <c r="B631" s="652" t="s">
        <v>5345</v>
      </c>
      <c r="C631" s="652" t="s">
        <v>4493</v>
      </c>
      <c r="D631" s="652" t="s">
        <v>5358</v>
      </c>
      <c r="E631" s="652" t="s">
        <v>5359</v>
      </c>
      <c r="F631" s="655">
        <v>26</v>
      </c>
      <c r="G631" s="655">
        <v>79550</v>
      </c>
      <c r="H631" s="655">
        <v>1</v>
      </c>
      <c r="I631" s="655">
        <v>3059.6153846153848</v>
      </c>
      <c r="J631" s="655">
        <v>22</v>
      </c>
      <c r="K631" s="655">
        <v>68046</v>
      </c>
      <c r="L631" s="655">
        <v>0.85538654934003766</v>
      </c>
      <c r="M631" s="655">
        <v>3093</v>
      </c>
      <c r="N631" s="655">
        <v>1</v>
      </c>
      <c r="O631" s="655">
        <v>3239</v>
      </c>
      <c r="P631" s="668">
        <v>4.0716530483972342E-2</v>
      </c>
      <c r="Q631" s="656">
        <v>3239</v>
      </c>
    </row>
    <row r="632" spans="1:17" ht="14.4" customHeight="1" x14ac:dyDescent="0.3">
      <c r="A632" s="651" t="s">
        <v>540</v>
      </c>
      <c r="B632" s="652" t="s">
        <v>5345</v>
      </c>
      <c r="C632" s="652" t="s">
        <v>4493</v>
      </c>
      <c r="D632" s="652" t="s">
        <v>4530</v>
      </c>
      <c r="E632" s="652" t="s">
        <v>4531</v>
      </c>
      <c r="F632" s="655">
        <v>1</v>
      </c>
      <c r="G632" s="655">
        <v>82</v>
      </c>
      <c r="H632" s="655">
        <v>1</v>
      </c>
      <c r="I632" s="655">
        <v>82</v>
      </c>
      <c r="J632" s="655"/>
      <c r="K632" s="655"/>
      <c r="L632" s="655"/>
      <c r="M632" s="655"/>
      <c r="N632" s="655"/>
      <c r="O632" s="655"/>
      <c r="P632" s="668"/>
      <c r="Q632" s="656"/>
    </row>
    <row r="633" spans="1:17" ht="14.4" customHeight="1" x14ac:dyDescent="0.3">
      <c r="A633" s="651" t="s">
        <v>540</v>
      </c>
      <c r="B633" s="652" t="s">
        <v>5345</v>
      </c>
      <c r="C633" s="652" t="s">
        <v>4493</v>
      </c>
      <c r="D633" s="652" t="s">
        <v>4538</v>
      </c>
      <c r="E633" s="652" t="s">
        <v>4511</v>
      </c>
      <c r="F633" s="655">
        <v>1</v>
      </c>
      <c r="G633" s="655">
        <v>673</v>
      </c>
      <c r="H633" s="655">
        <v>1</v>
      </c>
      <c r="I633" s="655">
        <v>673</v>
      </c>
      <c r="J633" s="655"/>
      <c r="K633" s="655"/>
      <c r="L633" s="655"/>
      <c r="M633" s="655"/>
      <c r="N633" s="655"/>
      <c r="O633" s="655"/>
      <c r="P633" s="668"/>
      <c r="Q633" s="656"/>
    </row>
    <row r="634" spans="1:17" ht="14.4" customHeight="1" x14ac:dyDescent="0.3">
      <c r="A634" s="651" t="s">
        <v>540</v>
      </c>
      <c r="B634" s="652" t="s">
        <v>5345</v>
      </c>
      <c r="C634" s="652" t="s">
        <v>4493</v>
      </c>
      <c r="D634" s="652" t="s">
        <v>5360</v>
      </c>
      <c r="E634" s="652" t="s">
        <v>5361</v>
      </c>
      <c r="F634" s="655">
        <v>78</v>
      </c>
      <c r="G634" s="655">
        <v>3316</v>
      </c>
      <c r="H634" s="655">
        <v>1</v>
      </c>
      <c r="I634" s="655">
        <v>42.512820512820511</v>
      </c>
      <c r="J634" s="655">
        <v>53</v>
      </c>
      <c r="K634" s="655">
        <v>2279</v>
      </c>
      <c r="L634" s="655">
        <v>0.68727382388419778</v>
      </c>
      <c r="M634" s="655">
        <v>43</v>
      </c>
      <c r="N634" s="655"/>
      <c r="O634" s="655"/>
      <c r="P634" s="668"/>
      <c r="Q634" s="656"/>
    </row>
    <row r="635" spans="1:17" ht="14.4" customHeight="1" x14ac:dyDescent="0.3">
      <c r="A635" s="651" t="s">
        <v>540</v>
      </c>
      <c r="B635" s="652" t="s">
        <v>5345</v>
      </c>
      <c r="C635" s="652" t="s">
        <v>4493</v>
      </c>
      <c r="D635" s="652" t="s">
        <v>5362</v>
      </c>
      <c r="E635" s="652" t="s">
        <v>5363</v>
      </c>
      <c r="F635" s="655">
        <v>17</v>
      </c>
      <c r="G635" s="655">
        <v>24306</v>
      </c>
      <c r="H635" s="655">
        <v>1</v>
      </c>
      <c r="I635" s="655">
        <v>1429.7647058823529</v>
      </c>
      <c r="J635" s="655">
        <v>11</v>
      </c>
      <c r="K635" s="655">
        <v>15917</v>
      </c>
      <c r="L635" s="655">
        <v>0.65485888258043279</v>
      </c>
      <c r="M635" s="655">
        <v>1447</v>
      </c>
      <c r="N635" s="655">
        <v>1</v>
      </c>
      <c r="O635" s="655">
        <v>1497</v>
      </c>
      <c r="P635" s="668">
        <v>6.1589730930634412E-2</v>
      </c>
      <c r="Q635" s="656">
        <v>1497</v>
      </c>
    </row>
    <row r="636" spans="1:17" ht="14.4" customHeight="1" x14ac:dyDescent="0.3">
      <c r="A636" s="651" t="s">
        <v>540</v>
      </c>
      <c r="B636" s="652" t="s">
        <v>5345</v>
      </c>
      <c r="C636" s="652" t="s">
        <v>4493</v>
      </c>
      <c r="D636" s="652" t="s">
        <v>5364</v>
      </c>
      <c r="E636" s="652" t="s">
        <v>5365</v>
      </c>
      <c r="F636" s="655">
        <v>21</v>
      </c>
      <c r="G636" s="655">
        <v>12423</v>
      </c>
      <c r="H636" s="655">
        <v>1</v>
      </c>
      <c r="I636" s="655">
        <v>591.57142857142856</v>
      </c>
      <c r="J636" s="655">
        <v>11</v>
      </c>
      <c r="K636" s="655">
        <v>6589</v>
      </c>
      <c r="L636" s="655">
        <v>0.5303871850599694</v>
      </c>
      <c r="M636" s="655">
        <v>599</v>
      </c>
      <c r="N636" s="655"/>
      <c r="O636" s="655"/>
      <c r="P636" s="668"/>
      <c r="Q636" s="656"/>
    </row>
    <row r="637" spans="1:17" ht="14.4" customHeight="1" x14ac:dyDescent="0.3">
      <c r="A637" s="651" t="s">
        <v>540</v>
      </c>
      <c r="B637" s="652" t="s">
        <v>5366</v>
      </c>
      <c r="C637" s="652" t="s">
        <v>4493</v>
      </c>
      <c r="D637" s="652" t="s">
        <v>5277</v>
      </c>
      <c r="E637" s="652" t="s">
        <v>5278</v>
      </c>
      <c r="F637" s="655"/>
      <c r="G637" s="655"/>
      <c r="H637" s="655"/>
      <c r="I637" s="655"/>
      <c r="J637" s="655">
        <v>7</v>
      </c>
      <c r="K637" s="655">
        <v>7840</v>
      </c>
      <c r="L637" s="655"/>
      <c r="M637" s="655">
        <v>1120</v>
      </c>
      <c r="N637" s="655"/>
      <c r="O637" s="655"/>
      <c r="P637" s="668"/>
      <c r="Q637" s="656"/>
    </row>
    <row r="638" spans="1:17" ht="14.4" customHeight="1" x14ac:dyDescent="0.3">
      <c r="A638" s="651" t="s">
        <v>540</v>
      </c>
      <c r="B638" s="652" t="s">
        <v>5367</v>
      </c>
      <c r="C638" s="652" t="s">
        <v>4493</v>
      </c>
      <c r="D638" s="652" t="s">
        <v>5368</v>
      </c>
      <c r="E638" s="652" t="s">
        <v>5369</v>
      </c>
      <c r="F638" s="655">
        <v>562</v>
      </c>
      <c r="G638" s="655">
        <v>419797</v>
      </c>
      <c r="H638" s="655">
        <v>1</v>
      </c>
      <c r="I638" s="655">
        <v>746.96975088967974</v>
      </c>
      <c r="J638" s="655">
        <v>624</v>
      </c>
      <c r="K638" s="655">
        <v>469245</v>
      </c>
      <c r="L638" s="655">
        <v>1.1177902652948926</v>
      </c>
      <c r="M638" s="655">
        <v>751.99519230769226</v>
      </c>
      <c r="N638" s="655">
        <v>579</v>
      </c>
      <c r="O638" s="655">
        <v>462912</v>
      </c>
      <c r="P638" s="668">
        <v>1.1027044023659054</v>
      </c>
      <c r="Q638" s="656">
        <v>799.50259067357513</v>
      </c>
    </row>
    <row r="639" spans="1:17" ht="14.4" customHeight="1" x14ac:dyDescent="0.3">
      <c r="A639" s="651" t="s">
        <v>5370</v>
      </c>
      <c r="B639" s="652" t="s">
        <v>4477</v>
      </c>
      <c r="C639" s="652" t="s">
        <v>4493</v>
      </c>
      <c r="D639" s="652" t="s">
        <v>4496</v>
      </c>
      <c r="E639" s="652" t="s">
        <v>4497</v>
      </c>
      <c r="F639" s="655"/>
      <c r="G639" s="655"/>
      <c r="H639" s="655"/>
      <c r="I639" s="655"/>
      <c r="J639" s="655"/>
      <c r="K639" s="655"/>
      <c r="L639" s="655"/>
      <c r="M639" s="655"/>
      <c r="N639" s="655">
        <v>1</v>
      </c>
      <c r="O639" s="655">
        <v>37</v>
      </c>
      <c r="P639" s="668"/>
      <c r="Q639" s="656">
        <v>37</v>
      </c>
    </row>
    <row r="640" spans="1:17" ht="14.4" customHeight="1" x14ac:dyDescent="0.3">
      <c r="A640" s="651" t="s">
        <v>5370</v>
      </c>
      <c r="B640" s="652" t="s">
        <v>4477</v>
      </c>
      <c r="C640" s="652" t="s">
        <v>4493</v>
      </c>
      <c r="D640" s="652" t="s">
        <v>4508</v>
      </c>
      <c r="E640" s="652" t="s">
        <v>4509</v>
      </c>
      <c r="F640" s="655">
        <v>21</v>
      </c>
      <c r="G640" s="655">
        <v>2470</v>
      </c>
      <c r="H640" s="655">
        <v>1</v>
      </c>
      <c r="I640" s="655">
        <v>117.61904761904762</v>
      </c>
      <c r="J640" s="655">
        <v>10</v>
      </c>
      <c r="K640" s="655">
        <v>1180</v>
      </c>
      <c r="L640" s="655">
        <v>0.47773279352226722</v>
      </c>
      <c r="M640" s="655">
        <v>118</v>
      </c>
      <c r="N640" s="655">
        <v>23</v>
      </c>
      <c r="O640" s="655">
        <v>2898</v>
      </c>
      <c r="P640" s="668">
        <v>1.1732793522267206</v>
      </c>
      <c r="Q640" s="656">
        <v>126</v>
      </c>
    </row>
    <row r="641" spans="1:17" ht="14.4" customHeight="1" x14ac:dyDescent="0.3">
      <c r="A641" s="651" t="s">
        <v>5370</v>
      </c>
      <c r="B641" s="652" t="s">
        <v>4477</v>
      </c>
      <c r="C641" s="652" t="s">
        <v>4493</v>
      </c>
      <c r="D641" s="652" t="s">
        <v>4522</v>
      </c>
      <c r="E641" s="652" t="s">
        <v>4523</v>
      </c>
      <c r="F641" s="655"/>
      <c r="G641" s="655"/>
      <c r="H641" s="655"/>
      <c r="I641" s="655"/>
      <c r="J641" s="655">
        <v>18</v>
      </c>
      <c r="K641" s="655">
        <v>233.32</v>
      </c>
      <c r="L641" s="655"/>
      <c r="M641" s="655">
        <v>12.962222222222222</v>
      </c>
      <c r="N641" s="655">
        <v>4</v>
      </c>
      <c r="O641" s="655">
        <v>133.32</v>
      </c>
      <c r="P641" s="668"/>
      <c r="Q641" s="656">
        <v>33.33</v>
      </c>
    </row>
    <row r="642" spans="1:17" ht="14.4" customHeight="1" x14ac:dyDescent="0.3">
      <c r="A642" s="651" t="s">
        <v>5370</v>
      </c>
      <c r="B642" s="652" t="s">
        <v>4477</v>
      </c>
      <c r="C642" s="652" t="s">
        <v>4493</v>
      </c>
      <c r="D642" s="652" t="s">
        <v>4524</v>
      </c>
      <c r="E642" s="652" t="s">
        <v>4525</v>
      </c>
      <c r="F642" s="655">
        <v>50</v>
      </c>
      <c r="G642" s="655">
        <v>11674</v>
      </c>
      <c r="H642" s="655">
        <v>1</v>
      </c>
      <c r="I642" s="655">
        <v>233.48</v>
      </c>
      <c r="J642" s="655">
        <v>32</v>
      </c>
      <c r="K642" s="655">
        <v>7520</v>
      </c>
      <c r="L642" s="655">
        <v>0.64416652389926332</v>
      </c>
      <c r="M642" s="655">
        <v>235</v>
      </c>
      <c r="N642" s="655">
        <v>24</v>
      </c>
      <c r="O642" s="655">
        <v>6024</v>
      </c>
      <c r="P642" s="668">
        <v>0.51601850265547367</v>
      </c>
      <c r="Q642" s="656">
        <v>251</v>
      </c>
    </row>
    <row r="643" spans="1:17" ht="14.4" customHeight="1" x14ac:dyDescent="0.3">
      <c r="A643" s="651" t="s">
        <v>5370</v>
      </c>
      <c r="B643" s="652" t="s">
        <v>4477</v>
      </c>
      <c r="C643" s="652" t="s">
        <v>4493</v>
      </c>
      <c r="D643" s="652" t="s">
        <v>4549</v>
      </c>
      <c r="E643" s="652" t="s">
        <v>4550</v>
      </c>
      <c r="F643" s="655"/>
      <c r="G643" s="655"/>
      <c r="H643" s="655"/>
      <c r="I643" s="655"/>
      <c r="J643" s="655">
        <v>1</v>
      </c>
      <c r="K643" s="655">
        <v>349</v>
      </c>
      <c r="L643" s="655"/>
      <c r="M643" s="655">
        <v>349</v>
      </c>
      <c r="N643" s="655">
        <v>5</v>
      </c>
      <c r="O643" s="655">
        <v>1860</v>
      </c>
      <c r="P643" s="668"/>
      <c r="Q643" s="656">
        <v>372</v>
      </c>
    </row>
    <row r="644" spans="1:17" ht="14.4" customHeight="1" x14ac:dyDescent="0.3">
      <c r="A644" s="651" t="s">
        <v>5371</v>
      </c>
      <c r="B644" s="652" t="s">
        <v>4477</v>
      </c>
      <c r="C644" s="652" t="s">
        <v>4493</v>
      </c>
      <c r="D644" s="652" t="s">
        <v>4508</v>
      </c>
      <c r="E644" s="652" t="s">
        <v>4509</v>
      </c>
      <c r="F644" s="655"/>
      <c r="G644" s="655"/>
      <c r="H644" s="655"/>
      <c r="I644" s="655"/>
      <c r="J644" s="655">
        <v>1</v>
      </c>
      <c r="K644" s="655">
        <v>118</v>
      </c>
      <c r="L644" s="655"/>
      <c r="M644" s="655">
        <v>118</v>
      </c>
      <c r="N644" s="655">
        <v>2</v>
      </c>
      <c r="O644" s="655">
        <v>252</v>
      </c>
      <c r="P644" s="668"/>
      <c r="Q644" s="656">
        <v>126</v>
      </c>
    </row>
    <row r="645" spans="1:17" ht="14.4" customHeight="1" x14ac:dyDescent="0.3">
      <c r="A645" s="651" t="s">
        <v>5371</v>
      </c>
      <c r="B645" s="652" t="s">
        <v>4477</v>
      </c>
      <c r="C645" s="652" t="s">
        <v>4493</v>
      </c>
      <c r="D645" s="652" t="s">
        <v>4522</v>
      </c>
      <c r="E645" s="652" t="s">
        <v>4523</v>
      </c>
      <c r="F645" s="655"/>
      <c r="G645" s="655"/>
      <c r="H645" s="655"/>
      <c r="I645" s="655"/>
      <c r="J645" s="655">
        <v>1</v>
      </c>
      <c r="K645" s="655">
        <v>0</v>
      </c>
      <c r="L645" s="655"/>
      <c r="M645" s="655">
        <v>0</v>
      </c>
      <c r="N645" s="655"/>
      <c r="O645" s="655"/>
      <c r="P645" s="668"/>
      <c r="Q645" s="656"/>
    </row>
    <row r="646" spans="1:17" ht="14.4" customHeight="1" x14ac:dyDescent="0.3">
      <c r="A646" s="651" t="s">
        <v>5371</v>
      </c>
      <c r="B646" s="652" t="s">
        <v>4477</v>
      </c>
      <c r="C646" s="652" t="s">
        <v>4493</v>
      </c>
      <c r="D646" s="652" t="s">
        <v>4524</v>
      </c>
      <c r="E646" s="652" t="s">
        <v>4525</v>
      </c>
      <c r="F646" s="655"/>
      <c r="G646" s="655"/>
      <c r="H646" s="655"/>
      <c r="I646" s="655"/>
      <c r="J646" s="655">
        <v>1</v>
      </c>
      <c r="K646" s="655">
        <v>235</v>
      </c>
      <c r="L646" s="655"/>
      <c r="M646" s="655">
        <v>235</v>
      </c>
      <c r="N646" s="655">
        <v>1</v>
      </c>
      <c r="O646" s="655">
        <v>251</v>
      </c>
      <c r="P646" s="668"/>
      <c r="Q646" s="656">
        <v>251</v>
      </c>
    </row>
    <row r="647" spans="1:17" ht="14.4" customHeight="1" x14ac:dyDescent="0.3">
      <c r="A647" s="651" t="s">
        <v>5372</v>
      </c>
      <c r="B647" s="652" t="s">
        <v>4477</v>
      </c>
      <c r="C647" s="652" t="s">
        <v>4493</v>
      </c>
      <c r="D647" s="652" t="s">
        <v>4508</v>
      </c>
      <c r="E647" s="652" t="s">
        <v>4509</v>
      </c>
      <c r="F647" s="655">
        <v>4</v>
      </c>
      <c r="G647" s="655">
        <v>468</v>
      </c>
      <c r="H647" s="655">
        <v>1</v>
      </c>
      <c r="I647" s="655">
        <v>117</v>
      </c>
      <c r="J647" s="655"/>
      <c r="K647" s="655"/>
      <c r="L647" s="655"/>
      <c r="M647" s="655"/>
      <c r="N647" s="655"/>
      <c r="O647" s="655"/>
      <c r="P647" s="668"/>
      <c r="Q647" s="656"/>
    </row>
    <row r="648" spans="1:17" ht="14.4" customHeight="1" x14ac:dyDescent="0.3">
      <c r="A648" s="651" t="s">
        <v>5372</v>
      </c>
      <c r="B648" s="652" t="s">
        <v>4477</v>
      </c>
      <c r="C648" s="652" t="s">
        <v>4493</v>
      </c>
      <c r="D648" s="652" t="s">
        <v>4524</v>
      </c>
      <c r="E648" s="652" t="s">
        <v>4525</v>
      </c>
      <c r="F648" s="655">
        <v>9</v>
      </c>
      <c r="G648" s="655">
        <v>2096</v>
      </c>
      <c r="H648" s="655">
        <v>1</v>
      </c>
      <c r="I648" s="655">
        <v>232.88888888888889</v>
      </c>
      <c r="J648" s="655">
        <v>13</v>
      </c>
      <c r="K648" s="655">
        <v>3055</v>
      </c>
      <c r="L648" s="655">
        <v>1.4575381679389312</v>
      </c>
      <c r="M648" s="655">
        <v>235</v>
      </c>
      <c r="N648" s="655">
        <v>2</v>
      </c>
      <c r="O648" s="655">
        <v>502</v>
      </c>
      <c r="P648" s="668">
        <v>0.23950381679389313</v>
      </c>
      <c r="Q648" s="656">
        <v>251</v>
      </c>
    </row>
    <row r="649" spans="1:17" ht="14.4" customHeight="1" x14ac:dyDescent="0.3">
      <c r="A649" s="651" t="s">
        <v>5373</v>
      </c>
      <c r="B649" s="652" t="s">
        <v>4477</v>
      </c>
      <c r="C649" s="652" t="s">
        <v>4493</v>
      </c>
      <c r="D649" s="652" t="s">
        <v>4496</v>
      </c>
      <c r="E649" s="652" t="s">
        <v>4497</v>
      </c>
      <c r="F649" s="655"/>
      <c r="G649" s="655"/>
      <c r="H649" s="655"/>
      <c r="I649" s="655"/>
      <c r="J649" s="655">
        <v>2</v>
      </c>
      <c r="K649" s="655">
        <v>70</v>
      </c>
      <c r="L649" s="655"/>
      <c r="M649" s="655">
        <v>35</v>
      </c>
      <c r="N649" s="655"/>
      <c r="O649" s="655"/>
      <c r="P649" s="668"/>
      <c r="Q649" s="656"/>
    </row>
    <row r="650" spans="1:17" ht="14.4" customHeight="1" x14ac:dyDescent="0.3">
      <c r="A650" s="651" t="s">
        <v>5373</v>
      </c>
      <c r="B650" s="652" t="s">
        <v>4477</v>
      </c>
      <c r="C650" s="652" t="s">
        <v>4493</v>
      </c>
      <c r="D650" s="652" t="s">
        <v>4508</v>
      </c>
      <c r="E650" s="652" t="s">
        <v>4509</v>
      </c>
      <c r="F650" s="655">
        <v>15</v>
      </c>
      <c r="G650" s="655">
        <v>1764</v>
      </c>
      <c r="H650" s="655">
        <v>1</v>
      </c>
      <c r="I650" s="655">
        <v>117.6</v>
      </c>
      <c r="J650" s="655">
        <v>7</v>
      </c>
      <c r="K650" s="655">
        <v>826</v>
      </c>
      <c r="L650" s="655">
        <v>0.46825396825396826</v>
      </c>
      <c r="M650" s="655">
        <v>118</v>
      </c>
      <c r="N650" s="655">
        <v>10</v>
      </c>
      <c r="O650" s="655">
        <v>1260</v>
      </c>
      <c r="P650" s="668">
        <v>0.7142857142857143</v>
      </c>
      <c r="Q650" s="656">
        <v>126</v>
      </c>
    </row>
    <row r="651" spans="1:17" ht="14.4" customHeight="1" x14ac:dyDescent="0.3">
      <c r="A651" s="651" t="s">
        <v>5373</v>
      </c>
      <c r="B651" s="652" t="s">
        <v>4477</v>
      </c>
      <c r="C651" s="652" t="s">
        <v>4493</v>
      </c>
      <c r="D651" s="652" t="s">
        <v>4522</v>
      </c>
      <c r="E651" s="652" t="s">
        <v>4523</v>
      </c>
      <c r="F651" s="655"/>
      <c r="G651" s="655"/>
      <c r="H651" s="655"/>
      <c r="I651" s="655"/>
      <c r="J651" s="655">
        <v>0</v>
      </c>
      <c r="K651" s="655">
        <v>0</v>
      </c>
      <c r="L651" s="655"/>
      <c r="M651" s="655"/>
      <c r="N651" s="655"/>
      <c r="O651" s="655"/>
      <c r="P651" s="668"/>
      <c r="Q651" s="656"/>
    </row>
    <row r="652" spans="1:17" ht="14.4" customHeight="1" x14ac:dyDescent="0.3">
      <c r="A652" s="651" t="s">
        <v>5373</v>
      </c>
      <c r="B652" s="652" t="s">
        <v>4477</v>
      </c>
      <c r="C652" s="652" t="s">
        <v>4493</v>
      </c>
      <c r="D652" s="652" t="s">
        <v>4524</v>
      </c>
      <c r="E652" s="652" t="s">
        <v>4525</v>
      </c>
      <c r="F652" s="655">
        <v>54</v>
      </c>
      <c r="G652" s="655">
        <v>12598</v>
      </c>
      <c r="H652" s="655">
        <v>1</v>
      </c>
      <c r="I652" s="655">
        <v>233.2962962962963</v>
      </c>
      <c r="J652" s="655">
        <v>70</v>
      </c>
      <c r="K652" s="655">
        <v>16450</v>
      </c>
      <c r="L652" s="655">
        <v>1.305762819495158</v>
      </c>
      <c r="M652" s="655">
        <v>235</v>
      </c>
      <c r="N652" s="655">
        <v>52</v>
      </c>
      <c r="O652" s="655">
        <v>13052</v>
      </c>
      <c r="P652" s="668">
        <v>1.0360374662644865</v>
      </c>
      <c r="Q652" s="656">
        <v>251</v>
      </c>
    </row>
    <row r="653" spans="1:17" ht="14.4" customHeight="1" x14ac:dyDescent="0.3">
      <c r="A653" s="651" t="s">
        <v>5373</v>
      </c>
      <c r="B653" s="652" t="s">
        <v>4477</v>
      </c>
      <c r="C653" s="652" t="s">
        <v>4493</v>
      </c>
      <c r="D653" s="652" t="s">
        <v>4534</v>
      </c>
      <c r="E653" s="652" t="s">
        <v>4535</v>
      </c>
      <c r="F653" s="655"/>
      <c r="G653" s="655"/>
      <c r="H653" s="655"/>
      <c r="I653" s="655"/>
      <c r="J653" s="655">
        <v>0</v>
      </c>
      <c r="K653" s="655">
        <v>0</v>
      </c>
      <c r="L653" s="655"/>
      <c r="M653" s="655"/>
      <c r="N653" s="655"/>
      <c r="O653" s="655"/>
      <c r="P653" s="668"/>
      <c r="Q653" s="656"/>
    </row>
    <row r="654" spans="1:17" ht="14.4" customHeight="1" x14ac:dyDescent="0.3">
      <c r="A654" s="651" t="s">
        <v>5373</v>
      </c>
      <c r="B654" s="652" t="s">
        <v>4477</v>
      </c>
      <c r="C654" s="652" t="s">
        <v>4493</v>
      </c>
      <c r="D654" s="652" t="s">
        <v>4545</v>
      </c>
      <c r="E654" s="652" t="s">
        <v>4546</v>
      </c>
      <c r="F654" s="655"/>
      <c r="G654" s="655"/>
      <c r="H654" s="655"/>
      <c r="I654" s="655"/>
      <c r="J654" s="655">
        <v>1</v>
      </c>
      <c r="K654" s="655">
        <v>179</v>
      </c>
      <c r="L654" s="655"/>
      <c r="M654" s="655">
        <v>179</v>
      </c>
      <c r="N654" s="655"/>
      <c r="O654" s="655"/>
      <c r="P654" s="668"/>
      <c r="Q654" s="656"/>
    </row>
    <row r="655" spans="1:17" ht="14.4" customHeight="1" x14ac:dyDescent="0.3">
      <c r="A655" s="651" t="s">
        <v>5373</v>
      </c>
      <c r="B655" s="652" t="s">
        <v>4477</v>
      </c>
      <c r="C655" s="652" t="s">
        <v>4493</v>
      </c>
      <c r="D655" s="652" t="s">
        <v>4549</v>
      </c>
      <c r="E655" s="652" t="s">
        <v>4550</v>
      </c>
      <c r="F655" s="655"/>
      <c r="G655" s="655"/>
      <c r="H655" s="655"/>
      <c r="I655" s="655"/>
      <c r="J655" s="655">
        <v>2</v>
      </c>
      <c r="K655" s="655">
        <v>698</v>
      </c>
      <c r="L655" s="655"/>
      <c r="M655" s="655">
        <v>349</v>
      </c>
      <c r="N655" s="655">
        <v>3</v>
      </c>
      <c r="O655" s="655">
        <v>1116</v>
      </c>
      <c r="P655" s="668"/>
      <c r="Q655" s="656">
        <v>372</v>
      </c>
    </row>
    <row r="656" spans="1:17" ht="14.4" customHeight="1" x14ac:dyDescent="0.3">
      <c r="A656" s="651" t="s">
        <v>5374</v>
      </c>
      <c r="B656" s="652" t="s">
        <v>4477</v>
      </c>
      <c r="C656" s="652" t="s">
        <v>4493</v>
      </c>
      <c r="D656" s="652" t="s">
        <v>4508</v>
      </c>
      <c r="E656" s="652" t="s">
        <v>4509</v>
      </c>
      <c r="F656" s="655"/>
      <c r="G656" s="655"/>
      <c r="H656" s="655"/>
      <c r="I656" s="655"/>
      <c r="J656" s="655">
        <v>2</v>
      </c>
      <c r="K656" s="655">
        <v>236</v>
      </c>
      <c r="L656" s="655"/>
      <c r="M656" s="655">
        <v>118</v>
      </c>
      <c r="N656" s="655">
        <v>1</v>
      </c>
      <c r="O656" s="655">
        <v>126</v>
      </c>
      <c r="P656" s="668"/>
      <c r="Q656" s="656">
        <v>126</v>
      </c>
    </row>
    <row r="657" spans="1:17" ht="14.4" customHeight="1" x14ac:dyDescent="0.3">
      <c r="A657" s="651" t="s">
        <v>5374</v>
      </c>
      <c r="B657" s="652" t="s">
        <v>4477</v>
      </c>
      <c r="C657" s="652" t="s">
        <v>4493</v>
      </c>
      <c r="D657" s="652" t="s">
        <v>4522</v>
      </c>
      <c r="E657" s="652" t="s">
        <v>4523</v>
      </c>
      <c r="F657" s="655"/>
      <c r="G657" s="655"/>
      <c r="H657" s="655"/>
      <c r="I657" s="655"/>
      <c r="J657" s="655">
        <v>1</v>
      </c>
      <c r="K657" s="655">
        <v>0</v>
      </c>
      <c r="L657" s="655"/>
      <c r="M657" s="655">
        <v>0</v>
      </c>
      <c r="N657" s="655"/>
      <c r="O657" s="655"/>
      <c r="P657" s="668"/>
      <c r="Q657" s="656"/>
    </row>
    <row r="658" spans="1:17" ht="14.4" customHeight="1" x14ac:dyDescent="0.3">
      <c r="A658" s="651" t="s">
        <v>5374</v>
      </c>
      <c r="B658" s="652" t="s">
        <v>4477</v>
      </c>
      <c r="C658" s="652" t="s">
        <v>4493</v>
      </c>
      <c r="D658" s="652" t="s">
        <v>4524</v>
      </c>
      <c r="E658" s="652" t="s">
        <v>4525</v>
      </c>
      <c r="F658" s="655"/>
      <c r="G658" s="655"/>
      <c r="H658" s="655"/>
      <c r="I658" s="655"/>
      <c r="J658" s="655">
        <v>1</v>
      </c>
      <c r="K658" s="655">
        <v>235</v>
      </c>
      <c r="L658" s="655"/>
      <c r="M658" s="655">
        <v>235</v>
      </c>
      <c r="N658" s="655"/>
      <c r="O658" s="655"/>
      <c r="P658" s="668"/>
      <c r="Q658" s="656"/>
    </row>
    <row r="659" spans="1:17" ht="14.4" customHeight="1" x14ac:dyDescent="0.3">
      <c r="A659" s="651" t="s">
        <v>5375</v>
      </c>
      <c r="B659" s="652" t="s">
        <v>4477</v>
      </c>
      <c r="C659" s="652" t="s">
        <v>4493</v>
      </c>
      <c r="D659" s="652" t="s">
        <v>4508</v>
      </c>
      <c r="E659" s="652" t="s">
        <v>4509</v>
      </c>
      <c r="F659" s="655">
        <v>1</v>
      </c>
      <c r="G659" s="655">
        <v>118</v>
      </c>
      <c r="H659" s="655">
        <v>1</v>
      </c>
      <c r="I659" s="655">
        <v>118</v>
      </c>
      <c r="J659" s="655"/>
      <c r="K659" s="655"/>
      <c r="L659" s="655"/>
      <c r="M659" s="655"/>
      <c r="N659" s="655">
        <v>1</v>
      </c>
      <c r="O659" s="655">
        <v>126</v>
      </c>
      <c r="P659" s="668">
        <v>1.0677966101694916</v>
      </c>
      <c r="Q659" s="656">
        <v>126</v>
      </c>
    </row>
    <row r="660" spans="1:17" ht="14.4" customHeight="1" x14ac:dyDescent="0.3">
      <c r="A660" s="651" t="s">
        <v>5375</v>
      </c>
      <c r="B660" s="652" t="s">
        <v>4477</v>
      </c>
      <c r="C660" s="652" t="s">
        <v>4493</v>
      </c>
      <c r="D660" s="652" t="s">
        <v>4522</v>
      </c>
      <c r="E660" s="652" t="s">
        <v>4523</v>
      </c>
      <c r="F660" s="655"/>
      <c r="G660" s="655"/>
      <c r="H660" s="655"/>
      <c r="I660" s="655"/>
      <c r="J660" s="655">
        <v>1</v>
      </c>
      <c r="K660" s="655">
        <v>0</v>
      </c>
      <c r="L660" s="655"/>
      <c r="M660" s="655">
        <v>0</v>
      </c>
      <c r="N660" s="655"/>
      <c r="O660" s="655"/>
      <c r="P660" s="668"/>
      <c r="Q660" s="656"/>
    </row>
    <row r="661" spans="1:17" ht="14.4" customHeight="1" x14ac:dyDescent="0.3">
      <c r="A661" s="651" t="s">
        <v>5375</v>
      </c>
      <c r="B661" s="652" t="s">
        <v>4477</v>
      </c>
      <c r="C661" s="652" t="s">
        <v>4493</v>
      </c>
      <c r="D661" s="652" t="s">
        <v>4524</v>
      </c>
      <c r="E661" s="652" t="s">
        <v>4525</v>
      </c>
      <c r="F661" s="655">
        <v>1</v>
      </c>
      <c r="G661" s="655">
        <v>234</v>
      </c>
      <c r="H661" s="655">
        <v>1</v>
      </c>
      <c r="I661" s="655">
        <v>234</v>
      </c>
      <c r="J661" s="655">
        <v>2</v>
      </c>
      <c r="K661" s="655">
        <v>470</v>
      </c>
      <c r="L661" s="655">
        <v>2.0085470085470085</v>
      </c>
      <c r="M661" s="655">
        <v>235</v>
      </c>
      <c r="N661" s="655">
        <v>1</v>
      </c>
      <c r="O661" s="655">
        <v>251</v>
      </c>
      <c r="P661" s="668">
        <v>1.0726495726495726</v>
      </c>
      <c r="Q661" s="656">
        <v>251</v>
      </c>
    </row>
    <row r="662" spans="1:17" ht="14.4" customHeight="1" x14ac:dyDescent="0.3">
      <c r="A662" s="651" t="s">
        <v>5376</v>
      </c>
      <c r="B662" s="652" t="s">
        <v>4477</v>
      </c>
      <c r="C662" s="652" t="s">
        <v>4493</v>
      </c>
      <c r="D662" s="652" t="s">
        <v>4508</v>
      </c>
      <c r="E662" s="652" t="s">
        <v>4509</v>
      </c>
      <c r="F662" s="655">
        <v>1</v>
      </c>
      <c r="G662" s="655">
        <v>118</v>
      </c>
      <c r="H662" s="655">
        <v>1</v>
      </c>
      <c r="I662" s="655">
        <v>118</v>
      </c>
      <c r="J662" s="655">
        <v>1</v>
      </c>
      <c r="K662" s="655">
        <v>118</v>
      </c>
      <c r="L662" s="655">
        <v>1</v>
      </c>
      <c r="M662" s="655">
        <v>118</v>
      </c>
      <c r="N662" s="655">
        <v>1</v>
      </c>
      <c r="O662" s="655">
        <v>126</v>
      </c>
      <c r="P662" s="668">
        <v>1.0677966101694916</v>
      </c>
      <c r="Q662" s="656">
        <v>126</v>
      </c>
    </row>
    <row r="663" spans="1:17" ht="14.4" customHeight="1" x14ac:dyDescent="0.3">
      <c r="A663" s="651" t="s">
        <v>5376</v>
      </c>
      <c r="B663" s="652" t="s">
        <v>4477</v>
      </c>
      <c r="C663" s="652" t="s">
        <v>4493</v>
      </c>
      <c r="D663" s="652" t="s">
        <v>4524</v>
      </c>
      <c r="E663" s="652" t="s">
        <v>4525</v>
      </c>
      <c r="F663" s="655">
        <v>2</v>
      </c>
      <c r="G663" s="655">
        <v>466</v>
      </c>
      <c r="H663" s="655">
        <v>1</v>
      </c>
      <c r="I663" s="655">
        <v>233</v>
      </c>
      <c r="J663" s="655">
        <v>1</v>
      </c>
      <c r="K663" s="655">
        <v>235</v>
      </c>
      <c r="L663" s="655">
        <v>0.50429184549356221</v>
      </c>
      <c r="M663" s="655">
        <v>235</v>
      </c>
      <c r="N663" s="655"/>
      <c r="O663" s="655"/>
      <c r="P663" s="668"/>
      <c r="Q663" s="656"/>
    </row>
    <row r="664" spans="1:17" ht="14.4" customHeight="1" x14ac:dyDescent="0.3">
      <c r="A664" s="651" t="s">
        <v>5377</v>
      </c>
      <c r="B664" s="652" t="s">
        <v>4477</v>
      </c>
      <c r="C664" s="652" t="s">
        <v>4493</v>
      </c>
      <c r="D664" s="652" t="s">
        <v>4508</v>
      </c>
      <c r="E664" s="652" t="s">
        <v>4509</v>
      </c>
      <c r="F664" s="655">
        <v>1</v>
      </c>
      <c r="G664" s="655">
        <v>118</v>
      </c>
      <c r="H664" s="655">
        <v>1</v>
      </c>
      <c r="I664" s="655">
        <v>118</v>
      </c>
      <c r="J664" s="655"/>
      <c r="K664" s="655"/>
      <c r="L664" s="655"/>
      <c r="M664" s="655"/>
      <c r="N664" s="655">
        <v>2</v>
      </c>
      <c r="O664" s="655">
        <v>252</v>
      </c>
      <c r="P664" s="668">
        <v>2.1355932203389831</v>
      </c>
      <c r="Q664" s="656">
        <v>126</v>
      </c>
    </row>
    <row r="665" spans="1:17" ht="14.4" customHeight="1" x14ac:dyDescent="0.3">
      <c r="A665" s="651" t="s">
        <v>5377</v>
      </c>
      <c r="B665" s="652" t="s">
        <v>4477</v>
      </c>
      <c r="C665" s="652" t="s">
        <v>4493</v>
      </c>
      <c r="D665" s="652" t="s">
        <v>4549</v>
      </c>
      <c r="E665" s="652" t="s">
        <v>4550</v>
      </c>
      <c r="F665" s="655"/>
      <c r="G665" s="655"/>
      <c r="H665" s="655"/>
      <c r="I665" s="655"/>
      <c r="J665" s="655"/>
      <c r="K665" s="655"/>
      <c r="L665" s="655"/>
      <c r="M665" s="655"/>
      <c r="N665" s="655">
        <v>1</v>
      </c>
      <c r="O665" s="655">
        <v>372</v>
      </c>
      <c r="P665" s="668"/>
      <c r="Q665" s="656">
        <v>372</v>
      </c>
    </row>
    <row r="666" spans="1:17" ht="14.4" customHeight="1" x14ac:dyDescent="0.3">
      <c r="A666" s="651" t="s">
        <v>5378</v>
      </c>
      <c r="B666" s="652" t="s">
        <v>4477</v>
      </c>
      <c r="C666" s="652" t="s">
        <v>4493</v>
      </c>
      <c r="D666" s="652" t="s">
        <v>4508</v>
      </c>
      <c r="E666" s="652" t="s">
        <v>4509</v>
      </c>
      <c r="F666" s="655">
        <v>4</v>
      </c>
      <c r="G666" s="655">
        <v>472</v>
      </c>
      <c r="H666" s="655">
        <v>1</v>
      </c>
      <c r="I666" s="655">
        <v>118</v>
      </c>
      <c r="J666" s="655">
        <v>1</v>
      </c>
      <c r="K666" s="655">
        <v>118</v>
      </c>
      <c r="L666" s="655">
        <v>0.25</v>
      </c>
      <c r="M666" s="655">
        <v>118</v>
      </c>
      <c r="N666" s="655">
        <v>8</v>
      </c>
      <c r="O666" s="655">
        <v>1008</v>
      </c>
      <c r="P666" s="668">
        <v>2.1355932203389831</v>
      </c>
      <c r="Q666" s="656">
        <v>126</v>
      </c>
    </row>
    <row r="667" spans="1:17" ht="14.4" customHeight="1" x14ac:dyDescent="0.3">
      <c r="A667" s="651" t="s">
        <v>5378</v>
      </c>
      <c r="B667" s="652" t="s">
        <v>4477</v>
      </c>
      <c r="C667" s="652" t="s">
        <v>4493</v>
      </c>
      <c r="D667" s="652" t="s">
        <v>4522</v>
      </c>
      <c r="E667" s="652" t="s">
        <v>4523</v>
      </c>
      <c r="F667" s="655"/>
      <c r="G667" s="655"/>
      <c r="H667" s="655"/>
      <c r="I667" s="655"/>
      <c r="J667" s="655">
        <v>8</v>
      </c>
      <c r="K667" s="655">
        <v>199.99</v>
      </c>
      <c r="L667" s="655"/>
      <c r="M667" s="655">
        <v>24.998750000000001</v>
      </c>
      <c r="N667" s="655">
        <v>5</v>
      </c>
      <c r="O667" s="655">
        <v>166.65999999999997</v>
      </c>
      <c r="P667" s="668"/>
      <c r="Q667" s="656">
        <v>33.331999999999994</v>
      </c>
    </row>
    <row r="668" spans="1:17" ht="14.4" customHeight="1" x14ac:dyDescent="0.3">
      <c r="A668" s="651" t="s">
        <v>5378</v>
      </c>
      <c r="B668" s="652" t="s">
        <v>4477</v>
      </c>
      <c r="C668" s="652" t="s">
        <v>4493</v>
      </c>
      <c r="D668" s="652" t="s">
        <v>4524</v>
      </c>
      <c r="E668" s="652" t="s">
        <v>4525</v>
      </c>
      <c r="F668" s="655">
        <v>9</v>
      </c>
      <c r="G668" s="655">
        <v>2102</v>
      </c>
      <c r="H668" s="655">
        <v>1</v>
      </c>
      <c r="I668" s="655">
        <v>233.55555555555554</v>
      </c>
      <c r="J668" s="655">
        <v>13</v>
      </c>
      <c r="K668" s="655">
        <v>3055</v>
      </c>
      <c r="L668" s="655">
        <v>1.4533777354900095</v>
      </c>
      <c r="M668" s="655">
        <v>235</v>
      </c>
      <c r="N668" s="655">
        <v>9</v>
      </c>
      <c r="O668" s="655">
        <v>2259</v>
      </c>
      <c r="P668" s="668">
        <v>1.0746907706945765</v>
      </c>
      <c r="Q668" s="656">
        <v>251</v>
      </c>
    </row>
    <row r="669" spans="1:17" ht="14.4" customHeight="1" x14ac:dyDescent="0.3">
      <c r="A669" s="651" t="s">
        <v>5378</v>
      </c>
      <c r="B669" s="652" t="s">
        <v>4477</v>
      </c>
      <c r="C669" s="652" t="s">
        <v>4493</v>
      </c>
      <c r="D669" s="652" t="s">
        <v>4549</v>
      </c>
      <c r="E669" s="652" t="s">
        <v>4550</v>
      </c>
      <c r="F669" s="655"/>
      <c r="G669" s="655"/>
      <c r="H669" s="655"/>
      <c r="I669" s="655"/>
      <c r="J669" s="655"/>
      <c r="K669" s="655"/>
      <c r="L669" s="655"/>
      <c r="M669" s="655"/>
      <c r="N669" s="655">
        <v>1</v>
      </c>
      <c r="O669" s="655">
        <v>372</v>
      </c>
      <c r="P669" s="668"/>
      <c r="Q669" s="656">
        <v>372</v>
      </c>
    </row>
    <row r="670" spans="1:17" ht="14.4" customHeight="1" x14ac:dyDescent="0.3">
      <c r="A670" s="651" t="s">
        <v>5379</v>
      </c>
      <c r="B670" s="652" t="s">
        <v>4477</v>
      </c>
      <c r="C670" s="652" t="s">
        <v>4493</v>
      </c>
      <c r="D670" s="652" t="s">
        <v>4496</v>
      </c>
      <c r="E670" s="652" t="s">
        <v>4497</v>
      </c>
      <c r="F670" s="655"/>
      <c r="G670" s="655"/>
      <c r="H670" s="655"/>
      <c r="I670" s="655"/>
      <c r="J670" s="655">
        <v>3</v>
      </c>
      <c r="K670" s="655">
        <v>105</v>
      </c>
      <c r="L670" s="655"/>
      <c r="M670" s="655">
        <v>35</v>
      </c>
      <c r="N670" s="655">
        <v>5</v>
      </c>
      <c r="O670" s="655">
        <v>185</v>
      </c>
      <c r="P670" s="668"/>
      <c r="Q670" s="656">
        <v>37</v>
      </c>
    </row>
    <row r="671" spans="1:17" ht="14.4" customHeight="1" x14ac:dyDescent="0.3">
      <c r="A671" s="651" t="s">
        <v>5379</v>
      </c>
      <c r="B671" s="652" t="s">
        <v>4477</v>
      </c>
      <c r="C671" s="652" t="s">
        <v>4493</v>
      </c>
      <c r="D671" s="652" t="s">
        <v>4508</v>
      </c>
      <c r="E671" s="652" t="s">
        <v>4509</v>
      </c>
      <c r="F671" s="655">
        <v>91</v>
      </c>
      <c r="G671" s="655">
        <v>10678</v>
      </c>
      <c r="H671" s="655">
        <v>1</v>
      </c>
      <c r="I671" s="655">
        <v>117.34065934065934</v>
      </c>
      <c r="J671" s="655">
        <v>72</v>
      </c>
      <c r="K671" s="655">
        <v>8496</v>
      </c>
      <c r="L671" s="655">
        <v>0.79565461696946993</v>
      </c>
      <c r="M671" s="655">
        <v>118</v>
      </c>
      <c r="N671" s="655">
        <v>102</v>
      </c>
      <c r="O671" s="655">
        <v>12852</v>
      </c>
      <c r="P671" s="668">
        <v>1.2035961790597489</v>
      </c>
      <c r="Q671" s="656">
        <v>126</v>
      </c>
    </row>
    <row r="672" spans="1:17" ht="14.4" customHeight="1" x14ac:dyDescent="0.3">
      <c r="A672" s="651" t="s">
        <v>5379</v>
      </c>
      <c r="B672" s="652" t="s">
        <v>4477</v>
      </c>
      <c r="C672" s="652" t="s">
        <v>4493</v>
      </c>
      <c r="D672" s="652" t="s">
        <v>4522</v>
      </c>
      <c r="E672" s="652" t="s">
        <v>4523</v>
      </c>
      <c r="F672" s="655">
        <v>2</v>
      </c>
      <c r="G672" s="655">
        <v>0</v>
      </c>
      <c r="H672" s="655"/>
      <c r="I672" s="655">
        <v>0</v>
      </c>
      <c r="J672" s="655">
        <v>110</v>
      </c>
      <c r="K672" s="655">
        <v>1499.9599999999998</v>
      </c>
      <c r="L672" s="655"/>
      <c r="M672" s="655">
        <v>13.635999999999997</v>
      </c>
      <c r="N672" s="655">
        <v>34</v>
      </c>
      <c r="O672" s="655">
        <v>1133.28</v>
      </c>
      <c r="P672" s="668"/>
      <c r="Q672" s="656">
        <v>33.33176470588235</v>
      </c>
    </row>
    <row r="673" spans="1:17" ht="14.4" customHeight="1" x14ac:dyDescent="0.3">
      <c r="A673" s="651" t="s">
        <v>5379</v>
      </c>
      <c r="B673" s="652" t="s">
        <v>4477</v>
      </c>
      <c r="C673" s="652" t="s">
        <v>4493</v>
      </c>
      <c r="D673" s="652" t="s">
        <v>4524</v>
      </c>
      <c r="E673" s="652" t="s">
        <v>4525</v>
      </c>
      <c r="F673" s="655">
        <v>160</v>
      </c>
      <c r="G673" s="655">
        <v>37366</v>
      </c>
      <c r="H673" s="655">
        <v>1</v>
      </c>
      <c r="I673" s="655">
        <v>233.53749999999999</v>
      </c>
      <c r="J673" s="655">
        <v>187</v>
      </c>
      <c r="K673" s="655">
        <v>43945</v>
      </c>
      <c r="L673" s="655">
        <v>1.1760691537761601</v>
      </c>
      <c r="M673" s="655">
        <v>235</v>
      </c>
      <c r="N673" s="655">
        <v>201</v>
      </c>
      <c r="O673" s="655">
        <v>50451</v>
      </c>
      <c r="P673" s="668">
        <v>1.3501846598512017</v>
      </c>
      <c r="Q673" s="656">
        <v>251</v>
      </c>
    </row>
    <row r="674" spans="1:17" ht="14.4" customHeight="1" x14ac:dyDescent="0.3">
      <c r="A674" s="651" t="s">
        <v>5379</v>
      </c>
      <c r="B674" s="652" t="s">
        <v>4477</v>
      </c>
      <c r="C674" s="652" t="s">
        <v>4493</v>
      </c>
      <c r="D674" s="652" t="s">
        <v>4549</v>
      </c>
      <c r="E674" s="652" t="s">
        <v>4550</v>
      </c>
      <c r="F674" s="655"/>
      <c r="G674" s="655"/>
      <c r="H674" s="655"/>
      <c r="I674" s="655"/>
      <c r="J674" s="655">
        <v>16</v>
      </c>
      <c r="K674" s="655">
        <v>5584</v>
      </c>
      <c r="L674" s="655"/>
      <c r="M674" s="655">
        <v>349</v>
      </c>
      <c r="N674" s="655">
        <v>30</v>
      </c>
      <c r="O674" s="655">
        <v>11160</v>
      </c>
      <c r="P674" s="668"/>
      <c r="Q674" s="656">
        <v>372</v>
      </c>
    </row>
    <row r="675" spans="1:17" ht="14.4" customHeight="1" x14ac:dyDescent="0.3">
      <c r="A675" s="651" t="s">
        <v>5380</v>
      </c>
      <c r="B675" s="652" t="s">
        <v>4477</v>
      </c>
      <c r="C675" s="652" t="s">
        <v>4493</v>
      </c>
      <c r="D675" s="652" t="s">
        <v>4496</v>
      </c>
      <c r="E675" s="652" t="s">
        <v>4497</v>
      </c>
      <c r="F675" s="655"/>
      <c r="G675" s="655"/>
      <c r="H675" s="655"/>
      <c r="I675" s="655"/>
      <c r="J675" s="655">
        <v>1</v>
      </c>
      <c r="K675" s="655">
        <v>35</v>
      </c>
      <c r="L675" s="655"/>
      <c r="M675" s="655">
        <v>35</v>
      </c>
      <c r="N675" s="655"/>
      <c r="O675" s="655"/>
      <c r="P675" s="668"/>
      <c r="Q675" s="656"/>
    </row>
    <row r="676" spans="1:17" ht="14.4" customHeight="1" x14ac:dyDescent="0.3">
      <c r="A676" s="651" t="s">
        <v>5380</v>
      </c>
      <c r="B676" s="652" t="s">
        <v>4477</v>
      </c>
      <c r="C676" s="652" t="s">
        <v>4493</v>
      </c>
      <c r="D676" s="652" t="s">
        <v>4508</v>
      </c>
      <c r="E676" s="652" t="s">
        <v>4509</v>
      </c>
      <c r="F676" s="655">
        <v>4</v>
      </c>
      <c r="G676" s="655">
        <v>466</v>
      </c>
      <c r="H676" s="655">
        <v>1</v>
      </c>
      <c r="I676" s="655">
        <v>116.5</v>
      </c>
      <c r="J676" s="655">
        <v>2</v>
      </c>
      <c r="K676" s="655">
        <v>236</v>
      </c>
      <c r="L676" s="655">
        <v>0.50643776824034337</v>
      </c>
      <c r="M676" s="655">
        <v>118</v>
      </c>
      <c r="N676" s="655"/>
      <c r="O676" s="655"/>
      <c r="P676" s="668"/>
      <c r="Q676" s="656"/>
    </row>
    <row r="677" spans="1:17" ht="14.4" customHeight="1" x14ac:dyDescent="0.3">
      <c r="A677" s="651" t="s">
        <v>5380</v>
      </c>
      <c r="B677" s="652" t="s">
        <v>4477</v>
      </c>
      <c r="C677" s="652" t="s">
        <v>4493</v>
      </c>
      <c r="D677" s="652" t="s">
        <v>4522</v>
      </c>
      <c r="E677" s="652" t="s">
        <v>4523</v>
      </c>
      <c r="F677" s="655"/>
      <c r="G677" s="655"/>
      <c r="H677" s="655"/>
      <c r="I677" s="655"/>
      <c r="J677" s="655">
        <v>3</v>
      </c>
      <c r="K677" s="655">
        <v>33.33</v>
      </c>
      <c r="L677" s="655"/>
      <c r="M677" s="655">
        <v>11.11</v>
      </c>
      <c r="N677" s="655">
        <v>1</v>
      </c>
      <c r="O677" s="655">
        <v>33.33</v>
      </c>
      <c r="P677" s="668"/>
      <c r="Q677" s="656">
        <v>33.33</v>
      </c>
    </row>
    <row r="678" spans="1:17" ht="14.4" customHeight="1" x14ac:dyDescent="0.3">
      <c r="A678" s="651" t="s">
        <v>5380</v>
      </c>
      <c r="B678" s="652" t="s">
        <v>4477</v>
      </c>
      <c r="C678" s="652" t="s">
        <v>4493</v>
      </c>
      <c r="D678" s="652" t="s">
        <v>4524</v>
      </c>
      <c r="E678" s="652" t="s">
        <v>4525</v>
      </c>
      <c r="F678" s="655">
        <v>1</v>
      </c>
      <c r="G678" s="655">
        <v>234</v>
      </c>
      <c r="H678" s="655">
        <v>1</v>
      </c>
      <c r="I678" s="655">
        <v>234</v>
      </c>
      <c r="J678" s="655">
        <v>3</v>
      </c>
      <c r="K678" s="655">
        <v>705</v>
      </c>
      <c r="L678" s="655">
        <v>3.0128205128205128</v>
      </c>
      <c r="M678" s="655">
        <v>235</v>
      </c>
      <c r="N678" s="655">
        <v>3</v>
      </c>
      <c r="O678" s="655">
        <v>753</v>
      </c>
      <c r="P678" s="668">
        <v>3.2179487179487181</v>
      </c>
      <c r="Q678" s="656">
        <v>251</v>
      </c>
    </row>
    <row r="679" spans="1:17" ht="14.4" customHeight="1" x14ac:dyDescent="0.3">
      <c r="A679" s="651" t="s">
        <v>5380</v>
      </c>
      <c r="B679" s="652" t="s">
        <v>4477</v>
      </c>
      <c r="C679" s="652" t="s">
        <v>4493</v>
      </c>
      <c r="D679" s="652" t="s">
        <v>4549</v>
      </c>
      <c r="E679" s="652" t="s">
        <v>4550</v>
      </c>
      <c r="F679" s="655"/>
      <c r="G679" s="655"/>
      <c r="H679" s="655"/>
      <c r="I679" s="655"/>
      <c r="J679" s="655"/>
      <c r="K679" s="655"/>
      <c r="L679" s="655"/>
      <c r="M679" s="655"/>
      <c r="N679" s="655">
        <v>2</v>
      </c>
      <c r="O679" s="655">
        <v>744</v>
      </c>
      <c r="P679" s="668"/>
      <c r="Q679" s="656">
        <v>372</v>
      </c>
    </row>
    <row r="680" spans="1:17" ht="14.4" customHeight="1" x14ac:dyDescent="0.3">
      <c r="A680" s="651" t="s">
        <v>5381</v>
      </c>
      <c r="B680" s="652" t="s">
        <v>4477</v>
      </c>
      <c r="C680" s="652" t="s">
        <v>4493</v>
      </c>
      <c r="D680" s="652" t="s">
        <v>4508</v>
      </c>
      <c r="E680" s="652" t="s">
        <v>4509</v>
      </c>
      <c r="F680" s="655">
        <v>1</v>
      </c>
      <c r="G680" s="655">
        <v>118</v>
      </c>
      <c r="H680" s="655">
        <v>1</v>
      </c>
      <c r="I680" s="655">
        <v>118</v>
      </c>
      <c r="J680" s="655"/>
      <c r="K680" s="655"/>
      <c r="L680" s="655"/>
      <c r="M680" s="655"/>
      <c r="N680" s="655"/>
      <c r="O680" s="655"/>
      <c r="P680" s="668"/>
      <c r="Q680" s="656"/>
    </row>
    <row r="681" spans="1:17" ht="14.4" customHeight="1" x14ac:dyDescent="0.3">
      <c r="A681" s="651" t="s">
        <v>5381</v>
      </c>
      <c r="B681" s="652" t="s">
        <v>4477</v>
      </c>
      <c r="C681" s="652" t="s">
        <v>4493</v>
      </c>
      <c r="D681" s="652" t="s">
        <v>4524</v>
      </c>
      <c r="E681" s="652" t="s">
        <v>4525</v>
      </c>
      <c r="F681" s="655">
        <v>1</v>
      </c>
      <c r="G681" s="655">
        <v>234</v>
      </c>
      <c r="H681" s="655">
        <v>1</v>
      </c>
      <c r="I681" s="655">
        <v>234</v>
      </c>
      <c r="J681" s="655"/>
      <c r="K681" s="655"/>
      <c r="L681" s="655"/>
      <c r="M681" s="655"/>
      <c r="N681" s="655">
        <v>1</v>
      </c>
      <c r="O681" s="655">
        <v>251</v>
      </c>
      <c r="P681" s="668">
        <v>1.0726495726495726</v>
      </c>
      <c r="Q681" s="656">
        <v>251</v>
      </c>
    </row>
    <row r="682" spans="1:17" ht="14.4" customHeight="1" x14ac:dyDescent="0.3">
      <c r="A682" s="651" t="s">
        <v>5382</v>
      </c>
      <c r="B682" s="652" t="s">
        <v>4477</v>
      </c>
      <c r="C682" s="652" t="s">
        <v>4493</v>
      </c>
      <c r="D682" s="652" t="s">
        <v>4496</v>
      </c>
      <c r="E682" s="652" t="s">
        <v>4497</v>
      </c>
      <c r="F682" s="655"/>
      <c r="G682" s="655"/>
      <c r="H682" s="655"/>
      <c r="I682" s="655"/>
      <c r="J682" s="655"/>
      <c r="K682" s="655"/>
      <c r="L682" s="655"/>
      <c r="M682" s="655"/>
      <c r="N682" s="655">
        <v>2</v>
      </c>
      <c r="O682" s="655">
        <v>74</v>
      </c>
      <c r="P682" s="668"/>
      <c r="Q682" s="656">
        <v>37</v>
      </c>
    </row>
    <row r="683" spans="1:17" ht="14.4" customHeight="1" x14ac:dyDescent="0.3">
      <c r="A683" s="651" t="s">
        <v>5382</v>
      </c>
      <c r="B683" s="652" t="s">
        <v>4477</v>
      </c>
      <c r="C683" s="652" t="s">
        <v>4493</v>
      </c>
      <c r="D683" s="652" t="s">
        <v>4508</v>
      </c>
      <c r="E683" s="652" t="s">
        <v>4509</v>
      </c>
      <c r="F683" s="655">
        <v>11</v>
      </c>
      <c r="G683" s="655">
        <v>1292</v>
      </c>
      <c r="H683" s="655">
        <v>1</v>
      </c>
      <c r="I683" s="655">
        <v>117.45454545454545</v>
      </c>
      <c r="J683" s="655">
        <v>14</v>
      </c>
      <c r="K683" s="655">
        <v>1652</v>
      </c>
      <c r="L683" s="655">
        <v>1.2786377708978329</v>
      </c>
      <c r="M683" s="655">
        <v>118</v>
      </c>
      <c r="N683" s="655">
        <v>14</v>
      </c>
      <c r="O683" s="655">
        <v>1764</v>
      </c>
      <c r="P683" s="668">
        <v>1.3653250773993808</v>
      </c>
      <c r="Q683" s="656">
        <v>126</v>
      </c>
    </row>
    <row r="684" spans="1:17" ht="14.4" customHeight="1" x14ac:dyDescent="0.3">
      <c r="A684" s="651" t="s">
        <v>5382</v>
      </c>
      <c r="B684" s="652" t="s">
        <v>4477</v>
      </c>
      <c r="C684" s="652" t="s">
        <v>4493</v>
      </c>
      <c r="D684" s="652" t="s">
        <v>4522</v>
      </c>
      <c r="E684" s="652" t="s">
        <v>4523</v>
      </c>
      <c r="F684" s="655"/>
      <c r="G684" s="655"/>
      <c r="H684" s="655"/>
      <c r="I684" s="655"/>
      <c r="J684" s="655">
        <v>22</v>
      </c>
      <c r="K684" s="655">
        <v>166.64999999999998</v>
      </c>
      <c r="L684" s="655"/>
      <c r="M684" s="655">
        <v>7.5749999999999993</v>
      </c>
      <c r="N684" s="655"/>
      <c r="O684" s="655"/>
      <c r="P684" s="668"/>
      <c r="Q684" s="656"/>
    </row>
    <row r="685" spans="1:17" ht="14.4" customHeight="1" x14ac:dyDescent="0.3">
      <c r="A685" s="651" t="s">
        <v>5382</v>
      </c>
      <c r="B685" s="652" t="s">
        <v>4477</v>
      </c>
      <c r="C685" s="652" t="s">
        <v>4493</v>
      </c>
      <c r="D685" s="652" t="s">
        <v>4524</v>
      </c>
      <c r="E685" s="652" t="s">
        <v>4525</v>
      </c>
      <c r="F685" s="655">
        <v>11</v>
      </c>
      <c r="G685" s="655">
        <v>2574</v>
      </c>
      <c r="H685" s="655">
        <v>1</v>
      </c>
      <c r="I685" s="655">
        <v>234</v>
      </c>
      <c r="J685" s="655">
        <v>17</v>
      </c>
      <c r="K685" s="655">
        <v>3995</v>
      </c>
      <c r="L685" s="655">
        <v>1.552059052059052</v>
      </c>
      <c r="M685" s="655">
        <v>235</v>
      </c>
      <c r="N685" s="655">
        <v>14</v>
      </c>
      <c r="O685" s="655">
        <v>3514</v>
      </c>
      <c r="P685" s="668">
        <v>1.3651903651903652</v>
      </c>
      <c r="Q685" s="656">
        <v>251</v>
      </c>
    </row>
    <row r="686" spans="1:17" ht="14.4" customHeight="1" x14ac:dyDescent="0.3">
      <c r="A686" s="651" t="s">
        <v>5382</v>
      </c>
      <c r="B686" s="652" t="s">
        <v>4477</v>
      </c>
      <c r="C686" s="652" t="s">
        <v>4493</v>
      </c>
      <c r="D686" s="652" t="s">
        <v>4543</v>
      </c>
      <c r="E686" s="652" t="s">
        <v>4544</v>
      </c>
      <c r="F686" s="655">
        <v>1</v>
      </c>
      <c r="G686" s="655">
        <v>114</v>
      </c>
      <c r="H686" s="655">
        <v>1</v>
      </c>
      <c r="I686" s="655">
        <v>114</v>
      </c>
      <c r="J686" s="655"/>
      <c r="K686" s="655"/>
      <c r="L686" s="655"/>
      <c r="M686" s="655"/>
      <c r="N686" s="655"/>
      <c r="O686" s="655"/>
      <c r="P686" s="668"/>
      <c r="Q686" s="656"/>
    </row>
    <row r="687" spans="1:17" ht="14.4" customHeight="1" x14ac:dyDescent="0.3">
      <c r="A687" s="651" t="s">
        <v>5382</v>
      </c>
      <c r="B687" s="652" t="s">
        <v>4477</v>
      </c>
      <c r="C687" s="652" t="s">
        <v>4493</v>
      </c>
      <c r="D687" s="652" t="s">
        <v>4549</v>
      </c>
      <c r="E687" s="652" t="s">
        <v>4550</v>
      </c>
      <c r="F687" s="655"/>
      <c r="G687" s="655"/>
      <c r="H687" s="655"/>
      <c r="I687" s="655"/>
      <c r="J687" s="655">
        <v>2</v>
      </c>
      <c r="K687" s="655">
        <v>698</v>
      </c>
      <c r="L687" s="655"/>
      <c r="M687" s="655">
        <v>349</v>
      </c>
      <c r="N687" s="655"/>
      <c r="O687" s="655"/>
      <c r="P687" s="668"/>
      <c r="Q687" s="656"/>
    </row>
    <row r="688" spans="1:17" ht="14.4" customHeight="1" x14ac:dyDescent="0.3">
      <c r="A688" s="651" t="s">
        <v>5383</v>
      </c>
      <c r="B688" s="652" t="s">
        <v>4477</v>
      </c>
      <c r="C688" s="652" t="s">
        <v>4493</v>
      </c>
      <c r="D688" s="652" t="s">
        <v>4496</v>
      </c>
      <c r="E688" s="652" t="s">
        <v>4497</v>
      </c>
      <c r="F688" s="655"/>
      <c r="G688" s="655"/>
      <c r="H688" s="655"/>
      <c r="I688" s="655"/>
      <c r="J688" s="655">
        <v>1</v>
      </c>
      <c r="K688" s="655">
        <v>35</v>
      </c>
      <c r="L688" s="655"/>
      <c r="M688" s="655">
        <v>35</v>
      </c>
      <c r="N688" s="655"/>
      <c r="O688" s="655"/>
      <c r="P688" s="668"/>
      <c r="Q688" s="656"/>
    </row>
    <row r="689" spans="1:17" ht="14.4" customHeight="1" x14ac:dyDescent="0.3">
      <c r="A689" s="651" t="s">
        <v>5383</v>
      </c>
      <c r="B689" s="652" t="s">
        <v>4477</v>
      </c>
      <c r="C689" s="652" t="s">
        <v>4493</v>
      </c>
      <c r="D689" s="652" t="s">
        <v>4508</v>
      </c>
      <c r="E689" s="652" t="s">
        <v>4509</v>
      </c>
      <c r="F689" s="655"/>
      <c r="G689" s="655"/>
      <c r="H689" s="655"/>
      <c r="I689" s="655"/>
      <c r="J689" s="655"/>
      <c r="K689" s="655"/>
      <c r="L689" s="655"/>
      <c r="M689" s="655"/>
      <c r="N689" s="655">
        <v>2</v>
      </c>
      <c r="O689" s="655">
        <v>252</v>
      </c>
      <c r="P689" s="668"/>
      <c r="Q689" s="656">
        <v>126</v>
      </c>
    </row>
    <row r="690" spans="1:17" ht="14.4" customHeight="1" x14ac:dyDescent="0.3">
      <c r="A690" s="651" t="s">
        <v>5383</v>
      </c>
      <c r="B690" s="652" t="s">
        <v>4477</v>
      </c>
      <c r="C690" s="652" t="s">
        <v>4493</v>
      </c>
      <c r="D690" s="652" t="s">
        <v>4522</v>
      </c>
      <c r="E690" s="652" t="s">
        <v>4523</v>
      </c>
      <c r="F690" s="655"/>
      <c r="G690" s="655"/>
      <c r="H690" s="655"/>
      <c r="I690" s="655"/>
      <c r="J690" s="655">
        <v>1</v>
      </c>
      <c r="K690" s="655">
        <v>0</v>
      </c>
      <c r="L690" s="655"/>
      <c r="M690" s="655">
        <v>0</v>
      </c>
      <c r="N690" s="655"/>
      <c r="O690" s="655"/>
      <c r="P690" s="668"/>
      <c r="Q690" s="656"/>
    </row>
    <row r="691" spans="1:17" ht="14.4" customHeight="1" x14ac:dyDescent="0.3">
      <c r="A691" s="651" t="s">
        <v>5383</v>
      </c>
      <c r="B691" s="652" t="s">
        <v>4477</v>
      </c>
      <c r="C691" s="652" t="s">
        <v>4493</v>
      </c>
      <c r="D691" s="652" t="s">
        <v>4524</v>
      </c>
      <c r="E691" s="652" t="s">
        <v>4525</v>
      </c>
      <c r="F691" s="655">
        <v>4</v>
      </c>
      <c r="G691" s="655">
        <v>936</v>
      </c>
      <c r="H691" s="655">
        <v>1</v>
      </c>
      <c r="I691" s="655">
        <v>234</v>
      </c>
      <c r="J691" s="655">
        <v>3</v>
      </c>
      <c r="K691" s="655">
        <v>705</v>
      </c>
      <c r="L691" s="655">
        <v>0.75320512820512819</v>
      </c>
      <c r="M691" s="655">
        <v>235</v>
      </c>
      <c r="N691" s="655">
        <v>1</v>
      </c>
      <c r="O691" s="655">
        <v>251</v>
      </c>
      <c r="P691" s="668">
        <v>0.26816239316239315</v>
      </c>
      <c r="Q691" s="656">
        <v>251</v>
      </c>
    </row>
    <row r="692" spans="1:17" ht="14.4" customHeight="1" x14ac:dyDescent="0.3">
      <c r="A692" s="651" t="s">
        <v>5384</v>
      </c>
      <c r="B692" s="652" t="s">
        <v>4477</v>
      </c>
      <c r="C692" s="652" t="s">
        <v>4493</v>
      </c>
      <c r="D692" s="652" t="s">
        <v>4496</v>
      </c>
      <c r="E692" s="652" t="s">
        <v>4497</v>
      </c>
      <c r="F692" s="655"/>
      <c r="G692" s="655"/>
      <c r="H692" s="655"/>
      <c r="I692" s="655"/>
      <c r="J692" s="655">
        <v>3</v>
      </c>
      <c r="K692" s="655">
        <v>105</v>
      </c>
      <c r="L692" s="655"/>
      <c r="M692" s="655">
        <v>35</v>
      </c>
      <c r="N692" s="655">
        <v>9</v>
      </c>
      <c r="O692" s="655">
        <v>333</v>
      </c>
      <c r="P692" s="668"/>
      <c r="Q692" s="656">
        <v>37</v>
      </c>
    </row>
    <row r="693" spans="1:17" ht="14.4" customHeight="1" x14ac:dyDescent="0.3">
      <c r="A693" s="651" t="s">
        <v>5384</v>
      </c>
      <c r="B693" s="652" t="s">
        <v>4477</v>
      </c>
      <c r="C693" s="652" t="s">
        <v>4493</v>
      </c>
      <c r="D693" s="652" t="s">
        <v>4508</v>
      </c>
      <c r="E693" s="652" t="s">
        <v>4509</v>
      </c>
      <c r="F693" s="655">
        <v>25</v>
      </c>
      <c r="G693" s="655">
        <v>2934</v>
      </c>
      <c r="H693" s="655">
        <v>1</v>
      </c>
      <c r="I693" s="655">
        <v>117.36</v>
      </c>
      <c r="J693" s="655">
        <v>4</v>
      </c>
      <c r="K693" s="655">
        <v>472</v>
      </c>
      <c r="L693" s="655">
        <v>0.16087252897068849</v>
      </c>
      <c r="M693" s="655">
        <v>118</v>
      </c>
      <c r="N693" s="655">
        <v>17</v>
      </c>
      <c r="O693" s="655">
        <v>2142</v>
      </c>
      <c r="P693" s="668">
        <v>0.73006134969325154</v>
      </c>
      <c r="Q693" s="656">
        <v>126</v>
      </c>
    </row>
    <row r="694" spans="1:17" ht="14.4" customHeight="1" x14ac:dyDescent="0.3">
      <c r="A694" s="651" t="s">
        <v>5384</v>
      </c>
      <c r="B694" s="652" t="s">
        <v>4477</v>
      </c>
      <c r="C694" s="652" t="s">
        <v>4493</v>
      </c>
      <c r="D694" s="652" t="s">
        <v>4522</v>
      </c>
      <c r="E694" s="652" t="s">
        <v>4523</v>
      </c>
      <c r="F694" s="655"/>
      <c r="G694" s="655"/>
      <c r="H694" s="655"/>
      <c r="I694" s="655"/>
      <c r="J694" s="655">
        <v>3</v>
      </c>
      <c r="K694" s="655">
        <v>0</v>
      </c>
      <c r="L694" s="655"/>
      <c r="M694" s="655">
        <v>0</v>
      </c>
      <c r="N694" s="655">
        <v>1</v>
      </c>
      <c r="O694" s="655">
        <v>33.33</v>
      </c>
      <c r="P694" s="668"/>
      <c r="Q694" s="656">
        <v>33.33</v>
      </c>
    </row>
    <row r="695" spans="1:17" ht="14.4" customHeight="1" x14ac:dyDescent="0.3">
      <c r="A695" s="651" t="s">
        <v>5384</v>
      </c>
      <c r="B695" s="652" t="s">
        <v>4477</v>
      </c>
      <c r="C695" s="652" t="s">
        <v>4493</v>
      </c>
      <c r="D695" s="652" t="s">
        <v>4524</v>
      </c>
      <c r="E695" s="652" t="s">
        <v>4525</v>
      </c>
      <c r="F695" s="655">
        <v>7</v>
      </c>
      <c r="G695" s="655">
        <v>1632</v>
      </c>
      <c r="H695" s="655">
        <v>1</v>
      </c>
      <c r="I695" s="655">
        <v>233.14285714285714</v>
      </c>
      <c r="J695" s="655">
        <v>9</v>
      </c>
      <c r="K695" s="655">
        <v>2115</v>
      </c>
      <c r="L695" s="655">
        <v>1.2959558823529411</v>
      </c>
      <c r="M695" s="655">
        <v>235</v>
      </c>
      <c r="N695" s="655">
        <v>5</v>
      </c>
      <c r="O695" s="655">
        <v>1255</v>
      </c>
      <c r="P695" s="668">
        <v>0.76899509803921573</v>
      </c>
      <c r="Q695" s="656">
        <v>251</v>
      </c>
    </row>
    <row r="696" spans="1:17" ht="14.4" customHeight="1" x14ac:dyDescent="0.3">
      <c r="A696" s="651" t="s">
        <v>5384</v>
      </c>
      <c r="B696" s="652" t="s">
        <v>4477</v>
      </c>
      <c r="C696" s="652" t="s">
        <v>4493</v>
      </c>
      <c r="D696" s="652" t="s">
        <v>4543</v>
      </c>
      <c r="E696" s="652" t="s">
        <v>4544</v>
      </c>
      <c r="F696" s="655">
        <v>1</v>
      </c>
      <c r="G696" s="655">
        <v>114</v>
      </c>
      <c r="H696" s="655">
        <v>1</v>
      </c>
      <c r="I696" s="655">
        <v>114</v>
      </c>
      <c r="J696" s="655"/>
      <c r="K696" s="655"/>
      <c r="L696" s="655"/>
      <c r="M696" s="655"/>
      <c r="N696" s="655"/>
      <c r="O696" s="655"/>
      <c r="P696" s="668"/>
      <c r="Q696" s="656"/>
    </row>
    <row r="697" spans="1:17" ht="14.4" customHeight="1" x14ac:dyDescent="0.3">
      <c r="A697" s="651" t="s">
        <v>5385</v>
      </c>
      <c r="B697" s="652" t="s">
        <v>4477</v>
      </c>
      <c r="C697" s="652" t="s">
        <v>4493</v>
      </c>
      <c r="D697" s="652" t="s">
        <v>4496</v>
      </c>
      <c r="E697" s="652" t="s">
        <v>4497</v>
      </c>
      <c r="F697" s="655"/>
      <c r="G697" s="655"/>
      <c r="H697" s="655"/>
      <c r="I697" s="655"/>
      <c r="J697" s="655">
        <v>5</v>
      </c>
      <c r="K697" s="655">
        <v>175</v>
      </c>
      <c r="L697" s="655"/>
      <c r="M697" s="655">
        <v>35</v>
      </c>
      <c r="N697" s="655">
        <v>2</v>
      </c>
      <c r="O697" s="655">
        <v>74</v>
      </c>
      <c r="P697" s="668"/>
      <c r="Q697" s="656">
        <v>37</v>
      </c>
    </row>
    <row r="698" spans="1:17" ht="14.4" customHeight="1" x14ac:dyDescent="0.3">
      <c r="A698" s="651" t="s">
        <v>5385</v>
      </c>
      <c r="B698" s="652" t="s">
        <v>4477</v>
      </c>
      <c r="C698" s="652" t="s">
        <v>4493</v>
      </c>
      <c r="D698" s="652" t="s">
        <v>4508</v>
      </c>
      <c r="E698" s="652" t="s">
        <v>4509</v>
      </c>
      <c r="F698" s="655">
        <v>8</v>
      </c>
      <c r="G698" s="655">
        <v>944</v>
      </c>
      <c r="H698" s="655">
        <v>1</v>
      </c>
      <c r="I698" s="655">
        <v>118</v>
      </c>
      <c r="J698" s="655">
        <v>2</v>
      </c>
      <c r="K698" s="655">
        <v>236</v>
      </c>
      <c r="L698" s="655">
        <v>0.25</v>
      </c>
      <c r="M698" s="655">
        <v>118</v>
      </c>
      <c r="N698" s="655">
        <v>10</v>
      </c>
      <c r="O698" s="655">
        <v>1260</v>
      </c>
      <c r="P698" s="668">
        <v>1.3347457627118644</v>
      </c>
      <c r="Q698" s="656">
        <v>126</v>
      </c>
    </row>
    <row r="699" spans="1:17" ht="14.4" customHeight="1" x14ac:dyDescent="0.3">
      <c r="A699" s="651" t="s">
        <v>5385</v>
      </c>
      <c r="B699" s="652" t="s">
        <v>4477</v>
      </c>
      <c r="C699" s="652" t="s">
        <v>4493</v>
      </c>
      <c r="D699" s="652" t="s">
        <v>4522</v>
      </c>
      <c r="E699" s="652" t="s">
        <v>4523</v>
      </c>
      <c r="F699" s="655"/>
      <c r="G699" s="655"/>
      <c r="H699" s="655"/>
      <c r="I699" s="655"/>
      <c r="J699" s="655">
        <v>1</v>
      </c>
      <c r="K699" s="655">
        <v>33.33</v>
      </c>
      <c r="L699" s="655"/>
      <c r="M699" s="655">
        <v>33.33</v>
      </c>
      <c r="N699" s="655"/>
      <c r="O699" s="655"/>
      <c r="P699" s="668"/>
      <c r="Q699" s="656"/>
    </row>
    <row r="700" spans="1:17" ht="14.4" customHeight="1" x14ac:dyDescent="0.3">
      <c r="A700" s="651" t="s">
        <v>5385</v>
      </c>
      <c r="B700" s="652" t="s">
        <v>4477</v>
      </c>
      <c r="C700" s="652" t="s">
        <v>4493</v>
      </c>
      <c r="D700" s="652" t="s">
        <v>4524</v>
      </c>
      <c r="E700" s="652" t="s">
        <v>4525</v>
      </c>
      <c r="F700" s="655">
        <v>5</v>
      </c>
      <c r="G700" s="655">
        <v>1170</v>
      </c>
      <c r="H700" s="655">
        <v>1</v>
      </c>
      <c r="I700" s="655">
        <v>234</v>
      </c>
      <c r="J700" s="655">
        <v>5</v>
      </c>
      <c r="K700" s="655">
        <v>1175</v>
      </c>
      <c r="L700" s="655">
        <v>1.0042735042735043</v>
      </c>
      <c r="M700" s="655">
        <v>235</v>
      </c>
      <c r="N700" s="655">
        <v>7</v>
      </c>
      <c r="O700" s="655">
        <v>1757</v>
      </c>
      <c r="P700" s="668">
        <v>1.5017094017094017</v>
      </c>
      <c r="Q700" s="656">
        <v>251</v>
      </c>
    </row>
    <row r="701" spans="1:17" ht="14.4" customHeight="1" x14ac:dyDescent="0.3">
      <c r="A701" s="651" t="s">
        <v>5385</v>
      </c>
      <c r="B701" s="652" t="s">
        <v>4477</v>
      </c>
      <c r="C701" s="652" t="s">
        <v>4493</v>
      </c>
      <c r="D701" s="652" t="s">
        <v>4549</v>
      </c>
      <c r="E701" s="652" t="s">
        <v>4550</v>
      </c>
      <c r="F701" s="655"/>
      <c r="G701" s="655"/>
      <c r="H701" s="655"/>
      <c r="I701" s="655"/>
      <c r="J701" s="655"/>
      <c r="K701" s="655"/>
      <c r="L701" s="655"/>
      <c r="M701" s="655"/>
      <c r="N701" s="655">
        <v>1</v>
      </c>
      <c r="O701" s="655">
        <v>372</v>
      </c>
      <c r="P701" s="668"/>
      <c r="Q701" s="656">
        <v>372</v>
      </c>
    </row>
    <row r="702" spans="1:17" ht="14.4" customHeight="1" x14ac:dyDescent="0.3">
      <c r="A702" s="651" t="s">
        <v>5386</v>
      </c>
      <c r="B702" s="652" t="s">
        <v>4477</v>
      </c>
      <c r="C702" s="652" t="s">
        <v>4493</v>
      </c>
      <c r="D702" s="652" t="s">
        <v>4496</v>
      </c>
      <c r="E702" s="652" t="s">
        <v>4497</v>
      </c>
      <c r="F702" s="655"/>
      <c r="G702" s="655"/>
      <c r="H702" s="655"/>
      <c r="I702" s="655"/>
      <c r="J702" s="655"/>
      <c r="K702" s="655"/>
      <c r="L702" s="655"/>
      <c r="M702" s="655"/>
      <c r="N702" s="655">
        <v>1</v>
      </c>
      <c r="O702" s="655">
        <v>37</v>
      </c>
      <c r="P702" s="668"/>
      <c r="Q702" s="656">
        <v>37</v>
      </c>
    </row>
    <row r="703" spans="1:17" ht="14.4" customHeight="1" x14ac:dyDescent="0.3">
      <c r="A703" s="651" t="s">
        <v>5386</v>
      </c>
      <c r="B703" s="652" t="s">
        <v>4477</v>
      </c>
      <c r="C703" s="652" t="s">
        <v>4493</v>
      </c>
      <c r="D703" s="652" t="s">
        <v>4508</v>
      </c>
      <c r="E703" s="652" t="s">
        <v>4509</v>
      </c>
      <c r="F703" s="655">
        <v>24</v>
      </c>
      <c r="G703" s="655">
        <v>2822</v>
      </c>
      <c r="H703" s="655">
        <v>1</v>
      </c>
      <c r="I703" s="655">
        <v>117.58333333333333</v>
      </c>
      <c r="J703" s="655">
        <v>22</v>
      </c>
      <c r="K703" s="655">
        <v>2596</v>
      </c>
      <c r="L703" s="655">
        <v>0.91991495393338063</v>
      </c>
      <c r="M703" s="655">
        <v>118</v>
      </c>
      <c r="N703" s="655">
        <v>23</v>
      </c>
      <c r="O703" s="655">
        <v>2898</v>
      </c>
      <c r="P703" s="668">
        <v>1.0269312544294826</v>
      </c>
      <c r="Q703" s="656">
        <v>126</v>
      </c>
    </row>
    <row r="704" spans="1:17" ht="14.4" customHeight="1" x14ac:dyDescent="0.3">
      <c r="A704" s="651" t="s">
        <v>5386</v>
      </c>
      <c r="B704" s="652" t="s">
        <v>4477</v>
      </c>
      <c r="C704" s="652" t="s">
        <v>4493</v>
      </c>
      <c r="D704" s="652" t="s">
        <v>4522</v>
      </c>
      <c r="E704" s="652" t="s">
        <v>4523</v>
      </c>
      <c r="F704" s="655">
        <v>3</v>
      </c>
      <c r="G704" s="655">
        <v>0</v>
      </c>
      <c r="H704" s="655"/>
      <c r="I704" s="655">
        <v>0</v>
      </c>
      <c r="J704" s="655">
        <v>39</v>
      </c>
      <c r="K704" s="655">
        <v>599.97</v>
      </c>
      <c r="L704" s="655"/>
      <c r="M704" s="655">
        <v>15.383846153846154</v>
      </c>
      <c r="N704" s="655">
        <v>16</v>
      </c>
      <c r="O704" s="655">
        <v>533.30999999999995</v>
      </c>
      <c r="P704" s="668"/>
      <c r="Q704" s="656">
        <v>33.331874999999997</v>
      </c>
    </row>
    <row r="705" spans="1:17" ht="14.4" customHeight="1" x14ac:dyDescent="0.3">
      <c r="A705" s="651" t="s">
        <v>5386</v>
      </c>
      <c r="B705" s="652" t="s">
        <v>4477</v>
      </c>
      <c r="C705" s="652" t="s">
        <v>4493</v>
      </c>
      <c r="D705" s="652" t="s">
        <v>4524</v>
      </c>
      <c r="E705" s="652" t="s">
        <v>4525</v>
      </c>
      <c r="F705" s="655">
        <v>44</v>
      </c>
      <c r="G705" s="655">
        <v>10278</v>
      </c>
      <c r="H705" s="655">
        <v>1</v>
      </c>
      <c r="I705" s="655">
        <v>233.59090909090909</v>
      </c>
      <c r="J705" s="655">
        <v>52</v>
      </c>
      <c r="K705" s="655">
        <v>12220</v>
      </c>
      <c r="L705" s="655">
        <v>1.1889472660050593</v>
      </c>
      <c r="M705" s="655">
        <v>235</v>
      </c>
      <c r="N705" s="655">
        <v>41</v>
      </c>
      <c r="O705" s="655">
        <v>10291</v>
      </c>
      <c r="P705" s="668">
        <v>1.0012648375170266</v>
      </c>
      <c r="Q705" s="656">
        <v>251</v>
      </c>
    </row>
    <row r="706" spans="1:17" ht="14.4" customHeight="1" x14ac:dyDescent="0.3">
      <c r="A706" s="651" t="s">
        <v>5386</v>
      </c>
      <c r="B706" s="652" t="s">
        <v>4477</v>
      </c>
      <c r="C706" s="652" t="s">
        <v>4493</v>
      </c>
      <c r="D706" s="652" t="s">
        <v>4549</v>
      </c>
      <c r="E706" s="652" t="s">
        <v>4550</v>
      </c>
      <c r="F706" s="655"/>
      <c r="G706" s="655"/>
      <c r="H706" s="655"/>
      <c r="I706" s="655"/>
      <c r="J706" s="655">
        <v>4</v>
      </c>
      <c r="K706" s="655">
        <v>1396</v>
      </c>
      <c r="L706" s="655"/>
      <c r="M706" s="655">
        <v>349</v>
      </c>
      <c r="N706" s="655">
        <v>9</v>
      </c>
      <c r="O706" s="655">
        <v>3348</v>
      </c>
      <c r="P706" s="668"/>
      <c r="Q706" s="656">
        <v>372</v>
      </c>
    </row>
    <row r="707" spans="1:17" ht="14.4" customHeight="1" x14ac:dyDescent="0.3">
      <c r="A707" s="651" t="s">
        <v>5387</v>
      </c>
      <c r="B707" s="652" t="s">
        <v>4477</v>
      </c>
      <c r="C707" s="652" t="s">
        <v>4493</v>
      </c>
      <c r="D707" s="652" t="s">
        <v>4496</v>
      </c>
      <c r="E707" s="652" t="s">
        <v>4497</v>
      </c>
      <c r="F707" s="655"/>
      <c r="G707" s="655"/>
      <c r="H707" s="655"/>
      <c r="I707" s="655"/>
      <c r="J707" s="655">
        <v>1</v>
      </c>
      <c r="K707" s="655">
        <v>35</v>
      </c>
      <c r="L707" s="655"/>
      <c r="M707" s="655">
        <v>35</v>
      </c>
      <c r="N707" s="655"/>
      <c r="O707" s="655"/>
      <c r="P707" s="668"/>
      <c r="Q707" s="656"/>
    </row>
    <row r="708" spans="1:17" ht="14.4" customHeight="1" x14ac:dyDescent="0.3">
      <c r="A708" s="651" t="s">
        <v>5387</v>
      </c>
      <c r="B708" s="652" t="s">
        <v>4477</v>
      </c>
      <c r="C708" s="652" t="s">
        <v>4493</v>
      </c>
      <c r="D708" s="652" t="s">
        <v>4508</v>
      </c>
      <c r="E708" s="652" t="s">
        <v>4509</v>
      </c>
      <c r="F708" s="655">
        <v>4</v>
      </c>
      <c r="G708" s="655">
        <v>468</v>
      </c>
      <c r="H708" s="655">
        <v>1</v>
      </c>
      <c r="I708" s="655">
        <v>117</v>
      </c>
      <c r="J708" s="655">
        <v>9</v>
      </c>
      <c r="K708" s="655">
        <v>1062</v>
      </c>
      <c r="L708" s="655">
        <v>2.2692307692307692</v>
      </c>
      <c r="M708" s="655">
        <v>118</v>
      </c>
      <c r="N708" s="655">
        <v>11</v>
      </c>
      <c r="O708" s="655">
        <v>1386</v>
      </c>
      <c r="P708" s="668">
        <v>2.9615384615384617</v>
      </c>
      <c r="Q708" s="656">
        <v>126</v>
      </c>
    </row>
    <row r="709" spans="1:17" ht="14.4" customHeight="1" x14ac:dyDescent="0.3">
      <c r="A709" s="651" t="s">
        <v>5387</v>
      </c>
      <c r="B709" s="652" t="s">
        <v>4477</v>
      </c>
      <c r="C709" s="652" t="s">
        <v>4493</v>
      </c>
      <c r="D709" s="652" t="s">
        <v>4522</v>
      </c>
      <c r="E709" s="652" t="s">
        <v>4523</v>
      </c>
      <c r="F709" s="655"/>
      <c r="G709" s="655"/>
      <c r="H709" s="655"/>
      <c r="I709" s="655"/>
      <c r="J709" s="655">
        <v>11</v>
      </c>
      <c r="K709" s="655">
        <v>199.99</v>
      </c>
      <c r="L709" s="655"/>
      <c r="M709" s="655">
        <v>18.180909090909093</v>
      </c>
      <c r="N709" s="655">
        <v>4</v>
      </c>
      <c r="O709" s="655">
        <v>133.32999999999998</v>
      </c>
      <c r="P709" s="668"/>
      <c r="Q709" s="656">
        <v>33.332499999999996</v>
      </c>
    </row>
    <row r="710" spans="1:17" ht="14.4" customHeight="1" x14ac:dyDescent="0.3">
      <c r="A710" s="651" t="s">
        <v>5387</v>
      </c>
      <c r="B710" s="652" t="s">
        <v>4477</v>
      </c>
      <c r="C710" s="652" t="s">
        <v>4493</v>
      </c>
      <c r="D710" s="652" t="s">
        <v>4524</v>
      </c>
      <c r="E710" s="652" t="s">
        <v>4525</v>
      </c>
      <c r="F710" s="655">
        <v>5</v>
      </c>
      <c r="G710" s="655">
        <v>1168</v>
      </c>
      <c r="H710" s="655">
        <v>1</v>
      </c>
      <c r="I710" s="655">
        <v>233.6</v>
      </c>
      <c r="J710" s="655">
        <v>20</v>
      </c>
      <c r="K710" s="655">
        <v>4700</v>
      </c>
      <c r="L710" s="655">
        <v>4.0239726027397262</v>
      </c>
      <c r="M710" s="655">
        <v>235</v>
      </c>
      <c r="N710" s="655">
        <v>7</v>
      </c>
      <c r="O710" s="655">
        <v>1757</v>
      </c>
      <c r="P710" s="668">
        <v>1.5042808219178083</v>
      </c>
      <c r="Q710" s="656">
        <v>251</v>
      </c>
    </row>
    <row r="711" spans="1:17" ht="14.4" customHeight="1" x14ac:dyDescent="0.3">
      <c r="A711" s="651" t="s">
        <v>5387</v>
      </c>
      <c r="B711" s="652" t="s">
        <v>4477</v>
      </c>
      <c r="C711" s="652" t="s">
        <v>4493</v>
      </c>
      <c r="D711" s="652" t="s">
        <v>4549</v>
      </c>
      <c r="E711" s="652" t="s">
        <v>4550</v>
      </c>
      <c r="F711" s="655"/>
      <c r="G711" s="655"/>
      <c r="H711" s="655"/>
      <c r="I711" s="655"/>
      <c r="J711" s="655"/>
      <c r="K711" s="655"/>
      <c r="L711" s="655"/>
      <c r="M711" s="655"/>
      <c r="N711" s="655">
        <v>2</v>
      </c>
      <c r="O711" s="655">
        <v>744</v>
      </c>
      <c r="P711" s="668"/>
      <c r="Q711" s="656">
        <v>372</v>
      </c>
    </row>
    <row r="712" spans="1:17" ht="14.4" customHeight="1" x14ac:dyDescent="0.3">
      <c r="A712" s="651" t="s">
        <v>5388</v>
      </c>
      <c r="B712" s="652" t="s">
        <v>4477</v>
      </c>
      <c r="C712" s="652" t="s">
        <v>4493</v>
      </c>
      <c r="D712" s="652" t="s">
        <v>4508</v>
      </c>
      <c r="E712" s="652" t="s">
        <v>4509</v>
      </c>
      <c r="F712" s="655">
        <v>5</v>
      </c>
      <c r="G712" s="655">
        <v>582</v>
      </c>
      <c r="H712" s="655">
        <v>1</v>
      </c>
      <c r="I712" s="655">
        <v>116.4</v>
      </c>
      <c r="J712" s="655"/>
      <c r="K712" s="655"/>
      <c r="L712" s="655"/>
      <c r="M712" s="655"/>
      <c r="N712" s="655">
        <v>1</v>
      </c>
      <c r="O712" s="655">
        <v>126</v>
      </c>
      <c r="P712" s="668">
        <v>0.21649484536082475</v>
      </c>
      <c r="Q712" s="656">
        <v>126</v>
      </c>
    </row>
    <row r="713" spans="1:17" ht="14.4" customHeight="1" x14ac:dyDescent="0.3">
      <c r="A713" s="651" t="s">
        <v>5388</v>
      </c>
      <c r="B713" s="652" t="s">
        <v>4477</v>
      </c>
      <c r="C713" s="652" t="s">
        <v>4493</v>
      </c>
      <c r="D713" s="652" t="s">
        <v>4522</v>
      </c>
      <c r="E713" s="652" t="s">
        <v>4523</v>
      </c>
      <c r="F713" s="655"/>
      <c r="G713" s="655"/>
      <c r="H713" s="655"/>
      <c r="I713" s="655"/>
      <c r="J713" s="655">
        <v>1</v>
      </c>
      <c r="K713" s="655">
        <v>33.33</v>
      </c>
      <c r="L713" s="655"/>
      <c r="M713" s="655">
        <v>33.33</v>
      </c>
      <c r="N713" s="655"/>
      <c r="O713" s="655"/>
      <c r="P713" s="668"/>
      <c r="Q713" s="656"/>
    </row>
    <row r="714" spans="1:17" ht="14.4" customHeight="1" x14ac:dyDescent="0.3">
      <c r="A714" s="651" t="s">
        <v>5388</v>
      </c>
      <c r="B714" s="652" t="s">
        <v>4477</v>
      </c>
      <c r="C714" s="652" t="s">
        <v>4493</v>
      </c>
      <c r="D714" s="652" t="s">
        <v>4524</v>
      </c>
      <c r="E714" s="652" t="s">
        <v>4525</v>
      </c>
      <c r="F714" s="655">
        <v>2</v>
      </c>
      <c r="G714" s="655">
        <v>468</v>
      </c>
      <c r="H714" s="655">
        <v>1</v>
      </c>
      <c r="I714" s="655">
        <v>234</v>
      </c>
      <c r="J714" s="655">
        <v>3</v>
      </c>
      <c r="K714" s="655">
        <v>705</v>
      </c>
      <c r="L714" s="655">
        <v>1.5064102564102564</v>
      </c>
      <c r="M714" s="655">
        <v>235</v>
      </c>
      <c r="N714" s="655">
        <v>4</v>
      </c>
      <c r="O714" s="655">
        <v>1004</v>
      </c>
      <c r="P714" s="668">
        <v>2.1452991452991452</v>
      </c>
      <c r="Q714" s="656">
        <v>251</v>
      </c>
    </row>
    <row r="715" spans="1:17" ht="14.4" customHeight="1" x14ac:dyDescent="0.3">
      <c r="A715" s="651" t="s">
        <v>5389</v>
      </c>
      <c r="B715" s="652" t="s">
        <v>4477</v>
      </c>
      <c r="C715" s="652" t="s">
        <v>4493</v>
      </c>
      <c r="D715" s="652" t="s">
        <v>4496</v>
      </c>
      <c r="E715" s="652" t="s">
        <v>4497</v>
      </c>
      <c r="F715" s="655"/>
      <c r="G715" s="655"/>
      <c r="H715" s="655"/>
      <c r="I715" s="655"/>
      <c r="J715" s="655">
        <v>1</v>
      </c>
      <c r="K715" s="655">
        <v>35</v>
      </c>
      <c r="L715" s="655"/>
      <c r="M715" s="655">
        <v>35</v>
      </c>
      <c r="N715" s="655">
        <v>1</v>
      </c>
      <c r="O715" s="655">
        <v>37</v>
      </c>
      <c r="P715" s="668"/>
      <c r="Q715" s="656">
        <v>37</v>
      </c>
    </row>
    <row r="716" spans="1:17" ht="14.4" customHeight="1" x14ac:dyDescent="0.3">
      <c r="A716" s="651" t="s">
        <v>5389</v>
      </c>
      <c r="B716" s="652" t="s">
        <v>4477</v>
      </c>
      <c r="C716" s="652" t="s">
        <v>4493</v>
      </c>
      <c r="D716" s="652" t="s">
        <v>4508</v>
      </c>
      <c r="E716" s="652" t="s">
        <v>4509</v>
      </c>
      <c r="F716" s="655">
        <v>3</v>
      </c>
      <c r="G716" s="655">
        <v>350</v>
      </c>
      <c r="H716" s="655">
        <v>1</v>
      </c>
      <c r="I716" s="655">
        <v>116.66666666666667</v>
      </c>
      <c r="J716" s="655">
        <v>7</v>
      </c>
      <c r="K716" s="655">
        <v>826</v>
      </c>
      <c r="L716" s="655">
        <v>2.36</v>
      </c>
      <c r="M716" s="655">
        <v>118</v>
      </c>
      <c r="N716" s="655">
        <v>13</v>
      </c>
      <c r="O716" s="655">
        <v>1638</v>
      </c>
      <c r="P716" s="668">
        <v>4.68</v>
      </c>
      <c r="Q716" s="656">
        <v>126</v>
      </c>
    </row>
    <row r="717" spans="1:17" ht="14.4" customHeight="1" x14ac:dyDescent="0.3">
      <c r="A717" s="651" t="s">
        <v>5389</v>
      </c>
      <c r="B717" s="652" t="s">
        <v>4477</v>
      </c>
      <c r="C717" s="652" t="s">
        <v>4493</v>
      </c>
      <c r="D717" s="652" t="s">
        <v>4522</v>
      </c>
      <c r="E717" s="652" t="s">
        <v>4523</v>
      </c>
      <c r="F717" s="655"/>
      <c r="G717" s="655"/>
      <c r="H717" s="655"/>
      <c r="I717" s="655"/>
      <c r="J717" s="655">
        <v>6</v>
      </c>
      <c r="K717" s="655">
        <v>166.66</v>
      </c>
      <c r="L717" s="655"/>
      <c r="M717" s="655">
        <v>27.776666666666667</v>
      </c>
      <c r="N717" s="655">
        <v>2</v>
      </c>
      <c r="O717" s="655">
        <v>66.66</v>
      </c>
      <c r="P717" s="668"/>
      <c r="Q717" s="656">
        <v>33.33</v>
      </c>
    </row>
    <row r="718" spans="1:17" ht="14.4" customHeight="1" x14ac:dyDescent="0.3">
      <c r="A718" s="651" t="s">
        <v>5389</v>
      </c>
      <c r="B718" s="652" t="s">
        <v>4477</v>
      </c>
      <c r="C718" s="652" t="s">
        <v>4493</v>
      </c>
      <c r="D718" s="652" t="s">
        <v>4524</v>
      </c>
      <c r="E718" s="652" t="s">
        <v>4525</v>
      </c>
      <c r="F718" s="655">
        <v>9</v>
      </c>
      <c r="G718" s="655">
        <v>2100</v>
      </c>
      <c r="H718" s="655">
        <v>1</v>
      </c>
      <c r="I718" s="655">
        <v>233.33333333333334</v>
      </c>
      <c r="J718" s="655">
        <v>13</v>
      </c>
      <c r="K718" s="655">
        <v>3055</v>
      </c>
      <c r="L718" s="655">
        <v>1.4547619047619047</v>
      </c>
      <c r="M718" s="655">
        <v>235</v>
      </c>
      <c r="N718" s="655">
        <v>14</v>
      </c>
      <c r="O718" s="655">
        <v>3514</v>
      </c>
      <c r="P718" s="668">
        <v>1.6733333333333333</v>
      </c>
      <c r="Q718" s="656">
        <v>251</v>
      </c>
    </row>
    <row r="719" spans="1:17" ht="14.4" customHeight="1" thickBot="1" x14ac:dyDescent="0.35">
      <c r="A719" s="657" t="s">
        <v>5389</v>
      </c>
      <c r="B719" s="658" t="s">
        <v>4477</v>
      </c>
      <c r="C719" s="658" t="s">
        <v>4493</v>
      </c>
      <c r="D719" s="658" t="s">
        <v>4549</v>
      </c>
      <c r="E719" s="658" t="s">
        <v>4550</v>
      </c>
      <c r="F719" s="661"/>
      <c r="G719" s="661"/>
      <c r="H719" s="661"/>
      <c r="I719" s="661"/>
      <c r="J719" s="661"/>
      <c r="K719" s="661"/>
      <c r="L719" s="661"/>
      <c r="M719" s="661"/>
      <c r="N719" s="661">
        <v>5</v>
      </c>
      <c r="O719" s="661">
        <v>1860</v>
      </c>
      <c r="P719" s="669"/>
      <c r="Q719" s="662">
        <v>372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80" t="s">
        <v>135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thickBot="1" x14ac:dyDescent="0.35">
      <c r="A2" s="382" t="s">
        <v>311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81" t="s">
        <v>70</v>
      </c>
      <c r="B3" s="543" t="s">
        <v>71</v>
      </c>
      <c r="C3" s="544"/>
      <c r="D3" s="544"/>
      <c r="E3" s="545"/>
      <c r="F3" s="543" t="s">
        <v>258</v>
      </c>
      <c r="G3" s="544"/>
      <c r="H3" s="544"/>
      <c r="I3" s="545"/>
      <c r="J3" s="123"/>
      <c r="K3" s="124"/>
      <c r="L3" s="123"/>
      <c r="M3" s="125"/>
    </row>
    <row r="4" spans="1:13" ht="14.4" customHeight="1" thickBot="1" x14ac:dyDescent="0.35">
      <c r="A4" s="582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1943.345</v>
      </c>
      <c r="C5" s="114">
        <v>1674.346</v>
      </c>
      <c r="D5" s="114">
        <v>1715.5719999999999</v>
      </c>
      <c r="E5" s="131">
        <v>1.0246221509771576</v>
      </c>
      <c r="F5" s="132">
        <v>512</v>
      </c>
      <c r="G5" s="114">
        <v>518</v>
      </c>
      <c r="H5" s="114">
        <v>509</v>
      </c>
      <c r="I5" s="133">
        <v>0.98262548262548266</v>
      </c>
      <c r="J5" s="123"/>
      <c r="K5" s="123"/>
      <c r="L5" s="7">
        <f>D5-B5</f>
        <v>-227.77300000000014</v>
      </c>
      <c r="M5" s="8">
        <f>H5-F5</f>
        <v>-3</v>
      </c>
    </row>
    <row r="6" spans="1:13" ht="14.4" hidden="1" customHeight="1" outlineLevel="1" x14ac:dyDescent="0.3">
      <c r="A6" s="119" t="s">
        <v>169</v>
      </c>
      <c r="B6" s="122">
        <v>450.61900000000003</v>
      </c>
      <c r="C6" s="113">
        <v>361.44</v>
      </c>
      <c r="D6" s="113">
        <v>441.62700000000001</v>
      </c>
      <c r="E6" s="134">
        <v>1.2218542496679947</v>
      </c>
      <c r="F6" s="135">
        <v>120</v>
      </c>
      <c r="G6" s="113">
        <v>101</v>
      </c>
      <c r="H6" s="113">
        <v>118</v>
      </c>
      <c r="I6" s="136">
        <v>1.1683168316831682</v>
      </c>
      <c r="J6" s="123"/>
      <c r="K6" s="123"/>
      <c r="L6" s="5">
        <f t="shared" ref="L6:L11" si="0">D6-B6</f>
        <v>-8.9920000000000186</v>
      </c>
      <c r="M6" s="6">
        <f t="shared" ref="M6:M13" si="1">H6-F6</f>
        <v>-2</v>
      </c>
    </row>
    <row r="7" spans="1:13" ht="14.4" hidden="1" customHeight="1" outlineLevel="1" x14ac:dyDescent="0.3">
      <c r="A7" s="119" t="s">
        <v>170</v>
      </c>
      <c r="B7" s="122">
        <v>993.702</v>
      </c>
      <c r="C7" s="113">
        <v>1121.2059999999999</v>
      </c>
      <c r="D7" s="113">
        <v>1025.33</v>
      </c>
      <c r="E7" s="134">
        <v>0.91448850612643884</v>
      </c>
      <c r="F7" s="135">
        <v>303</v>
      </c>
      <c r="G7" s="113">
        <v>350</v>
      </c>
      <c r="H7" s="113">
        <v>325</v>
      </c>
      <c r="I7" s="136">
        <v>0.9285714285714286</v>
      </c>
      <c r="J7" s="123"/>
      <c r="K7" s="123"/>
      <c r="L7" s="5">
        <f t="shared" si="0"/>
        <v>31.627999999999929</v>
      </c>
      <c r="M7" s="6">
        <f t="shared" si="1"/>
        <v>22</v>
      </c>
    </row>
    <row r="8" spans="1:13" ht="14.4" hidden="1" customHeight="1" outlineLevel="1" x14ac:dyDescent="0.3">
      <c r="A8" s="119" t="s">
        <v>171</v>
      </c>
      <c r="B8" s="122">
        <v>130.20699999999999</v>
      </c>
      <c r="C8" s="113">
        <v>96.536000000000001</v>
      </c>
      <c r="D8" s="113">
        <v>71.596000000000004</v>
      </c>
      <c r="E8" s="134">
        <v>0.74165078312753796</v>
      </c>
      <c r="F8" s="135">
        <v>42</v>
      </c>
      <c r="G8" s="113">
        <v>31</v>
      </c>
      <c r="H8" s="113">
        <v>26</v>
      </c>
      <c r="I8" s="136">
        <v>0.83870967741935487</v>
      </c>
      <c r="J8" s="123"/>
      <c r="K8" s="123"/>
      <c r="L8" s="5">
        <f t="shared" si="0"/>
        <v>-58.61099999999999</v>
      </c>
      <c r="M8" s="6">
        <f t="shared" si="1"/>
        <v>-16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3.2890000000000001</v>
      </c>
      <c r="D9" s="113">
        <v>0</v>
      </c>
      <c r="E9" s="134" t="s">
        <v>542</v>
      </c>
      <c r="F9" s="135">
        <v>0</v>
      </c>
      <c r="G9" s="113">
        <v>1</v>
      </c>
      <c r="H9" s="113">
        <v>0</v>
      </c>
      <c r="I9" s="136" t="s">
        <v>542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412.09800000000001</v>
      </c>
      <c r="C10" s="113">
        <v>502.21199999999999</v>
      </c>
      <c r="D10" s="113">
        <v>425.036</v>
      </c>
      <c r="E10" s="134">
        <v>0.84632784561101693</v>
      </c>
      <c r="F10" s="135">
        <v>124</v>
      </c>
      <c r="G10" s="113">
        <v>149</v>
      </c>
      <c r="H10" s="113">
        <v>144</v>
      </c>
      <c r="I10" s="136">
        <v>0.96644295302013428</v>
      </c>
      <c r="J10" s="123"/>
      <c r="K10" s="123"/>
      <c r="L10" s="5">
        <f t="shared" si="0"/>
        <v>12.937999999999988</v>
      </c>
      <c r="M10" s="6">
        <f t="shared" si="1"/>
        <v>20</v>
      </c>
    </row>
    <row r="11" spans="1:13" ht="14.4" hidden="1" customHeight="1" outlineLevel="1" x14ac:dyDescent="0.3">
      <c r="A11" s="119" t="s">
        <v>174</v>
      </c>
      <c r="B11" s="122">
        <v>118.09399999999999</v>
      </c>
      <c r="C11" s="113">
        <v>146.893</v>
      </c>
      <c r="D11" s="113">
        <v>128.52199999999999</v>
      </c>
      <c r="E11" s="134">
        <v>0.87493617803435142</v>
      </c>
      <c r="F11" s="135">
        <v>33</v>
      </c>
      <c r="G11" s="113">
        <v>38</v>
      </c>
      <c r="H11" s="113">
        <v>41</v>
      </c>
      <c r="I11" s="136">
        <v>1.0789473684210527</v>
      </c>
      <c r="J11" s="123"/>
      <c r="K11" s="123"/>
      <c r="L11" s="5">
        <f t="shared" si="0"/>
        <v>10.427999999999997</v>
      </c>
      <c r="M11" s="6">
        <f t="shared" si="1"/>
        <v>8</v>
      </c>
    </row>
    <row r="12" spans="1:13" ht="14.4" hidden="1" customHeight="1" outlineLevel="1" thickBot="1" x14ac:dyDescent="0.35">
      <c r="A12" s="244" t="s">
        <v>211</v>
      </c>
      <c r="B12" s="245">
        <v>24.128</v>
      </c>
      <c r="C12" s="246">
        <v>22.068999999999999</v>
      </c>
      <c r="D12" s="246">
        <v>26.387</v>
      </c>
      <c r="E12" s="247">
        <v>1.1956590692827043</v>
      </c>
      <c r="F12" s="248">
        <v>8</v>
      </c>
      <c r="G12" s="246">
        <v>7</v>
      </c>
      <c r="H12" s="246">
        <v>14</v>
      </c>
      <c r="I12" s="249">
        <v>2</v>
      </c>
      <c r="J12" s="123"/>
      <c r="K12" s="123"/>
      <c r="L12" s="250">
        <f>D12-B12</f>
        <v>2.2590000000000003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4072.1930000000002</v>
      </c>
      <c r="C13" s="116">
        <f>SUM(C5:C12)</f>
        <v>3927.9910000000004</v>
      </c>
      <c r="D13" s="116">
        <f>SUM(D5:D12)</f>
        <v>3834.07</v>
      </c>
      <c r="E13" s="137">
        <f>IF(OR(D13=0,B13=0),0,D13/B13)</f>
        <v>0.94152462813034643</v>
      </c>
      <c r="F13" s="138">
        <f>SUM(F5:F12)</f>
        <v>1142</v>
      </c>
      <c r="G13" s="116">
        <f>SUM(G5:G12)</f>
        <v>1195</v>
      </c>
      <c r="H13" s="116">
        <f>SUM(H5:H12)</f>
        <v>1177</v>
      </c>
      <c r="I13" s="139">
        <f>IF(OR(H13=0,F13=0),0,H13/F13)</f>
        <v>1.0306479859894921</v>
      </c>
      <c r="J13" s="123"/>
      <c r="K13" s="123"/>
      <c r="L13" s="129">
        <f>D13-B13</f>
        <v>-238.12300000000005</v>
      </c>
      <c r="M13" s="140">
        <f t="shared" si="1"/>
        <v>35</v>
      </c>
    </row>
    <row r="14" spans="1:13" ht="14.4" customHeight="1" x14ac:dyDescent="0.3">
      <c r="A14" s="141"/>
      <c r="B14" s="574"/>
      <c r="C14" s="574"/>
      <c r="D14" s="574"/>
      <c r="E14" s="574"/>
      <c r="F14" s="574"/>
      <c r="G14" s="574"/>
      <c r="H14" s="574"/>
      <c r="I14" s="574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69" t="s">
        <v>207</v>
      </c>
      <c r="B16" s="571" t="s">
        <v>71</v>
      </c>
      <c r="C16" s="572"/>
      <c r="D16" s="572"/>
      <c r="E16" s="573"/>
      <c r="F16" s="571" t="s">
        <v>258</v>
      </c>
      <c r="G16" s="572"/>
      <c r="H16" s="572"/>
      <c r="I16" s="573"/>
      <c r="J16" s="576" t="s">
        <v>179</v>
      </c>
      <c r="K16" s="577"/>
      <c r="L16" s="158"/>
      <c r="M16" s="158"/>
    </row>
    <row r="17" spans="1:13" ht="14.4" customHeight="1" thickBot="1" x14ac:dyDescent="0.35">
      <c r="A17" s="570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8" t="s">
        <v>180</v>
      </c>
      <c r="K17" s="579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1943.345</v>
      </c>
      <c r="C18" s="114">
        <v>1674.346</v>
      </c>
      <c r="D18" s="114">
        <v>1715.5719999999999</v>
      </c>
      <c r="E18" s="131">
        <v>1.0246221509771576</v>
      </c>
      <c r="F18" s="121">
        <v>512</v>
      </c>
      <c r="G18" s="114">
        <v>518</v>
      </c>
      <c r="H18" s="114">
        <v>509</v>
      </c>
      <c r="I18" s="133">
        <v>0.98262548262548266</v>
      </c>
      <c r="J18" s="562">
        <v>0.91871999999999998</v>
      </c>
      <c r="K18" s="563"/>
      <c r="L18" s="147">
        <f>D18-B18</f>
        <v>-227.77300000000014</v>
      </c>
      <c r="M18" s="148">
        <f>H18-F18</f>
        <v>-3</v>
      </c>
    </row>
    <row r="19" spans="1:13" ht="14.4" hidden="1" customHeight="1" outlineLevel="1" x14ac:dyDescent="0.3">
      <c r="A19" s="119" t="s">
        <v>169</v>
      </c>
      <c r="B19" s="122">
        <v>450.61900000000003</v>
      </c>
      <c r="C19" s="113">
        <v>361.44</v>
      </c>
      <c r="D19" s="113">
        <v>441.62700000000001</v>
      </c>
      <c r="E19" s="134">
        <v>1.2218542496679947</v>
      </c>
      <c r="F19" s="122">
        <v>120</v>
      </c>
      <c r="G19" s="113">
        <v>101</v>
      </c>
      <c r="H19" s="113">
        <v>118</v>
      </c>
      <c r="I19" s="136">
        <v>1.1683168316831682</v>
      </c>
      <c r="J19" s="562">
        <v>0.99456</v>
      </c>
      <c r="K19" s="563"/>
      <c r="L19" s="149">
        <f t="shared" ref="L19:L26" si="2">D19-B19</f>
        <v>-8.9920000000000186</v>
      </c>
      <c r="M19" s="150">
        <f t="shared" ref="M19:M26" si="3">H19-F19</f>
        <v>-2</v>
      </c>
    </row>
    <row r="20" spans="1:13" ht="14.4" hidden="1" customHeight="1" outlineLevel="1" x14ac:dyDescent="0.3">
      <c r="A20" s="119" t="s">
        <v>170</v>
      </c>
      <c r="B20" s="122">
        <v>993.702</v>
      </c>
      <c r="C20" s="113">
        <v>1121.2059999999999</v>
      </c>
      <c r="D20" s="113">
        <v>1025.33</v>
      </c>
      <c r="E20" s="134">
        <v>0.91448850612643884</v>
      </c>
      <c r="F20" s="122">
        <v>303</v>
      </c>
      <c r="G20" s="113">
        <v>350</v>
      </c>
      <c r="H20" s="113">
        <v>325</v>
      </c>
      <c r="I20" s="136">
        <v>0.9285714285714286</v>
      </c>
      <c r="J20" s="562">
        <v>0.96671999999999991</v>
      </c>
      <c r="K20" s="563"/>
      <c r="L20" s="149">
        <f t="shared" si="2"/>
        <v>31.627999999999929</v>
      </c>
      <c r="M20" s="150">
        <f t="shared" si="3"/>
        <v>22</v>
      </c>
    </row>
    <row r="21" spans="1:13" ht="14.4" hidden="1" customHeight="1" outlineLevel="1" x14ac:dyDescent="0.3">
      <c r="A21" s="119" t="s">
        <v>171</v>
      </c>
      <c r="B21" s="122">
        <v>130.20699999999999</v>
      </c>
      <c r="C21" s="113">
        <v>96.536000000000001</v>
      </c>
      <c r="D21" s="113">
        <v>71.596000000000004</v>
      </c>
      <c r="E21" s="134">
        <v>0.74165078312753796</v>
      </c>
      <c r="F21" s="122">
        <v>42</v>
      </c>
      <c r="G21" s="113">
        <v>31</v>
      </c>
      <c r="H21" s="113">
        <v>26</v>
      </c>
      <c r="I21" s="136">
        <v>0.83870967741935487</v>
      </c>
      <c r="J21" s="562">
        <v>1.11744</v>
      </c>
      <c r="K21" s="563"/>
      <c r="L21" s="149">
        <f t="shared" si="2"/>
        <v>-58.61099999999999</v>
      </c>
      <c r="M21" s="150">
        <f t="shared" si="3"/>
        <v>-16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3.2890000000000001</v>
      </c>
      <c r="D22" s="113">
        <v>0</v>
      </c>
      <c r="E22" s="134" t="s">
        <v>542</v>
      </c>
      <c r="F22" s="122">
        <v>0</v>
      </c>
      <c r="G22" s="113">
        <v>1</v>
      </c>
      <c r="H22" s="113">
        <v>0</v>
      </c>
      <c r="I22" s="136" t="s">
        <v>542</v>
      </c>
      <c r="J22" s="562">
        <v>0.96</v>
      </c>
      <c r="K22" s="563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412.09800000000001</v>
      </c>
      <c r="C23" s="113">
        <v>502.21199999999999</v>
      </c>
      <c r="D23" s="113">
        <v>425.036</v>
      </c>
      <c r="E23" s="134">
        <v>0.84632784561101693</v>
      </c>
      <c r="F23" s="122">
        <v>124</v>
      </c>
      <c r="G23" s="113">
        <v>149</v>
      </c>
      <c r="H23" s="113">
        <v>144</v>
      </c>
      <c r="I23" s="136">
        <v>0.96644295302013428</v>
      </c>
      <c r="J23" s="562">
        <v>0.98495999999999995</v>
      </c>
      <c r="K23" s="563"/>
      <c r="L23" s="149">
        <f t="shared" si="2"/>
        <v>12.937999999999988</v>
      </c>
      <c r="M23" s="150">
        <f t="shared" si="3"/>
        <v>20</v>
      </c>
    </row>
    <row r="24" spans="1:13" ht="14.4" hidden="1" customHeight="1" outlineLevel="1" x14ac:dyDescent="0.3">
      <c r="A24" s="119" t="s">
        <v>174</v>
      </c>
      <c r="B24" s="122">
        <v>118.09399999999999</v>
      </c>
      <c r="C24" s="113">
        <v>146.893</v>
      </c>
      <c r="D24" s="113">
        <v>128.52199999999999</v>
      </c>
      <c r="E24" s="134">
        <v>0.87493617803435142</v>
      </c>
      <c r="F24" s="122">
        <v>33</v>
      </c>
      <c r="G24" s="113">
        <v>38</v>
      </c>
      <c r="H24" s="113">
        <v>41</v>
      </c>
      <c r="I24" s="136">
        <v>1.0789473684210527</v>
      </c>
      <c r="J24" s="562">
        <v>1.0147199999999998</v>
      </c>
      <c r="K24" s="563"/>
      <c r="L24" s="149">
        <f t="shared" si="2"/>
        <v>10.427999999999997</v>
      </c>
      <c r="M24" s="150">
        <f t="shared" si="3"/>
        <v>8</v>
      </c>
    </row>
    <row r="25" spans="1:13" ht="14.4" hidden="1" customHeight="1" outlineLevel="1" thickBot="1" x14ac:dyDescent="0.35">
      <c r="A25" s="244" t="s">
        <v>211</v>
      </c>
      <c r="B25" s="245">
        <v>24.128</v>
      </c>
      <c r="C25" s="246">
        <v>22.068999999999999</v>
      </c>
      <c r="D25" s="246">
        <v>26.387</v>
      </c>
      <c r="E25" s="247">
        <v>1.1956590692827043</v>
      </c>
      <c r="F25" s="245">
        <v>8</v>
      </c>
      <c r="G25" s="246">
        <v>7</v>
      </c>
      <c r="H25" s="246">
        <v>14</v>
      </c>
      <c r="I25" s="249">
        <v>2</v>
      </c>
      <c r="J25" s="364"/>
      <c r="K25" s="365"/>
      <c r="L25" s="252">
        <f>D25-B25</f>
        <v>2.2590000000000003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4072.1930000000002</v>
      </c>
      <c r="C26" s="153">
        <f>SUM(C18:C25)</f>
        <v>3927.9910000000004</v>
      </c>
      <c r="D26" s="153">
        <f>SUM(D18:D25)</f>
        <v>3834.07</v>
      </c>
      <c r="E26" s="154">
        <f>IF(OR(D26=0,B26=0),0,D26/B26)</f>
        <v>0.94152462813034643</v>
      </c>
      <c r="F26" s="152">
        <f>SUM(F18:F25)</f>
        <v>1142</v>
      </c>
      <c r="G26" s="153">
        <f>SUM(G18:G25)</f>
        <v>1195</v>
      </c>
      <c r="H26" s="153">
        <f>SUM(H18:H25)</f>
        <v>1177</v>
      </c>
      <c r="I26" s="155">
        <f>IF(OR(H26=0,F26=0),0,H26/F26)</f>
        <v>1.0306479859894921</v>
      </c>
      <c r="J26" s="123"/>
      <c r="K26" s="123"/>
      <c r="L26" s="145">
        <f t="shared" si="2"/>
        <v>-238.12300000000005</v>
      </c>
      <c r="M26" s="156">
        <f t="shared" si="3"/>
        <v>35</v>
      </c>
    </row>
    <row r="27" spans="1:13" ht="14.4" customHeight="1" x14ac:dyDescent="0.3">
      <c r="A27" s="157"/>
      <c r="B27" s="574" t="s">
        <v>209</v>
      </c>
      <c r="C27" s="575"/>
      <c r="D27" s="575"/>
      <c r="E27" s="575"/>
      <c r="F27" s="574" t="s">
        <v>210</v>
      </c>
      <c r="G27" s="575"/>
      <c r="H27" s="575"/>
      <c r="I27" s="575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64" t="s">
        <v>208</v>
      </c>
      <c r="B29" s="566" t="s">
        <v>71</v>
      </c>
      <c r="C29" s="567"/>
      <c r="D29" s="567"/>
      <c r="E29" s="568"/>
      <c r="F29" s="567" t="s">
        <v>258</v>
      </c>
      <c r="G29" s="567"/>
      <c r="H29" s="567"/>
      <c r="I29" s="568"/>
      <c r="J29" s="158"/>
      <c r="K29" s="158"/>
      <c r="L29" s="158"/>
      <c r="M29" s="159"/>
    </row>
    <row r="30" spans="1:13" ht="14.4" customHeight="1" thickBot="1" x14ac:dyDescent="0.35">
      <c r="A30" s="565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542</v>
      </c>
      <c r="F31" s="132">
        <v>0</v>
      </c>
      <c r="G31" s="114">
        <v>0</v>
      </c>
      <c r="H31" s="114">
        <v>0</v>
      </c>
      <c r="I31" s="133" t="s">
        <v>542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542</v>
      </c>
      <c r="F32" s="135">
        <v>0</v>
      </c>
      <c r="G32" s="113">
        <v>0</v>
      </c>
      <c r="H32" s="113">
        <v>0</v>
      </c>
      <c r="I32" s="136" t="s">
        <v>542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542</v>
      </c>
      <c r="F33" s="135">
        <v>0</v>
      </c>
      <c r="G33" s="113">
        <v>0</v>
      </c>
      <c r="H33" s="113">
        <v>0</v>
      </c>
      <c r="I33" s="136" t="s">
        <v>542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542</v>
      </c>
      <c r="F34" s="135">
        <v>0</v>
      </c>
      <c r="G34" s="113">
        <v>0</v>
      </c>
      <c r="H34" s="113">
        <v>0</v>
      </c>
      <c r="I34" s="136" t="s">
        <v>542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542</v>
      </c>
      <c r="F35" s="135">
        <v>0</v>
      </c>
      <c r="G35" s="113">
        <v>0</v>
      </c>
      <c r="H35" s="113">
        <v>0</v>
      </c>
      <c r="I35" s="136" t="s">
        <v>542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542</v>
      </c>
      <c r="F36" s="135">
        <v>0</v>
      </c>
      <c r="G36" s="113">
        <v>0</v>
      </c>
      <c r="H36" s="113">
        <v>0</v>
      </c>
      <c r="I36" s="136" t="s">
        <v>542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542</v>
      </c>
      <c r="F37" s="135">
        <v>0</v>
      </c>
      <c r="G37" s="113">
        <v>0</v>
      </c>
      <c r="H37" s="113">
        <v>0</v>
      </c>
      <c r="I37" s="136" t="s">
        <v>542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542</v>
      </c>
      <c r="F38" s="248">
        <v>0</v>
      </c>
      <c r="G38" s="246">
        <v>0</v>
      </c>
      <c r="H38" s="246">
        <v>0</v>
      </c>
      <c r="I38" s="249" t="s">
        <v>542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259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38" t="s">
        <v>306</v>
      </c>
    </row>
    <row r="43" spans="1:13" ht="14.4" customHeight="1" x14ac:dyDescent="0.25">
      <c r="A43" s="439" t="s">
        <v>307</v>
      </c>
    </row>
    <row r="44" spans="1:13" ht="14.4" customHeight="1" x14ac:dyDescent="0.25">
      <c r="A44" s="438" t="s">
        <v>308</v>
      </c>
    </row>
    <row r="45" spans="1:13" ht="14.4" customHeight="1" x14ac:dyDescent="0.25">
      <c r="A45" s="439" t="s">
        <v>309</v>
      </c>
    </row>
    <row r="46" spans="1:13" ht="14.4" customHeight="1" x14ac:dyDescent="0.3">
      <c r="A46" s="243" t="s">
        <v>276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98" t="s">
        <v>115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</row>
    <row r="2" spans="1:13" ht="14.4" customHeight="1" x14ac:dyDescent="0.3">
      <c r="A2" s="382" t="s">
        <v>311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3" t="s">
        <v>83</v>
      </c>
      <c r="C31" s="584"/>
      <c r="D31" s="584"/>
      <c r="E31" s="58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899</v>
      </c>
      <c r="C33" s="203">
        <v>655</v>
      </c>
      <c r="D33" s="84">
        <f>IF(C33="","",C33-B33)</f>
        <v>-244</v>
      </c>
      <c r="E33" s="85">
        <f>IF(C33="","",C33/B33)</f>
        <v>0.72858731924360398</v>
      </c>
      <c r="F33" s="86">
        <v>86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1924</v>
      </c>
      <c r="C34" s="204">
        <v>1473</v>
      </c>
      <c r="D34" s="87">
        <f t="shared" ref="D34:D45" si="0">IF(C34="","",C34-B34)</f>
        <v>-451</v>
      </c>
      <c r="E34" s="88">
        <f t="shared" ref="E34:E45" si="1">IF(C34="","",C34/B34)</f>
        <v>0.76559251559251562</v>
      </c>
      <c r="F34" s="89">
        <v>178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2998</v>
      </c>
      <c r="C35" s="204">
        <v>2232</v>
      </c>
      <c r="D35" s="87">
        <f t="shared" si="0"/>
        <v>-766</v>
      </c>
      <c r="E35" s="88">
        <f t="shared" si="1"/>
        <v>0.7444963308872582</v>
      </c>
      <c r="F35" s="89">
        <v>232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4039</v>
      </c>
      <c r="C36" s="204">
        <v>3025</v>
      </c>
      <c r="D36" s="87">
        <f t="shared" si="0"/>
        <v>-1014</v>
      </c>
      <c r="E36" s="88">
        <f t="shared" si="1"/>
        <v>0.74894775934637281</v>
      </c>
      <c r="F36" s="89">
        <v>319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5511</v>
      </c>
      <c r="C37" s="204">
        <v>4148</v>
      </c>
      <c r="D37" s="87">
        <f t="shared" si="0"/>
        <v>-1363</v>
      </c>
      <c r="E37" s="88">
        <f t="shared" si="1"/>
        <v>0.7526764652513156</v>
      </c>
      <c r="F37" s="89">
        <v>428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6932</v>
      </c>
      <c r="C38" s="204">
        <v>5203</v>
      </c>
      <c r="D38" s="87">
        <f t="shared" si="0"/>
        <v>-1729</v>
      </c>
      <c r="E38" s="88">
        <f t="shared" si="1"/>
        <v>0.75057703404500864</v>
      </c>
      <c r="F38" s="89">
        <v>504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7918</v>
      </c>
      <c r="C39" s="204">
        <v>5983</v>
      </c>
      <c r="D39" s="87">
        <f t="shared" si="0"/>
        <v>-1935</v>
      </c>
      <c r="E39" s="88">
        <f t="shared" si="1"/>
        <v>0.75562010608739583</v>
      </c>
      <c r="F39" s="89">
        <v>606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9049</v>
      </c>
      <c r="C40" s="204">
        <v>6753</v>
      </c>
      <c r="D40" s="87">
        <f t="shared" si="0"/>
        <v>-2296</v>
      </c>
      <c r="E40" s="88">
        <f t="shared" si="1"/>
        <v>0.74627030611117251</v>
      </c>
      <c r="F40" s="89">
        <v>672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10321</v>
      </c>
      <c r="C41" s="204">
        <v>7769</v>
      </c>
      <c r="D41" s="87">
        <f t="shared" si="0"/>
        <v>-2552</v>
      </c>
      <c r="E41" s="88">
        <f t="shared" si="1"/>
        <v>0.75273713787423702</v>
      </c>
      <c r="F41" s="89">
        <v>805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9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.88671875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39" t="s">
        <v>5554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2" spans="1:23" ht="14.4" customHeight="1" thickBot="1" x14ac:dyDescent="0.35">
      <c r="A2" s="382" t="s">
        <v>311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592" t="s">
        <v>75</v>
      </c>
      <c r="B3" s="593">
        <v>2014</v>
      </c>
      <c r="C3" s="594"/>
      <c r="D3" s="595"/>
      <c r="E3" s="593">
        <v>2015</v>
      </c>
      <c r="F3" s="594"/>
      <c r="G3" s="595"/>
      <c r="H3" s="593">
        <v>2016</v>
      </c>
      <c r="I3" s="594"/>
      <c r="J3" s="595"/>
      <c r="K3" s="596" t="s">
        <v>76</v>
      </c>
      <c r="L3" s="588" t="s">
        <v>77</v>
      </c>
      <c r="M3" s="588" t="s">
        <v>78</v>
      </c>
      <c r="N3" s="588" t="s">
        <v>79</v>
      </c>
      <c r="O3" s="270" t="s">
        <v>80</v>
      </c>
      <c r="P3" s="589" t="s">
        <v>81</v>
      </c>
      <c r="Q3" s="590" t="s">
        <v>82</v>
      </c>
      <c r="R3" s="591"/>
      <c r="S3" s="586" t="s">
        <v>83</v>
      </c>
      <c r="T3" s="587"/>
      <c r="U3" s="587"/>
      <c r="V3" s="587"/>
      <c r="W3" s="218" t="s">
        <v>83</v>
      </c>
    </row>
    <row r="4" spans="1:23" s="95" customFormat="1" ht="14.4" customHeight="1" thickBot="1" x14ac:dyDescent="0.35">
      <c r="A4" s="832"/>
      <c r="B4" s="833" t="s">
        <v>84</v>
      </c>
      <c r="C4" s="834" t="s">
        <v>72</v>
      </c>
      <c r="D4" s="835" t="s">
        <v>85</v>
      </c>
      <c r="E4" s="833" t="s">
        <v>84</v>
      </c>
      <c r="F4" s="834" t="s">
        <v>72</v>
      </c>
      <c r="G4" s="835" t="s">
        <v>85</v>
      </c>
      <c r="H4" s="833" t="s">
        <v>84</v>
      </c>
      <c r="I4" s="834" t="s">
        <v>72</v>
      </c>
      <c r="J4" s="835" t="s">
        <v>85</v>
      </c>
      <c r="K4" s="836"/>
      <c r="L4" s="837"/>
      <c r="M4" s="837"/>
      <c r="N4" s="837"/>
      <c r="O4" s="838"/>
      <c r="P4" s="839"/>
      <c r="Q4" s="840" t="s">
        <v>73</v>
      </c>
      <c r="R4" s="841" t="s">
        <v>72</v>
      </c>
      <c r="S4" s="842" t="s">
        <v>86</v>
      </c>
      <c r="T4" s="843" t="s">
        <v>87</v>
      </c>
      <c r="U4" s="843" t="s">
        <v>88</v>
      </c>
      <c r="V4" s="844" t="s">
        <v>2</v>
      </c>
      <c r="W4" s="845" t="s">
        <v>89</v>
      </c>
    </row>
    <row r="5" spans="1:23" ht="14.4" customHeight="1" x14ac:dyDescent="0.3">
      <c r="A5" s="876" t="s">
        <v>5391</v>
      </c>
      <c r="B5" s="846">
        <v>1</v>
      </c>
      <c r="C5" s="847">
        <v>13.49</v>
      </c>
      <c r="D5" s="848">
        <v>16</v>
      </c>
      <c r="E5" s="849"/>
      <c r="F5" s="850"/>
      <c r="G5" s="851"/>
      <c r="H5" s="852"/>
      <c r="I5" s="853"/>
      <c r="J5" s="854"/>
      <c r="K5" s="855">
        <v>13.49</v>
      </c>
      <c r="L5" s="856">
        <v>11</v>
      </c>
      <c r="M5" s="856">
        <v>72</v>
      </c>
      <c r="N5" s="857">
        <v>24</v>
      </c>
      <c r="O5" s="856" t="s">
        <v>5392</v>
      </c>
      <c r="P5" s="858" t="s">
        <v>5393</v>
      </c>
      <c r="Q5" s="859">
        <f>H5-B5</f>
        <v>-1</v>
      </c>
      <c r="R5" s="859">
        <f>I5-C5</f>
        <v>-13.49</v>
      </c>
      <c r="S5" s="846" t="str">
        <f>IF(H5=0,"",H5*N5)</f>
        <v/>
      </c>
      <c r="T5" s="846" t="str">
        <f>IF(H5=0,"",H5*J5)</f>
        <v/>
      </c>
      <c r="U5" s="846" t="str">
        <f>IF(H5=0,"",T5-S5)</f>
        <v/>
      </c>
      <c r="V5" s="860" t="str">
        <f>IF(H5=0,"",T5/S5)</f>
        <v/>
      </c>
      <c r="W5" s="861"/>
    </row>
    <row r="6" spans="1:23" ht="14.4" customHeight="1" x14ac:dyDescent="0.3">
      <c r="A6" s="877" t="s">
        <v>5394</v>
      </c>
      <c r="B6" s="862"/>
      <c r="C6" s="863"/>
      <c r="D6" s="831"/>
      <c r="E6" s="864"/>
      <c r="F6" s="865"/>
      <c r="G6" s="816"/>
      <c r="H6" s="866">
        <v>1</v>
      </c>
      <c r="I6" s="867">
        <v>13.87</v>
      </c>
      <c r="J6" s="817">
        <v>15</v>
      </c>
      <c r="K6" s="868">
        <v>13.87</v>
      </c>
      <c r="L6" s="869">
        <v>11</v>
      </c>
      <c r="M6" s="869">
        <v>72</v>
      </c>
      <c r="N6" s="870">
        <v>24</v>
      </c>
      <c r="O6" s="869" t="s">
        <v>5392</v>
      </c>
      <c r="P6" s="871" t="s">
        <v>5393</v>
      </c>
      <c r="Q6" s="872">
        <f t="shared" ref="Q6:R69" si="0">H6-B6</f>
        <v>1</v>
      </c>
      <c r="R6" s="872">
        <f t="shared" si="0"/>
        <v>13.87</v>
      </c>
      <c r="S6" s="862">
        <f t="shared" ref="S6:S69" si="1">IF(H6=0,"",H6*N6)</f>
        <v>24</v>
      </c>
      <c r="T6" s="862">
        <f t="shared" ref="T6:T69" si="2">IF(H6=0,"",H6*J6)</f>
        <v>15</v>
      </c>
      <c r="U6" s="862">
        <f t="shared" ref="U6:U69" si="3">IF(H6=0,"",T6-S6)</f>
        <v>-9</v>
      </c>
      <c r="V6" s="873">
        <f t="shared" ref="V6:V69" si="4">IF(H6=0,"",T6/S6)</f>
        <v>0.625</v>
      </c>
      <c r="W6" s="818"/>
    </row>
    <row r="7" spans="1:23" ht="14.4" customHeight="1" x14ac:dyDescent="0.3">
      <c r="A7" s="878" t="s">
        <v>5395</v>
      </c>
      <c r="B7" s="819">
        <v>5</v>
      </c>
      <c r="C7" s="820">
        <v>36.97</v>
      </c>
      <c r="D7" s="821">
        <v>13.2</v>
      </c>
      <c r="E7" s="828">
        <v>4</v>
      </c>
      <c r="F7" s="806">
        <v>29</v>
      </c>
      <c r="G7" s="807">
        <v>10</v>
      </c>
      <c r="H7" s="812">
        <v>1</v>
      </c>
      <c r="I7" s="806">
        <v>7.28</v>
      </c>
      <c r="J7" s="807">
        <v>10</v>
      </c>
      <c r="K7" s="811">
        <v>7.09</v>
      </c>
      <c r="L7" s="812">
        <v>5</v>
      </c>
      <c r="M7" s="812">
        <v>45</v>
      </c>
      <c r="N7" s="813">
        <v>15</v>
      </c>
      <c r="O7" s="812" t="s">
        <v>5392</v>
      </c>
      <c r="P7" s="829" t="s">
        <v>5396</v>
      </c>
      <c r="Q7" s="814">
        <f t="shared" si="0"/>
        <v>-4</v>
      </c>
      <c r="R7" s="814">
        <f t="shared" si="0"/>
        <v>-29.689999999999998</v>
      </c>
      <c r="S7" s="825">
        <f t="shared" si="1"/>
        <v>15</v>
      </c>
      <c r="T7" s="825">
        <f t="shared" si="2"/>
        <v>10</v>
      </c>
      <c r="U7" s="825">
        <f t="shared" si="3"/>
        <v>-5</v>
      </c>
      <c r="V7" s="830">
        <f t="shared" si="4"/>
        <v>0.66666666666666663</v>
      </c>
      <c r="W7" s="815"/>
    </row>
    <row r="8" spans="1:23" ht="14.4" customHeight="1" x14ac:dyDescent="0.3">
      <c r="A8" s="877" t="s">
        <v>5397</v>
      </c>
      <c r="B8" s="874">
        <v>1</v>
      </c>
      <c r="C8" s="875">
        <v>7.09</v>
      </c>
      <c r="D8" s="822">
        <v>8</v>
      </c>
      <c r="E8" s="864">
        <v>1</v>
      </c>
      <c r="F8" s="865">
        <v>7.09</v>
      </c>
      <c r="G8" s="816">
        <v>6</v>
      </c>
      <c r="H8" s="869"/>
      <c r="I8" s="865"/>
      <c r="J8" s="816"/>
      <c r="K8" s="868">
        <v>7.09</v>
      </c>
      <c r="L8" s="869">
        <v>5</v>
      </c>
      <c r="M8" s="869">
        <v>45</v>
      </c>
      <c r="N8" s="870">
        <v>15</v>
      </c>
      <c r="O8" s="869" t="s">
        <v>5392</v>
      </c>
      <c r="P8" s="871" t="s">
        <v>5398</v>
      </c>
      <c r="Q8" s="872">
        <f t="shared" si="0"/>
        <v>-1</v>
      </c>
      <c r="R8" s="872">
        <f t="shared" si="0"/>
        <v>-7.09</v>
      </c>
      <c r="S8" s="862" t="str">
        <f t="shared" si="1"/>
        <v/>
      </c>
      <c r="T8" s="862" t="str">
        <f t="shared" si="2"/>
        <v/>
      </c>
      <c r="U8" s="862" t="str">
        <f t="shared" si="3"/>
        <v/>
      </c>
      <c r="V8" s="873" t="str">
        <f t="shared" si="4"/>
        <v/>
      </c>
      <c r="W8" s="818"/>
    </row>
    <row r="9" spans="1:23" ht="14.4" customHeight="1" x14ac:dyDescent="0.3">
      <c r="A9" s="877" t="s">
        <v>5399</v>
      </c>
      <c r="B9" s="874">
        <v>1</v>
      </c>
      <c r="C9" s="875">
        <v>7.77</v>
      </c>
      <c r="D9" s="822">
        <v>6</v>
      </c>
      <c r="E9" s="864"/>
      <c r="F9" s="865"/>
      <c r="G9" s="816"/>
      <c r="H9" s="869">
        <v>1</v>
      </c>
      <c r="I9" s="865">
        <v>7.77</v>
      </c>
      <c r="J9" s="816">
        <v>9</v>
      </c>
      <c r="K9" s="868">
        <v>7.77</v>
      </c>
      <c r="L9" s="869">
        <v>5</v>
      </c>
      <c r="M9" s="869">
        <v>45</v>
      </c>
      <c r="N9" s="870">
        <v>15</v>
      </c>
      <c r="O9" s="869" t="s">
        <v>5392</v>
      </c>
      <c r="P9" s="871" t="s">
        <v>5398</v>
      </c>
      <c r="Q9" s="872">
        <f t="shared" si="0"/>
        <v>0</v>
      </c>
      <c r="R9" s="872">
        <f t="shared" si="0"/>
        <v>0</v>
      </c>
      <c r="S9" s="862">
        <f t="shared" si="1"/>
        <v>15</v>
      </c>
      <c r="T9" s="862">
        <f t="shared" si="2"/>
        <v>9</v>
      </c>
      <c r="U9" s="862">
        <f t="shared" si="3"/>
        <v>-6</v>
      </c>
      <c r="V9" s="873">
        <f t="shared" si="4"/>
        <v>0.6</v>
      </c>
      <c r="W9" s="818"/>
    </row>
    <row r="10" spans="1:23" ht="14.4" customHeight="1" x14ac:dyDescent="0.3">
      <c r="A10" s="878" t="s">
        <v>5400</v>
      </c>
      <c r="B10" s="825"/>
      <c r="C10" s="826"/>
      <c r="D10" s="827"/>
      <c r="E10" s="808">
        <v>1</v>
      </c>
      <c r="F10" s="809">
        <v>31.73</v>
      </c>
      <c r="G10" s="810">
        <v>25</v>
      </c>
      <c r="H10" s="812"/>
      <c r="I10" s="806"/>
      <c r="J10" s="807"/>
      <c r="K10" s="811">
        <v>33.15</v>
      </c>
      <c r="L10" s="812">
        <v>22</v>
      </c>
      <c r="M10" s="812">
        <v>135</v>
      </c>
      <c r="N10" s="813">
        <v>45</v>
      </c>
      <c r="O10" s="812" t="s">
        <v>5392</v>
      </c>
      <c r="P10" s="829" t="s">
        <v>5401</v>
      </c>
      <c r="Q10" s="814">
        <f t="shared" si="0"/>
        <v>0</v>
      </c>
      <c r="R10" s="814">
        <f t="shared" si="0"/>
        <v>0</v>
      </c>
      <c r="S10" s="825" t="str">
        <f t="shared" si="1"/>
        <v/>
      </c>
      <c r="T10" s="825" t="str">
        <f t="shared" si="2"/>
        <v/>
      </c>
      <c r="U10" s="825" t="str">
        <f t="shared" si="3"/>
        <v/>
      </c>
      <c r="V10" s="830" t="str">
        <f t="shared" si="4"/>
        <v/>
      </c>
      <c r="W10" s="815"/>
    </row>
    <row r="11" spans="1:23" ht="14.4" customHeight="1" x14ac:dyDescent="0.3">
      <c r="A11" s="878" t="s">
        <v>5402</v>
      </c>
      <c r="B11" s="819">
        <v>2</v>
      </c>
      <c r="C11" s="820">
        <v>39.69</v>
      </c>
      <c r="D11" s="821">
        <v>12.5</v>
      </c>
      <c r="E11" s="828">
        <v>1</v>
      </c>
      <c r="F11" s="806">
        <v>20.05</v>
      </c>
      <c r="G11" s="807">
        <v>15</v>
      </c>
      <c r="H11" s="812">
        <v>1</v>
      </c>
      <c r="I11" s="806">
        <v>19.489999999999998</v>
      </c>
      <c r="J11" s="807">
        <v>13</v>
      </c>
      <c r="K11" s="811">
        <v>20.05</v>
      </c>
      <c r="L11" s="812">
        <v>11</v>
      </c>
      <c r="M11" s="812">
        <v>90</v>
      </c>
      <c r="N11" s="813">
        <v>30</v>
      </c>
      <c r="O11" s="812" t="s">
        <v>5392</v>
      </c>
      <c r="P11" s="829" t="s">
        <v>5393</v>
      </c>
      <c r="Q11" s="814">
        <f t="shared" si="0"/>
        <v>-1</v>
      </c>
      <c r="R11" s="814">
        <f t="shared" si="0"/>
        <v>-20.2</v>
      </c>
      <c r="S11" s="825">
        <f t="shared" si="1"/>
        <v>30</v>
      </c>
      <c r="T11" s="825">
        <f t="shared" si="2"/>
        <v>13</v>
      </c>
      <c r="U11" s="825">
        <f t="shared" si="3"/>
        <v>-17</v>
      </c>
      <c r="V11" s="830">
        <f t="shared" si="4"/>
        <v>0.43333333333333335</v>
      </c>
      <c r="W11" s="815"/>
    </row>
    <row r="12" spans="1:23" ht="14.4" customHeight="1" x14ac:dyDescent="0.3">
      <c r="A12" s="877" t="s">
        <v>5403</v>
      </c>
      <c r="B12" s="874">
        <v>1</v>
      </c>
      <c r="C12" s="875">
        <v>20.05</v>
      </c>
      <c r="D12" s="822">
        <v>15</v>
      </c>
      <c r="E12" s="864"/>
      <c r="F12" s="865"/>
      <c r="G12" s="816"/>
      <c r="H12" s="869">
        <v>1</v>
      </c>
      <c r="I12" s="865">
        <v>20.05</v>
      </c>
      <c r="J12" s="816">
        <v>15</v>
      </c>
      <c r="K12" s="868">
        <v>20.05</v>
      </c>
      <c r="L12" s="869">
        <v>11</v>
      </c>
      <c r="M12" s="869">
        <v>90</v>
      </c>
      <c r="N12" s="870">
        <v>30</v>
      </c>
      <c r="O12" s="869" t="s">
        <v>5392</v>
      </c>
      <c r="P12" s="871" t="s">
        <v>5393</v>
      </c>
      <c r="Q12" s="872">
        <f t="shared" si="0"/>
        <v>0</v>
      </c>
      <c r="R12" s="872">
        <f t="shared" si="0"/>
        <v>0</v>
      </c>
      <c r="S12" s="862">
        <f t="shared" si="1"/>
        <v>30</v>
      </c>
      <c r="T12" s="862">
        <f t="shared" si="2"/>
        <v>15</v>
      </c>
      <c r="U12" s="862">
        <f t="shared" si="3"/>
        <v>-15</v>
      </c>
      <c r="V12" s="873">
        <f t="shared" si="4"/>
        <v>0.5</v>
      </c>
      <c r="W12" s="818"/>
    </row>
    <row r="13" spans="1:23" ht="14.4" customHeight="1" x14ac:dyDescent="0.3">
      <c r="A13" s="877" t="s">
        <v>5404</v>
      </c>
      <c r="B13" s="874">
        <v>3</v>
      </c>
      <c r="C13" s="875">
        <v>63.51</v>
      </c>
      <c r="D13" s="822">
        <v>18.3</v>
      </c>
      <c r="E13" s="864">
        <v>4</v>
      </c>
      <c r="F13" s="865">
        <v>93.36</v>
      </c>
      <c r="G13" s="816">
        <v>29.5</v>
      </c>
      <c r="H13" s="869">
        <v>1</v>
      </c>
      <c r="I13" s="865">
        <v>25.08</v>
      </c>
      <c r="J13" s="816">
        <v>25</v>
      </c>
      <c r="K13" s="868">
        <v>20.34</v>
      </c>
      <c r="L13" s="869">
        <v>11</v>
      </c>
      <c r="M13" s="869">
        <v>87</v>
      </c>
      <c r="N13" s="870">
        <v>29</v>
      </c>
      <c r="O13" s="869" t="s">
        <v>5392</v>
      </c>
      <c r="P13" s="871" t="s">
        <v>5393</v>
      </c>
      <c r="Q13" s="872">
        <f t="shared" si="0"/>
        <v>-2</v>
      </c>
      <c r="R13" s="872">
        <f t="shared" si="0"/>
        <v>-38.43</v>
      </c>
      <c r="S13" s="862">
        <f t="shared" si="1"/>
        <v>29</v>
      </c>
      <c r="T13" s="862">
        <f t="shared" si="2"/>
        <v>25</v>
      </c>
      <c r="U13" s="862">
        <f t="shared" si="3"/>
        <v>-4</v>
      </c>
      <c r="V13" s="873">
        <f t="shared" si="4"/>
        <v>0.86206896551724133</v>
      </c>
      <c r="W13" s="818"/>
    </row>
    <row r="14" spans="1:23" ht="14.4" customHeight="1" x14ac:dyDescent="0.3">
      <c r="A14" s="878" t="s">
        <v>5405</v>
      </c>
      <c r="B14" s="825">
        <v>17</v>
      </c>
      <c r="C14" s="826">
        <v>210.89</v>
      </c>
      <c r="D14" s="827">
        <v>10.4</v>
      </c>
      <c r="E14" s="828">
        <v>7</v>
      </c>
      <c r="F14" s="806">
        <v>86.63</v>
      </c>
      <c r="G14" s="807">
        <v>9.1</v>
      </c>
      <c r="H14" s="808">
        <v>10</v>
      </c>
      <c r="I14" s="809">
        <v>123.77</v>
      </c>
      <c r="J14" s="810">
        <v>7.8</v>
      </c>
      <c r="K14" s="811">
        <v>12.38</v>
      </c>
      <c r="L14" s="812">
        <v>5</v>
      </c>
      <c r="M14" s="812">
        <v>60</v>
      </c>
      <c r="N14" s="813">
        <v>20</v>
      </c>
      <c r="O14" s="812" t="s">
        <v>5392</v>
      </c>
      <c r="P14" s="829" t="s">
        <v>5398</v>
      </c>
      <c r="Q14" s="814">
        <f t="shared" si="0"/>
        <v>-7</v>
      </c>
      <c r="R14" s="814">
        <f t="shared" si="0"/>
        <v>-87.11999999999999</v>
      </c>
      <c r="S14" s="825">
        <f t="shared" si="1"/>
        <v>200</v>
      </c>
      <c r="T14" s="825">
        <f t="shared" si="2"/>
        <v>78</v>
      </c>
      <c r="U14" s="825">
        <f t="shared" si="3"/>
        <v>-122</v>
      </c>
      <c r="V14" s="830">
        <f t="shared" si="4"/>
        <v>0.39</v>
      </c>
      <c r="W14" s="815"/>
    </row>
    <row r="15" spans="1:23" ht="14.4" customHeight="1" x14ac:dyDescent="0.3">
      <c r="A15" s="877" t="s">
        <v>5406</v>
      </c>
      <c r="B15" s="862">
        <v>2</v>
      </c>
      <c r="C15" s="863">
        <v>24.75</v>
      </c>
      <c r="D15" s="831">
        <v>10</v>
      </c>
      <c r="E15" s="864">
        <v>4</v>
      </c>
      <c r="F15" s="865">
        <v>55.5</v>
      </c>
      <c r="G15" s="816">
        <v>15.5</v>
      </c>
      <c r="H15" s="866">
        <v>3</v>
      </c>
      <c r="I15" s="867">
        <v>38.61</v>
      </c>
      <c r="J15" s="817">
        <v>14.3</v>
      </c>
      <c r="K15" s="868">
        <v>12.38</v>
      </c>
      <c r="L15" s="869">
        <v>5</v>
      </c>
      <c r="M15" s="869">
        <v>60</v>
      </c>
      <c r="N15" s="870">
        <v>20</v>
      </c>
      <c r="O15" s="869" t="s">
        <v>5392</v>
      </c>
      <c r="P15" s="871" t="s">
        <v>5398</v>
      </c>
      <c r="Q15" s="872">
        <f t="shared" si="0"/>
        <v>1</v>
      </c>
      <c r="R15" s="872">
        <f t="shared" si="0"/>
        <v>13.86</v>
      </c>
      <c r="S15" s="862">
        <f t="shared" si="1"/>
        <v>60</v>
      </c>
      <c r="T15" s="862">
        <f t="shared" si="2"/>
        <v>42.900000000000006</v>
      </c>
      <c r="U15" s="862">
        <f t="shared" si="3"/>
        <v>-17.099999999999994</v>
      </c>
      <c r="V15" s="873">
        <f t="shared" si="4"/>
        <v>0.71500000000000008</v>
      </c>
      <c r="W15" s="818">
        <v>5</v>
      </c>
    </row>
    <row r="16" spans="1:23" ht="14.4" customHeight="1" x14ac:dyDescent="0.3">
      <c r="A16" s="877" t="s">
        <v>5407</v>
      </c>
      <c r="B16" s="862">
        <v>8</v>
      </c>
      <c r="C16" s="863">
        <v>104.07</v>
      </c>
      <c r="D16" s="831">
        <v>16.8</v>
      </c>
      <c r="E16" s="864">
        <v>13</v>
      </c>
      <c r="F16" s="865">
        <v>170.98</v>
      </c>
      <c r="G16" s="816">
        <v>19.100000000000001</v>
      </c>
      <c r="H16" s="866">
        <v>18</v>
      </c>
      <c r="I16" s="867">
        <v>228.57</v>
      </c>
      <c r="J16" s="817">
        <v>18.3</v>
      </c>
      <c r="K16" s="868">
        <v>12.65</v>
      </c>
      <c r="L16" s="869">
        <v>5</v>
      </c>
      <c r="M16" s="869">
        <v>60</v>
      </c>
      <c r="N16" s="870">
        <v>20</v>
      </c>
      <c r="O16" s="869" t="s">
        <v>5392</v>
      </c>
      <c r="P16" s="871" t="s">
        <v>5398</v>
      </c>
      <c r="Q16" s="872">
        <f t="shared" si="0"/>
        <v>10</v>
      </c>
      <c r="R16" s="872">
        <f t="shared" si="0"/>
        <v>124.5</v>
      </c>
      <c r="S16" s="862">
        <f t="shared" si="1"/>
        <v>360</v>
      </c>
      <c r="T16" s="862">
        <f t="shared" si="2"/>
        <v>329.40000000000003</v>
      </c>
      <c r="U16" s="862">
        <f t="shared" si="3"/>
        <v>-30.599999999999966</v>
      </c>
      <c r="V16" s="873">
        <f t="shared" si="4"/>
        <v>0.91500000000000015</v>
      </c>
      <c r="W16" s="818">
        <v>35</v>
      </c>
    </row>
    <row r="17" spans="1:23" ht="14.4" customHeight="1" x14ac:dyDescent="0.3">
      <c r="A17" s="878" t="s">
        <v>5408</v>
      </c>
      <c r="B17" s="819">
        <v>2</v>
      </c>
      <c r="C17" s="820">
        <v>50.96</v>
      </c>
      <c r="D17" s="821">
        <v>13.5</v>
      </c>
      <c r="E17" s="828"/>
      <c r="F17" s="806"/>
      <c r="G17" s="807"/>
      <c r="H17" s="812"/>
      <c r="I17" s="806"/>
      <c r="J17" s="807"/>
      <c r="K17" s="811">
        <v>25.48</v>
      </c>
      <c r="L17" s="812">
        <v>4</v>
      </c>
      <c r="M17" s="812">
        <v>39</v>
      </c>
      <c r="N17" s="813">
        <v>13</v>
      </c>
      <c r="O17" s="812" t="s">
        <v>5392</v>
      </c>
      <c r="P17" s="829" t="s">
        <v>5409</v>
      </c>
      <c r="Q17" s="814">
        <f t="shared" si="0"/>
        <v>-2</v>
      </c>
      <c r="R17" s="814">
        <f t="shared" si="0"/>
        <v>-50.96</v>
      </c>
      <c r="S17" s="825" t="str">
        <f t="shared" si="1"/>
        <v/>
      </c>
      <c r="T17" s="825" t="str">
        <f t="shared" si="2"/>
        <v/>
      </c>
      <c r="U17" s="825" t="str">
        <f t="shared" si="3"/>
        <v/>
      </c>
      <c r="V17" s="830" t="str">
        <f t="shared" si="4"/>
        <v/>
      </c>
      <c r="W17" s="815"/>
    </row>
    <row r="18" spans="1:23" ht="14.4" customHeight="1" x14ac:dyDescent="0.3">
      <c r="A18" s="878" t="s">
        <v>5410</v>
      </c>
      <c r="B18" s="825">
        <v>12</v>
      </c>
      <c r="C18" s="826">
        <v>136.13</v>
      </c>
      <c r="D18" s="827">
        <v>8.6</v>
      </c>
      <c r="E18" s="808">
        <v>14</v>
      </c>
      <c r="F18" s="809">
        <v>128.28</v>
      </c>
      <c r="G18" s="810">
        <v>7.5</v>
      </c>
      <c r="H18" s="812">
        <v>10</v>
      </c>
      <c r="I18" s="806">
        <v>94.84</v>
      </c>
      <c r="J18" s="807">
        <v>7.9</v>
      </c>
      <c r="K18" s="811">
        <v>11.34</v>
      </c>
      <c r="L18" s="812">
        <v>3</v>
      </c>
      <c r="M18" s="812">
        <v>27</v>
      </c>
      <c r="N18" s="813">
        <v>9</v>
      </c>
      <c r="O18" s="812" t="s">
        <v>5392</v>
      </c>
      <c r="P18" s="829" t="s">
        <v>5411</v>
      </c>
      <c r="Q18" s="814">
        <f t="shared" si="0"/>
        <v>-2</v>
      </c>
      <c r="R18" s="814">
        <f t="shared" si="0"/>
        <v>-41.289999999999992</v>
      </c>
      <c r="S18" s="825">
        <f t="shared" si="1"/>
        <v>90</v>
      </c>
      <c r="T18" s="825">
        <f t="shared" si="2"/>
        <v>79</v>
      </c>
      <c r="U18" s="825">
        <f t="shared" si="3"/>
        <v>-11</v>
      </c>
      <c r="V18" s="830">
        <f t="shared" si="4"/>
        <v>0.87777777777777777</v>
      </c>
      <c r="W18" s="815">
        <v>17</v>
      </c>
    </row>
    <row r="19" spans="1:23" ht="14.4" customHeight="1" x14ac:dyDescent="0.3">
      <c r="A19" s="878" t="s">
        <v>5412</v>
      </c>
      <c r="B19" s="819">
        <v>260</v>
      </c>
      <c r="C19" s="820">
        <v>899.14</v>
      </c>
      <c r="D19" s="821">
        <v>7.7</v>
      </c>
      <c r="E19" s="828">
        <v>231</v>
      </c>
      <c r="F19" s="806">
        <v>780.69</v>
      </c>
      <c r="G19" s="807">
        <v>7.6</v>
      </c>
      <c r="H19" s="812">
        <v>247</v>
      </c>
      <c r="I19" s="806">
        <v>859.77</v>
      </c>
      <c r="J19" s="807">
        <v>7.4</v>
      </c>
      <c r="K19" s="811">
        <v>3.29</v>
      </c>
      <c r="L19" s="812">
        <v>3</v>
      </c>
      <c r="M19" s="812">
        <v>30</v>
      </c>
      <c r="N19" s="813">
        <v>10</v>
      </c>
      <c r="O19" s="812" t="s">
        <v>5392</v>
      </c>
      <c r="P19" s="829" t="s">
        <v>5413</v>
      </c>
      <c r="Q19" s="814">
        <f t="shared" si="0"/>
        <v>-13</v>
      </c>
      <c r="R19" s="814">
        <f t="shared" si="0"/>
        <v>-39.370000000000005</v>
      </c>
      <c r="S19" s="825">
        <f t="shared" si="1"/>
        <v>2470</v>
      </c>
      <c r="T19" s="825">
        <f t="shared" si="2"/>
        <v>1827.8000000000002</v>
      </c>
      <c r="U19" s="825">
        <f t="shared" si="3"/>
        <v>-642.19999999999982</v>
      </c>
      <c r="V19" s="830">
        <f t="shared" si="4"/>
        <v>0.7400000000000001</v>
      </c>
      <c r="W19" s="815">
        <v>258</v>
      </c>
    </row>
    <row r="20" spans="1:23" ht="14.4" customHeight="1" x14ac:dyDescent="0.3">
      <c r="A20" s="877" t="s">
        <v>5414</v>
      </c>
      <c r="B20" s="874">
        <v>5</v>
      </c>
      <c r="C20" s="875">
        <v>20.29</v>
      </c>
      <c r="D20" s="822">
        <v>5.2</v>
      </c>
      <c r="E20" s="864">
        <v>8</v>
      </c>
      <c r="F20" s="865">
        <v>34.590000000000003</v>
      </c>
      <c r="G20" s="816">
        <v>9.4</v>
      </c>
      <c r="H20" s="869">
        <v>11</v>
      </c>
      <c r="I20" s="865">
        <v>45.89</v>
      </c>
      <c r="J20" s="816">
        <v>9.1999999999999993</v>
      </c>
      <c r="K20" s="868">
        <v>4.5999999999999996</v>
      </c>
      <c r="L20" s="869">
        <v>4</v>
      </c>
      <c r="M20" s="869">
        <v>39</v>
      </c>
      <c r="N20" s="870">
        <v>13</v>
      </c>
      <c r="O20" s="869" t="s">
        <v>5392</v>
      </c>
      <c r="P20" s="871" t="s">
        <v>5415</v>
      </c>
      <c r="Q20" s="872">
        <f t="shared" si="0"/>
        <v>6</v>
      </c>
      <c r="R20" s="872">
        <f t="shared" si="0"/>
        <v>25.6</v>
      </c>
      <c r="S20" s="862">
        <f t="shared" si="1"/>
        <v>143</v>
      </c>
      <c r="T20" s="862">
        <f t="shared" si="2"/>
        <v>101.19999999999999</v>
      </c>
      <c r="U20" s="862">
        <f t="shared" si="3"/>
        <v>-41.800000000000011</v>
      </c>
      <c r="V20" s="873">
        <f t="shared" si="4"/>
        <v>0.70769230769230762</v>
      </c>
      <c r="W20" s="818">
        <v>23</v>
      </c>
    </row>
    <row r="21" spans="1:23" ht="14.4" customHeight="1" x14ac:dyDescent="0.3">
      <c r="A21" s="877" t="s">
        <v>5416</v>
      </c>
      <c r="B21" s="874">
        <v>6</v>
      </c>
      <c r="C21" s="875">
        <v>46.32</v>
      </c>
      <c r="D21" s="822">
        <v>14.2</v>
      </c>
      <c r="E21" s="864">
        <v>8</v>
      </c>
      <c r="F21" s="865">
        <v>52.67</v>
      </c>
      <c r="G21" s="816">
        <v>10.9</v>
      </c>
      <c r="H21" s="869">
        <v>7</v>
      </c>
      <c r="I21" s="865">
        <v>40.72</v>
      </c>
      <c r="J21" s="823">
        <v>13.4</v>
      </c>
      <c r="K21" s="868">
        <v>6.5</v>
      </c>
      <c r="L21" s="869">
        <v>4</v>
      </c>
      <c r="M21" s="869">
        <v>39</v>
      </c>
      <c r="N21" s="870">
        <v>13</v>
      </c>
      <c r="O21" s="869" t="s">
        <v>5392</v>
      </c>
      <c r="P21" s="871" t="s">
        <v>5417</v>
      </c>
      <c r="Q21" s="872">
        <f t="shared" si="0"/>
        <v>1</v>
      </c>
      <c r="R21" s="872">
        <f t="shared" si="0"/>
        <v>-5.6000000000000014</v>
      </c>
      <c r="S21" s="862">
        <f t="shared" si="1"/>
        <v>91</v>
      </c>
      <c r="T21" s="862">
        <f t="shared" si="2"/>
        <v>93.8</v>
      </c>
      <c r="U21" s="862">
        <f t="shared" si="3"/>
        <v>2.7999999999999972</v>
      </c>
      <c r="V21" s="873">
        <f t="shared" si="4"/>
        <v>1.0307692307692307</v>
      </c>
      <c r="W21" s="818">
        <v>40</v>
      </c>
    </row>
    <row r="22" spans="1:23" ht="14.4" customHeight="1" x14ac:dyDescent="0.3">
      <c r="A22" s="878" t="s">
        <v>5418</v>
      </c>
      <c r="B22" s="825">
        <v>8</v>
      </c>
      <c r="C22" s="826">
        <v>22.65</v>
      </c>
      <c r="D22" s="827">
        <v>10.9</v>
      </c>
      <c r="E22" s="828">
        <v>8</v>
      </c>
      <c r="F22" s="806">
        <v>21.98</v>
      </c>
      <c r="G22" s="807">
        <v>8.4</v>
      </c>
      <c r="H22" s="808">
        <v>12</v>
      </c>
      <c r="I22" s="809">
        <v>29.5</v>
      </c>
      <c r="J22" s="810">
        <v>7.3</v>
      </c>
      <c r="K22" s="811">
        <v>2.46</v>
      </c>
      <c r="L22" s="812">
        <v>3</v>
      </c>
      <c r="M22" s="812">
        <v>27</v>
      </c>
      <c r="N22" s="813">
        <v>9</v>
      </c>
      <c r="O22" s="812" t="s">
        <v>5392</v>
      </c>
      <c r="P22" s="829" t="s">
        <v>5419</v>
      </c>
      <c r="Q22" s="814">
        <f t="shared" si="0"/>
        <v>4</v>
      </c>
      <c r="R22" s="814">
        <f t="shared" si="0"/>
        <v>6.8500000000000014</v>
      </c>
      <c r="S22" s="825">
        <f t="shared" si="1"/>
        <v>108</v>
      </c>
      <c r="T22" s="825">
        <f t="shared" si="2"/>
        <v>87.6</v>
      </c>
      <c r="U22" s="825">
        <f t="shared" si="3"/>
        <v>-20.400000000000006</v>
      </c>
      <c r="V22" s="830">
        <f t="shared" si="4"/>
        <v>0.81111111111111101</v>
      </c>
      <c r="W22" s="815">
        <v>8</v>
      </c>
    </row>
    <row r="23" spans="1:23" ht="14.4" customHeight="1" x14ac:dyDescent="0.3">
      <c r="A23" s="877" t="s">
        <v>5420</v>
      </c>
      <c r="B23" s="862">
        <v>1</v>
      </c>
      <c r="C23" s="863">
        <v>3.22</v>
      </c>
      <c r="D23" s="831">
        <v>10</v>
      </c>
      <c r="E23" s="864"/>
      <c r="F23" s="865"/>
      <c r="G23" s="816"/>
      <c r="H23" s="866">
        <v>1</v>
      </c>
      <c r="I23" s="867">
        <v>3.22</v>
      </c>
      <c r="J23" s="817">
        <v>7</v>
      </c>
      <c r="K23" s="868">
        <v>3.22</v>
      </c>
      <c r="L23" s="869">
        <v>4</v>
      </c>
      <c r="M23" s="869">
        <v>33</v>
      </c>
      <c r="N23" s="870">
        <v>11</v>
      </c>
      <c r="O23" s="869" t="s">
        <v>5392</v>
      </c>
      <c r="P23" s="871" t="s">
        <v>5421</v>
      </c>
      <c r="Q23" s="872">
        <f t="shared" si="0"/>
        <v>0</v>
      </c>
      <c r="R23" s="872">
        <f t="shared" si="0"/>
        <v>0</v>
      </c>
      <c r="S23" s="862">
        <f t="shared" si="1"/>
        <v>11</v>
      </c>
      <c r="T23" s="862">
        <f t="shared" si="2"/>
        <v>7</v>
      </c>
      <c r="U23" s="862">
        <f t="shared" si="3"/>
        <v>-4</v>
      </c>
      <c r="V23" s="873">
        <f t="shared" si="4"/>
        <v>0.63636363636363635</v>
      </c>
      <c r="W23" s="818"/>
    </row>
    <row r="24" spans="1:23" ht="14.4" customHeight="1" x14ac:dyDescent="0.3">
      <c r="A24" s="877" t="s">
        <v>5422</v>
      </c>
      <c r="B24" s="862"/>
      <c r="C24" s="863"/>
      <c r="D24" s="831"/>
      <c r="E24" s="864"/>
      <c r="F24" s="865"/>
      <c r="G24" s="816"/>
      <c r="H24" s="866">
        <v>1</v>
      </c>
      <c r="I24" s="867">
        <v>5.46</v>
      </c>
      <c r="J24" s="817">
        <v>6</v>
      </c>
      <c r="K24" s="868">
        <v>5.46</v>
      </c>
      <c r="L24" s="869">
        <v>5</v>
      </c>
      <c r="M24" s="869">
        <v>42</v>
      </c>
      <c r="N24" s="870">
        <v>14</v>
      </c>
      <c r="O24" s="869" t="s">
        <v>5392</v>
      </c>
      <c r="P24" s="871" t="s">
        <v>5423</v>
      </c>
      <c r="Q24" s="872">
        <f t="shared" si="0"/>
        <v>1</v>
      </c>
      <c r="R24" s="872">
        <f t="shared" si="0"/>
        <v>5.46</v>
      </c>
      <c r="S24" s="862">
        <f t="shared" si="1"/>
        <v>14</v>
      </c>
      <c r="T24" s="862">
        <f t="shared" si="2"/>
        <v>6</v>
      </c>
      <c r="U24" s="862">
        <f t="shared" si="3"/>
        <v>-8</v>
      </c>
      <c r="V24" s="873">
        <f t="shared" si="4"/>
        <v>0.42857142857142855</v>
      </c>
      <c r="W24" s="818"/>
    </row>
    <row r="25" spans="1:23" ht="14.4" customHeight="1" x14ac:dyDescent="0.3">
      <c r="A25" s="878" t="s">
        <v>5424</v>
      </c>
      <c r="B25" s="825">
        <v>4</v>
      </c>
      <c r="C25" s="826">
        <v>6.76</v>
      </c>
      <c r="D25" s="827">
        <v>9.3000000000000007</v>
      </c>
      <c r="E25" s="828">
        <v>14</v>
      </c>
      <c r="F25" s="806">
        <v>23.77</v>
      </c>
      <c r="G25" s="807">
        <v>6.6</v>
      </c>
      <c r="H25" s="808">
        <v>19</v>
      </c>
      <c r="I25" s="809">
        <v>32.21</v>
      </c>
      <c r="J25" s="810">
        <v>6.3</v>
      </c>
      <c r="K25" s="811">
        <v>1.69</v>
      </c>
      <c r="L25" s="812">
        <v>2</v>
      </c>
      <c r="M25" s="812">
        <v>21</v>
      </c>
      <c r="N25" s="813">
        <v>7</v>
      </c>
      <c r="O25" s="812" t="s">
        <v>5392</v>
      </c>
      <c r="P25" s="829" t="s">
        <v>5425</v>
      </c>
      <c r="Q25" s="814">
        <f t="shared" si="0"/>
        <v>15</v>
      </c>
      <c r="R25" s="814">
        <f t="shared" si="0"/>
        <v>25.450000000000003</v>
      </c>
      <c r="S25" s="825">
        <f t="shared" si="1"/>
        <v>133</v>
      </c>
      <c r="T25" s="825">
        <f t="shared" si="2"/>
        <v>119.7</v>
      </c>
      <c r="U25" s="825">
        <f t="shared" si="3"/>
        <v>-13.299999999999997</v>
      </c>
      <c r="V25" s="830">
        <f t="shared" si="4"/>
        <v>0.9</v>
      </c>
      <c r="W25" s="815">
        <v>6</v>
      </c>
    </row>
    <row r="26" spans="1:23" ht="14.4" customHeight="1" x14ac:dyDescent="0.3">
      <c r="A26" s="877" t="s">
        <v>5426</v>
      </c>
      <c r="B26" s="862">
        <v>1</v>
      </c>
      <c r="C26" s="863">
        <v>3.29</v>
      </c>
      <c r="D26" s="831">
        <v>17</v>
      </c>
      <c r="E26" s="864"/>
      <c r="F26" s="865"/>
      <c r="G26" s="816"/>
      <c r="H26" s="866"/>
      <c r="I26" s="867"/>
      <c r="J26" s="817"/>
      <c r="K26" s="868">
        <v>3.2</v>
      </c>
      <c r="L26" s="869">
        <v>3</v>
      </c>
      <c r="M26" s="869">
        <v>24</v>
      </c>
      <c r="N26" s="870">
        <v>8</v>
      </c>
      <c r="O26" s="869" t="s">
        <v>5392</v>
      </c>
      <c r="P26" s="871" t="s">
        <v>5427</v>
      </c>
      <c r="Q26" s="872">
        <f t="shared" si="0"/>
        <v>-1</v>
      </c>
      <c r="R26" s="872">
        <f t="shared" si="0"/>
        <v>-3.29</v>
      </c>
      <c r="S26" s="862" t="str">
        <f t="shared" si="1"/>
        <v/>
      </c>
      <c r="T26" s="862" t="str">
        <f t="shared" si="2"/>
        <v/>
      </c>
      <c r="U26" s="862" t="str">
        <f t="shared" si="3"/>
        <v/>
      </c>
      <c r="V26" s="873" t="str">
        <f t="shared" si="4"/>
        <v/>
      </c>
      <c r="W26" s="818"/>
    </row>
    <row r="27" spans="1:23" ht="14.4" customHeight="1" x14ac:dyDescent="0.3">
      <c r="A27" s="878" t="s">
        <v>5428</v>
      </c>
      <c r="B27" s="825">
        <v>49</v>
      </c>
      <c r="C27" s="826">
        <v>22.59</v>
      </c>
      <c r="D27" s="827">
        <v>3.2</v>
      </c>
      <c r="E27" s="828">
        <v>52</v>
      </c>
      <c r="F27" s="806">
        <v>23.46</v>
      </c>
      <c r="G27" s="807">
        <v>2.8</v>
      </c>
      <c r="H27" s="808">
        <v>52</v>
      </c>
      <c r="I27" s="809">
        <v>23.39</v>
      </c>
      <c r="J27" s="824">
        <v>3.3</v>
      </c>
      <c r="K27" s="811">
        <v>0.45</v>
      </c>
      <c r="L27" s="812">
        <v>1</v>
      </c>
      <c r="M27" s="812">
        <v>9</v>
      </c>
      <c r="N27" s="813">
        <v>3</v>
      </c>
      <c r="O27" s="812" t="s">
        <v>5392</v>
      </c>
      <c r="P27" s="829" t="s">
        <v>5429</v>
      </c>
      <c r="Q27" s="814">
        <f t="shared" si="0"/>
        <v>3</v>
      </c>
      <c r="R27" s="814">
        <f t="shared" si="0"/>
        <v>0.80000000000000071</v>
      </c>
      <c r="S27" s="825">
        <f t="shared" si="1"/>
        <v>156</v>
      </c>
      <c r="T27" s="825">
        <f t="shared" si="2"/>
        <v>171.6</v>
      </c>
      <c r="U27" s="825">
        <f t="shared" si="3"/>
        <v>15.599999999999994</v>
      </c>
      <c r="V27" s="830">
        <f t="shared" si="4"/>
        <v>1.0999999999999999</v>
      </c>
      <c r="W27" s="815">
        <v>34</v>
      </c>
    </row>
    <row r="28" spans="1:23" ht="14.4" customHeight="1" x14ac:dyDescent="0.3">
      <c r="A28" s="878" t="s">
        <v>5430</v>
      </c>
      <c r="B28" s="825">
        <v>11</v>
      </c>
      <c r="C28" s="826">
        <v>13.67</v>
      </c>
      <c r="D28" s="827">
        <v>4.4000000000000004</v>
      </c>
      <c r="E28" s="828">
        <v>9</v>
      </c>
      <c r="F28" s="806">
        <v>12.04</v>
      </c>
      <c r="G28" s="807">
        <v>6.6</v>
      </c>
      <c r="H28" s="808">
        <v>11</v>
      </c>
      <c r="I28" s="809">
        <v>13.69</v>
      </c>
      <c r="J28" s="810">
        <v>4</v>
      </c>
      <c r="K28" s="811">
        <v>1.24</v>
      </c>
      <c r="L28" s="812">
        <v>2</v>
      </c>
      <c r="M28" s="812">
        <v>18</v>
      </c>
      <c r="N28" s="813">
        <v>6</v>
      </c>
      <c r="O28" s="812" t="s">
        <v>5392</v>
      </c>
      <c r="P28" s="829" t="s">
        <v>5431</v>
      </c>
      <c r="Q28" s="814">
        <f t="shared" si="0"/>
        <v>0</v>
      </c>
      <c r="R28" s="814">
        <f t="shared" si="0"/>
        <v>1.9999999999999574E-2</v>
      </c>
      <c r="S28" s="825">
        <f t="shared" si="1"/>
        <v>66</v>
      </c>
      <c r="T28" s="825">
        <f t="shared" si="2"/>
        <v>44</v>
      </c>
      <c r="U28" s="825">
        <f t="shared" si="3"/>
        <v>-22</v>
      </c>
      <c r="V28" s="830">
        <f t="shared" si="4"/>
        <v>0.66666666666666663</v>
      </c>
      <c r="W28" s="815"/>
    </row>
    <row r="29" spans="1:23" ht="14.4" customHeight="1" x14ac:dyDescent="0.3">
      <c r="A29" s="878" t="s">
        <v>5432</v>
      </c>
      <c r="B29" s="825">
        <v>3</v>
      </c>
      <c r="C29" s="826">
        <v>11.96</v>
      </c>
      <c r="D29" s="827">
        <v>5.7</v>
      </c>
      <c r="E29" s="828">
        <v>3</v>
      </c>
      <c r="F29" s="806">
        <v>7.56</v>
      </c>
      <c r="G29" s="807">
        <v>4.7</v>
      </c>
      <c r="H29" s="808">
        <v>6</v>
      </c>
      <c r="I29" s="809">
        <v>23.93</v>
      </c>
      <c r="J29" s="810">
        <v>4.7</v>
      </c>
      <c r="K29" s="811">
        <v>3.99</v>
      </c>
      <c r="L29" s="812">
        <v>2</v>
      </c>
      <c r="M29" s="812">
        <v>18</v>
      </c>
      <c r="N29" s="813">
        <v>6</v>
      </c>
      <c r="O29" s="812" t="s">
        <v>5392</v>
      </c>
      <c r="P29" s="829" t="s">
        <v>5433</v>
      </c>
      <c r="Q29" s="814">
        <f t="shared" si="0"/>
        <v>3</v>
      </c>
      <c r="R29" s="814">
        <f t="shared" si="0"/>
        <v>11.969999999999999</v>
      </c>
      <c r="S29" s="825">
        <f t="shared" si="1"/>
        <v>36</v>
      </c>
      <c r="T29" s="825">
        <f t="shared" si="2"/>
        <v>28.200000000000003</v>
      </c>
      <c r="U29" s="825">
        <f t="shared" si="3"/>
        <v>-7.7999999999999972</v>
      </c>
      <c r="V29" s="830">
        <f t="shared" si="4"/>
        <v>0.78333333333333344</v>
      </c>
      <c r="W29" s="815"/>
    </row>
    <row r="30" spans="1:23" ht="14.4" customHeight="1" x14ac:dyDescent="0.3">
      <c r="A30" s="878" t="s">
        <v>5434</v>
      </c>
      <c r="B30" s="825">
        <v>1</v>
      </c>
      <c r="C30" s="826">
        <v>0.62</v>
      </c>
      <c r="D30" s="827">
        <v>3</v>
      </c>
      <c r="E30" s="808">
        <v>1</v>
      </c>
      <c r="F30" s="809">
        <v>0.62</v>
      </c>
      <c r="G30" s="810">
        <v>3</v>
      </c>
      <c r="H30" s="812"/>
      <c r="I30" s="806"/>
      <c r="J30" s="807"/>
      <c r="K30" s="811">
        <v>0.62</v>
      </c>
      <c r="L30" s="812">
        <v>2</v>
      </c>
      <c r="M30" s="812">
        <v>18</v>
      </c>
      <c r="N30" s="813">
        <v>6</v>
      </c>
      <c r="O30" s="812" t="s">
        <v>5392</v>
      </c>
      <c r="P30" s="829" t="s">
        <v>5435</v>
      </c>
      <c r="Q30" s="814">
        <f t="shared" si="0"/>
        <v>-1</v>
      </c>
      <c r="R30" s="814">
        <f t="shared" si="0"/>
        <v>-0.62</v>
      </c>
      <c r="S30" s="825" t="str">
        <f t="shared" si="1"/>
        <v/>
      </c>
      <c r="T30" s="825" t="str">
        <f t="shared" si="2"/>
        <v/>
      </c>
      <c r="U30" s="825" t="str">
        <f t="shared" si="3"/>
        <v/>
      </c>
      <c r="V30" s="830" t="str">
        <f t="shared" si="4"/>
        <v/>
      </c>
      <c r="W30" s="815"/>
    </row>
    <row r="31" spans="1:23" ht="14.4" customHeight="1" x14ac:dyDescent="0.3">
      <c r="A31" s="878" t="s">
        <v>5436</v>
      </c>
      <c r="B31" s="819">
        <v>6</v>
      </c>
      <c r="C31" s="820">
        <v>3.63</v>
      </c>
      <c r="D31" s="821">
        <v>5.8</v>
      </c>
      <c r="E31" s="828">
        <v>3</v>
      </c>
      <c r="F31" s="806">
        <v>1.82</v>
      </c>
      <c r="G31" s="807">
        <v>2.2999999999999998</v>
      </c>
      <c r="H31" s="812">
        <v>5</v>
      </c>
      <c r="I31" s="806">
        <v>3.03</v>
      </c>
      <c r="J31" s="807">
        <v>2.6</v>
      </c>
      <c r="K31" s="811">
        <v>0.61</v>
      </c>
      <c r="L31" s="812">
        <v>2</v>
      </c>
      <c r="M31" s="812">
        <v>18</v>
      </c>
      <c r="N31" s="813">
        <v>6</v>
      </c>
      <c r="O31" s="812" t="s">
        <v>5392</v>
      </c>
      <c r="P31" s="829" t="s">
        <v>5437</v>
      </c>
      <c r="Q31" s="814">
        <f t="shared" si="0"/>
        <v>-1</v>
      </c>
      <c r="R31" s="814">
        <f t="shared" si="0"/>
        <v>-0.60000000000000009</v>
      </c>
      <c r="S31" s="825">
        <f t="shared" si="1"/>
        <v>30</v>
      </c>
      <c r="T31" s="825">
        <f t="shared" si="2"/>
        <v>13</v>
      </c>
      <c r="U31" s="825">
        <f t="shared" si="3"/>
        <v>-17</v>
      </c>
      <c r="V31" s="830">
        <f t="shared" si="4"/>
        <v>0.43333333333333335</v>
      </c>
      <c r="W31" s="815"/>
    </row>
    <row r="32" spans="1:23" ht="14.4" customHeight="1" x14ac:dyDescent="0.3">
      <c r="A32" s="878" t="s">
        <v>5438</v>
      </c>
      <c r="B32" s="825">
        <v>2</v>
      </c>
      <c r="C32" s="826">
        <v>2.4</v>
      </c>
      <c r="D32" s="827">
        <v>6</v>
      </c>
      <c r="E32" s="808">
        <v>4</v>
      </c>
      <c r="F32" s="809">
        <v>4.4800000000000004</v>
      </c>
      <c r="G32" s="810">
        <v>5.5</v>
      </c>
      <c r="H32" s="812">
        <v>1</v>
      </c>
      <c r="I32" s="806">
        <v>1.08</v>
      </c>
      <c r="J32" s="807">
        <v>2</v>
      </c>
      <c r="K32" s="811">
        <v>1.08</v>
      </c>
      <c r="L32" s="812">
        <v>2</v>
      </c>
      <c r="M32" s="812">
        <v>21</v>
      </c>
      <c r="N32" s="813">
        <v>7</v>
      </c>
      <c r="O32" s="812" t="s">
        <v>5392</v>
      </c>
      <c r="P32" s="829" t="s">
        <v>5439</v>
      </c>
      <c r="Q32" s="814">
        <f t="shared" si="0"/>
        <v>-1</v>
      </c>
      <c r="R32" s="814">
        <f t="shared" si="0"/>
        <v>-1.3199999999999998</v>
      </c>
      <c r="S32" s="825">
        <f t="shared" si="1"/>
        <v>7</v>
      </c>
      <c r="T32" s="825">
        <f t="shared" si="2"/>
        <v>2</v>
      </c>
      <c r="U32" s="825">
        <f t="shared" si="3"/>
        <v>-5</v>
      </c>
      <c r="V32" s="830">
        <f t="shared" si="4"/>
        <v>0.2857142857142857</v>
      </c>
      <c r="W32" s="815"/>
    </row>
    <row r="33" spans="1:23" ht="14.4" customHeight="1" x14ac:dyDescent="0.3">
      <c r="A33" s="877" t="s">
        <v>5440</v>
      </c>
      <c r="B33" s="862">
        <v>1</v>
      </c>
      <c r="C33" s="863">
        <v>1.61</v>
      </c>
      <c r="D33" s="831">
        <v>4</v>
      </c>
      <c r="E33" s="866"/>
      <c r="F33" s="867"/>
      <c r="G33" s="817"/>
      <c r="H33" s="869">
        <v>1</v>
      </c>
      <c r="I33" s="865">
        <v>0.55000000000000004</v>
      </c>
      <c r="J33" s="816">
        <v>1</v>
      </c>
      <c r="K33" s="868">
        <v>1.61</v>
      </c>
      <c r="L33" s="869">
        <v>3</v>
      </c>
      <c r="M33" s="869">
        <v>30</v>
      </c>
      <c r="N33" s="870">
        <v>10</v>
      </c>
      <c r="O33" s="869" t="s">
        <v>5392</v>
      </c>
      <c r="P33" s="871" t="s">
        <v>5441</v>
      </c>
      <c r="Q33" s="872">
        <f t="shared" si="0"/>
        <v>0</v>
      </c>
      <c r="R33" s="872">
        <f t="shared" si="0"/>
        <v>-1.06</v>
      </c>
      <c r="S33" s="862">
        <f t="shared" si="1"/>
        <v>10</v>
      </c>
      <c r="T33" s="862">
        <f t="shared" si="2"/>
        <v>1</v>
      </c>
      <c r="U33" s="862">
        <f t="shared" si="3"/>
        <v>-9</v>
      </c>
      <c r="V33" s="873">
        <f t="shared" si="4"/>
        <v>0.1</v>
      </c>
      <c r="W33" s="818"/>
    </row>
    <row r="34" spans="1:23" ht="14.4" customHeight="1" x14ac:dyDescent="0.3">
      <c r="A34" s="878" t="s">
        <v>5442</v>
      </c>
      <c r="B34" s="819">
        <v>2</v>
      </c>
      <c r="C34" s="820">
        <v>1.2</v>
      </c>
      <c r="D34" s="821">
        <v>5.5</v>
      </c>
      <c r="E34" s="828">
        <v>1</v>
      </c>
      <c r="F34" s="806">
        <v>0.6</v>
      </c>
      <c r="G34" s="807">
        <v>2</v>
      </c>
      <c r="H34" s="812"/>
      <c r="I34" s="806"/>
      <c r="J34" s="807"/>
      <c r="K34" s="811">
        <v>0.6</v>
      </c>
      <c r="L34" s="812">
        <v>2</v>
      </c>
      <c r="M34" s="812">
        <v>18</v>
      </c>
      <c r="N34" s="813">
        <v>6</v>
      </c>
      <c r="O34" s="812" t="s">
        <v>5392</v>
      </c>
      <c r="P34" s="829" t="s">
        <v>5443</v>
      </c>
      <c r="Q34" s="814">
        <f t="shared" si="0"/>
        <v>-2</v>
      </c>
      <c r="R34" s="814">
        <f t="shared" si="0"/>
        <v>-1.2</v>
      </c>
      <c r="S34" s="825" t="str">
        <f t="shared" si="1"/>
        <v/>
      </c>
      <c r="T34" s="825" t="str">
        <f t="shared" si="2"/>
        <v/>
      </c>
      <c r="U34" s="825" t="str">
        <f t="shared" si="3"/>
        <v/>
      </c>
      <c r="V34" s="830" t="str">
        <f t="shared" si="4"/>
        <v/>
      </c>
      <c r="W34" s="815"/>
    </row>
    <row r="35" spans="1:23" ht="14.4" customHeight="1" x14ac:dyDescent="0.3">
      <c r="A35" s="878" t="s">
        <v>5444</v>
      </c>
      <c r="B35" s="825"/>
      <c r="C35" s="826"/>
      <c r="D35" s="827"/>
      <c r="E35" s="828"/>
      <c r="F35" s="806"/>
      <c r="G35" s="807"/>
      <c r="H35" s="808">
        <v>2</v>
      </c>
      <c r="I35" s="809">
        <v>0.99</v>
      </c>
      <c r="J35" s="810">
        <v>3</v>
      </c>
      <c r="K35" s="811">
        <v>0.5</v>
      </c>
      <c r="L35" s="812">
        <v>2</v>
      </c>
      <c r="M35" s="812">
        <v>18</v>
      </c>
      <c r="N35" s="813">
        <v>6</v>
      </c>
      <c r="O35" s="812" t="s">
        <v>5392</v>
      </c>
      <c r="P35" s="829" t="s">
        <v>5445</v>
      </c>
      <c r="Q35" s="814">
        <f t="shared" si="0"/>
        <v>2</v>
      </c>
      <c r="R35" s="814">
        <f t="shared" si="0"/>
        <v>0.99</v>
      </c>
      <c r="S35" s="825">
        <f t="shared" si="1"/>
        <v>12</v>
      </c>
      <c r="T35" s="825">
        <f t="shared" si="2"/>
        <v>6</v>
      </c>
      <c r="U35" s="825">
        <f t="shared" si="3"/>
        <v>-6</v>
      </c>
      <c r="V35" s="830">
        <f t="shared" si="4"/>
        <v>0.5</v>
      </c>
      <c r="W35" s="815"/>
    </row>
    <row r="36" spans="1:23" ht="14.4" customHeight="1" x14ac:dyDescent="0.3">
      <c r="A36" s="878" t="s">
        <v>5446</v>
      </c>
      <c r="B36" s="825"/>
      <c r="C36" s="826"/>
      <c r="D36" s="827"/>
      <c r="E36" s="828"/>
      <c r="F36" s="806"/>
      <c r="G36" s="807"/>
      <c r="H36" s="808">
        <v>1</v>
      </c>
      <c r="I36" s="809">
        <v>1.07</v>
      </c>
      <c r="J36" s="810">
        <v>4</v>
      </c>
      <c r="K36" s="811">
        <v>1.07</v>
      </c>
      <c r="L36" s="812">
        <v>3</v>
      </c>
      <c r="M36" s="812">
        <v>24</v>
      </c>
      <c r="N36" s="813">
        <v>8</v>
      </c>
      <c r="O36" s="812" t="s">
        <v>5392</v>
      </c>
      <c r="P36" s="829" t="s">
        <v>5447</v>
      </c>
      <c r="Q36" s="814">
        <f t="shared" si="0"/>
        <v>1</v>
      </c>
      <c r="R36" s="814">
        <f t="shared" si="0"/>
        <v>1.07</v>
      </c>
      <c r="S36" s="825">
        <f t="shared" si="1"/>
        <v>8</v>
      </c>
      <c r="T36" s="825">
        <f t="shared" si="2"/>
        <v>4</v>
      </c>
      <c r="U36" s="825">
        <f t="shared" si="3"/>
        <v>-4</v>
      </c>
      <c r="V36" s="830">
        <f t="shared" si="4"/>
        <v>0.5</v>
      </c>
      <c r="W36" s="815"/>
    </row>
    <row r="37" spans="1:23" ht="14.4" customHeight="1" x14ac:dyDescent="0.3">
      <c r="A37" s="878" t="s">
        <v>5448</v>
      </c>
      <c r="B37" s="825">
        <v>38</v>
      </c>
      <c r="C37" s="826">
        <v>26.07</v>
      </c>
      <c r="D37" s="827">
        <v>4.3</v>
      </c>
      <c r="E37" s="828">
        <v>41</v>
      </c>
      <c r="F37" s="806">
        <v>27.23</v>
      </c>
      <c r="G37" s="807">
        <v>4.3</v>
      </c>
      <c r="H37" s="808">
        <v>54</v>
      </c>
      <c r="I37" s="809">
        <v>36.29</v>
      </c>
      <c r="J37" s="810">
        <v>4.9000000000000004</v>
      </c>
      <c r="K37" s="811">
        <v>0.67</v>
      </c>
      <c r="L37" s="812">
        <v>2</v>
      </c>
      <c r="M37" s="812">
        <v>18</v>
      </c>
      <c r="N37" s="813">
        <v>6</v>
      </c>
      <c r="O37" s="812" t="s">
        <v>5392</v>
      </c>
      <c r="P37" s="829" t="s">
        <v>5449</v>
      </c>
      <c r="Q37" s="814">
        <f t="shared" si="0"/>
        <v>16</v>
      </c>
      <c r="R37" s="814">
        <f t="shared" si="0"/>
        <v>10.219999999999999</v>
      </c>
      <c r="S37" s="825">
        <f t="shared" si="1"/>
        <v>324</v>
      </c>
      <c r="T37" s="825">
        <f t="shared" si="2"/>
        <v>264.60000000000002</v>
      </c>
      <c r="U37" s="825">
        <f t="shared" si="3"/>
        <v>-59.399999999999977</v>
      </c>
      <c r="V37" s="830">
        <f t="shared" si="4"/>
        <v>0.81666666666666676</v>
      </c>
      <c r="W37" s="815">
        <v>40</v>
      </c>
    </row>
    <row r="38" spans="1:23" ht="14.4" customHeight="1" x14ac:dyDescent="0.3">
      <c r="A38" s="877" t="s">
        <v>5450</v>
      </c>
      <c r="B38" s="862">
        <v>7</v>
      </c>
      <c r="C38" s="863">
        <v>7.87</v>
      </c>
      <c r="D38" s="831">
        <v>6.4</v>
      </c>
      <c r="E38" s="864">
        <v>4</v>
      </c>
      <c r="F38" s="865">
        <v>4.0999999999999996</v>
      </c>
      <c r="G38" s="816">
        <v>5</v>
      </c>
      <c r="H38" s="866">
        <v>2</v>
      </c>
      <c r="I38" s="867">
        <v>1.5</v>
      </c>
      <c r="J38" s="817">
        <v>2</v>
      </c>
      <c r="K38" s="868">
        <v>1.1200000000000001</v>
      </c>
      <c r="L38" s="869">
        <v>3</v>
      </c>
      <c r="M38" s="869">
        <v>27</v>
      </c>
      <c r="N38" s="870">
        <v>9</v>
      </c>
      <c r="O38" s="869" t="s">
        <v>5392</v>
      </c>
      <c r="P38" s="871" t="s">
        <v>5451</v>
      </c>
      <c r="Q38" s="872">
        <f t="shared" si="0"/>
        <v>-5</v>
      </c>
      <c r="R38" s="872">
        <f t="shared" si="0"/>
        <v>-6.37</v>
      </c>
      <c r="S38" s="862">
        <f t="shared" si="1"/>
        <v>18</v>
      </c>
      <c r="T38" s="862">
        <f t="shared" si="2"/>
        <v>4</v>
      </c>
      <c r="U38" s="862">
        <f t="shared" si="3"/>
        <v>-14</v>
      </c>
      <c r="V38" s="873">
        <f t="shared" si="4"/>
        <v>0.22222222222222221</v>
      </c>
      <c r="W38" s="818"/>
    </row>
    <row r="39" spans="1:23" ht="14.4" customHeight="1" x14ac:dyDescent="0.3">
      <c r="A39" s="877" t="s">
        <v>5452</v>
      </c>
      <c r="B39" s="862">
        <v>1</v>
      </c>
      <c r="C39" s="863">
        <v>2.38</v>
      </c>
      <c r="D39" s="831">
        <v>3</v>
      </c>
      <c r="E39" s="864">
        <v>1</v>
      </c>
      <c r="F39" s="865">
        <v>2.38</v>
      </c>
      <c r="G39" s="816">
        <v>9</v>
      </c>
      <c r="H39" s="866">
        <v>2</v>
      </c>
      <c r="I39" s="867">
        <v>4.96</v>
      </c>
      <c r="J39" s="817">
        <v>8</v>
      </c>
      <c r="K39" s="868">
        <v>2.38</v>
      </c>
      <c r="L39" s="869">
        <v>3</v>
      </c>
      <c r="M39" s="869">
        <v>30</v>
      </c>
      <c r="N39" s="870">
        <v>10</v>
      </c>
      <c r="O39" s="869" t="s">
        <v>5392</v>
      </c>
      <c r="P39" s="871" t="s">
        <v>5453</v>
      </c>
      <c r="Q39" s="872">
        <f t="shared" si="0"/>
        <v>1</v>
      </c>
      <c r="R39" s="872">
        <f t="shared" si="0"/>
        <v>2.58</v>
      </c>
      <c r="S39" s="862">
        <f t="shared" si="1"/>
        <v>20</v>
      </c>
      <c r="T39" s="862">
        <f t="shared" si="2"/>
        <v>16</v>
      </c>
      <c r="U39" s="862">
        <f t="shared" si="3"/>
        <v>-4</v>
      </c>
      <c r="V39" s="873">
        <f t="shared" si="4"/>
        <v>0.8</v>
      </c>
      <c r="W39" s="818"/>
    </row>
    <row r="40" spans="1:23" ht="14.4" customHeight="1" x14ac:dyDescent="0.3">
      <c r="A40" s="878" t="s">
        <v>5454</v>
      </c>
      <c r="B40" s="825"/>
      <c r="C40" s="826"/>
      <c r="D40" s="827"/>
      <c r="E40" s="828"/>
      <c r="F40" s="806"/>
      <c r="G40" s="807"/>
      <c r="H40" s="808">
        <v>1</v>
      </c>
      <c r="I40" s="809">
        <v>0.24</v>
      </c>
      <c r="J40" s="824">
        <v>4</v>
      </c>
      <c r="K40" s="811">
        <v>0.22</v>
      </c>
      <c r="L40" s="812">
        <v>1</v>
      </c>
      <c r="M40" s="812">
        <v>9</v>
      </c>
      <c r="N40" s="813">
        <v>3</v>
      </c>
      <c r="O40" s="812" t="s">
        <v>5392</v>
      </c>
      <c r="P40" s="829" t="s">
        <v>5455</v>
      </c>
      <c r="Q40" s="814">
        <f t="shared" si="0"/>
        <v>1</v>
      </c>
      <c r="R40" s="814">
        <f t="shared" si="0"/>
        <v>0.24</v>
      </c>
      <c r="S40" s="825">
        <f t="shared" si="1"/>
        <v>3</v>
      </c>
      <c r="T40" s="825">
        <f t="shared" si="2"/>
        <v>4</v>
      </c>
      <c r="U40" s="825">
        <f t="shared" si="3"/>
        <v>1</v>
      </c>
      <c r="V40" s="830">
        <f t="shared" si="4"/>
        <v>1.3333333333333333</v>
      </c>
      <c r="W40" s="815">
        <v>1</v>
      </c>
    </row>
    <row r="41" spans="1:23" ht="14.4" customHeight="1" x14ac:dyDescent="0.3">
      <c r="A41" s="878" t="s">
        <v>5456</v>
      </c>
      <c r="B41" s="819">
        <v>7</v>
      </c>
      <c r="C41" s="820">
        <v>2.84</v>
      </c>
      <c r="D41" s="821">
        <v>2.9</v>
      </c>
      <c r="E41" s="828">
        <v>4</v>
      </c>
      <c r="F41" s="806">
        <v>1.57</v>
      </c>
      <c r="G41" s="807">
        <v>3.3</v>
      </c>
      <c r="H41" s="812">
        <v>4</v>
      </c>
      <c r="I41" s="806">
        <v>1.56</v>
      </c>
      <c r="J41" s="824">
        <v>3.5</v>
      </c>
      <c r="K41" s="811">
        <v>0.38</v>
      </c>
      <c r="L41" s="812">
        <v>1</v>
      </c>
      <c r="M41" s="812">
        <v>9</v>
      </c>
      <c r="N41" s="813">
        <v>3</v>
      </c>
      <c r="O41" s="812" t="s">
        <v>5392</v>
      </c>
      <c r="P41" s="829" t="s">
        <v>5457</v>
      </c>
      <c r="Q41" s="814">
        <f t="shared" si="0"/>
        <v>-3</v>
      </c>
      <c r="R41" s="814">
        <f t="shared" si="0"/>
        <v>-1.2799999999999998</v>
      </c>
      <c r="S41" s="825">
        <f t="shared" si="1"/>
        <v>12</v>
      </c>
      <c r="T41" s="825">
        <f t="shared" si="2"/>
        <v>14</v>
      </c>
      <c r="U41" s="825">
        <f t="shared" si="3"/>
        <v>2</v>
      </c>
      <c r="V41" s="830">
        <f t="shared" si="4"/>
        <v>1.1666666666666667</v>
      </c>
      <c r="W41" s="815">
        <v>3</v>
      </c>
    </row>
    <row r="42" spans="1:23" ht="14.4" customHeight="1" x14ac:dyDescent="0.3">
      <c r="A42" s="878" t="s">
        <v>5458</v>
      </c>
      <c r="B42" s="825"/>
      <c r="C42" s="826"/>
      <c r="D42" s="827"/>
      <c r="E42" s="828"/>
      <c r="F42" s="806"/>
      <c r="G42" s="807"/>
      <c r="H42" s="808">
        <v>1</v>
      </c>
      <c r="I42" s="809">
        <v>0.41</v>
      </c>
      <c r="J42" s="810">
        <v>4</v>
      </c>
      <c r="K42" s="811">
        <v>0.41</v>
      </c>
      <c r="L42" s="812">
        <v>1</v>
      </c>
      <c r="M42" s="812">
        <v>12</v>
      </c>
      <c r="N42" s="813">
        <v>4</v>
      </c>
      <c r="O42" s="812" t="s">
        <v>5392</v>
      </c>
      <c r="P42" s="829" t="s">
        <v>5459</v>
      </c>
      <c r="Q42" s="814">
        <f t="shared" si="0"/>
        <v>1</v>
      </c>
      <c r="R42" s="814">
        <f t="shared" si="0"/>
        <v>0.41</v>
      </c>
      <c r="S42" s="825">
        <f t="shared" si="1"/>
        <v>4</v>
      </c>
      <c r="T42" s="825">
        <f t="shared" si="2"/>
        <v>4</v>
      </c>
      <c r="U42" s="825">
        <f t="shared" si="3"/>
        <v>0</v>
      </c>
      <c r="V42" s="830">
        <f t="shared" si="4"/>
        <v>1</v>
      </c>
      <c r="W42" s="815"/>
    </row>
    <row r="43" spans="1:23" ht="14.4" customHeight="1" x14ac:dyDescent="0.3">
      <c r="A43" s="878" t="s">
        <v>5460</v>
      </c>
      <c r="B43" s="825"/>
      <c r="C43" s="826"/>
      <c r="D43" s="827"/>
      <c r="E43" s="808">
        <v>1</v>
      </c>
      <c r="F43" s="809">
        <v>1.41</v>
      </c>
      <c r="G43" s="810">
        <v>6</v>
      </c>
      <c r="H43" s="812"/>
      <c r="I43" s="806"/>
      <c r="J43" s="807"/>
      <c r="K43" s="811">
        <v>1.41</v>
      </c>
      <c r="L43" s="812">
        <v>3</v>
      </c>
      <c r="M43" s="812">
        <v>24</v>
      </c>
      <c r="N43" s="813">
        <v>8</v>
      </c>
      <c r="O43" s="812" t="s">
        <v>5392</v>
      </c>
      <c r="P43" s="829" t="s">
        <v>5461</v>
      </c>
      <c r="Q43" s="814">
        <f t="shared" si="0"/>
        <v>0</v>
      </c>
      <c r="R43" s="814">
        <f t="shared" si="0"/>
        <v>0</v>
      </c>
      <c r="S43" s="825" t="str">
        <f t="shared" si="1"/>
        <v/>
      </c>
      <c r="T43" s="825" t="str">
        <f t="shared" si="2"/>
        <v/>
      </c>
      <c r="U43" s="825" t="str">
        <f t="shared" si="3"/>
        <v/>
      </c>
      <c r="V43" s="830" t="str">
        <f t="shared" si="4"/>
        <v/>
      </c>
      <c r="W43" s="815"/>
    </row>
    <row r="44" spans="1:23" ht="14.4" customHeight="1" x14ac:dyDescent="0.3">
      <c r="A44" s="878" t="s">
        <v>5462</v>
      </c>
      <c r="B44" s="825"/>
      <c r="C44" s="826"/>
      <c r="D44" s="827"/>
      <c r="E44" s="808">
        <v>2</v>
      </c>
      <c r="F44" s="809">
        <v>3.47</v>
      </c>
      <c r="G44" s="810">
        <v>7</v>
      </c>
      <c r="H44" s="812"/>
      <c r="I44" s="806"/>
      <c r="J44" s="807"/>
      <c r="K44" s="811">
        <v>1.67</v>
      </c>
      <c r="L44" s="812">
        <v>3</v>
      </c>
      <c r="M44" s="812">
        <v>27</v>
      </c>
      <c r="N44" s="813">
        <v>9</v>
      </c>
      <c r="O44" s="812" t="s">
        <v>5392</v>
      </c>
      <c r="P44" s="829" t="s">
        <v>5463</v>
      </c>
      <c r="Q44" s="814">
        <f t="shared" si="0"/>
        <v>0</v>
      </c>
      <c r="R44" s="814">
        <f t="shared" si="0"/>
        <v>0</v>
      </c>
      <c r="S44" s="825" t="str">
        <f t="shared" si="1"/>
        <v/>
      </c>
      <c r="T44" s="825" t="str">
        <f t="shared" si="2"/>
        <v/>
      </c>
      <c r="U44" s="825" t="str">
        <f t="shared" si="3"/>
        <v/>
      </c>
      <c r="V44" s="830" t="str">
        <f t="shared" si="4"/>
        <v/>
      </c>
      <c r="W44" s="815"/>
    </row>
    <row r="45" spans="1:23" ht="14.4" customHeight="1" x14ac:dyDescent="0.3">
      <c r="A45" s="878" t="s">
        <v>5464</v>
      </c>
      <c r="B45" s="819">
        <v>4</v>
      </c>
      <c r="C45" s="820">
        <v>17.45</v>
      </c>
      <c r="D45" s="821">
        <v>5</v>
      </c>
      <c r="E45" s="828"/>
      <c r="F45" s="806"/>
      <c r="G45" s="807"/>
      <c r="H45" s="812"/>
      <c r="I45" s="806"/>
      <c r="J45" s="807"/>
      <c r="K45" s="811">
        <v>2.12</v>
      </c>
      <c r="L45" s="812">
        <v>3</v>
      </c>
      <c r="M45" s="812">
        <v>24</v>
      </c>
      <c r="N45" s="813">
        <v>8</v>
      </c>
      <c r="O45" s="812" t="s">
        <v>5392</v>
      </c>
      <c r="P45" s="829" t="s">
        <v>5465</v>
      </c>
      <c r="Q45" s="814">
        <f t="shared" si="0"/>
        <v>-4</v>
      </c>
      <c r="R45" s="814">
        <f t="shared" si="0"/>
        <v>-17.45</v>
      </c>
      <c r="S45" s="825" t="str">
        <f t="shared" si="1"/>
        <v/>
      </c>
      <c r="T45" s="825" t="str">
        <f t="shared" si="2"/>
        <v/>
      </c>
      <c r="U45" s="825" t="str">
        <f t="shared" si="3"/>
        <v/>
      </c>
      <c r="V45" s="830" t="str">
        <f t="shared" si="4"/>
        <v/>
      </c>
      <c r="W45" s="815"/>
    </row>
    <row r="46" spans="1:23" ht="14.4" customHeight="1" x14ac:dyDescent="0.3">
      <c r="A46" s="878" t="s">
        <v>5466</v>
      </c>
      <c r="B46" s="825"/>
      <c r="C46" s="826"/>
      <c r="D46" s="827"/>
      <c r="E46" s="828"/>
      <c r="F46" s="806"/>
      <c r="G46" s="807"/>
      <c r="H46" s="808">
        <v>1</v>
      </c>
      <c r="I46" s="809">
        <v>0.85</v>
      </c>
      <c r="J46" s="810">
        <v>8</v>
      </c>
      <c r="K46" s="811">
        <v>0.85</v>
      </c>
      <c r="L46" s="812">
        <v>3</v>
      </c>
      <c r="M46" s="812">
        <v>27</v>
      </c>
      <c r="N46" s="813">
        <v>9</v>
      </c>
      <c r="O46" s="812" t="s">
        <v>5392</v>
      </c>
      <c r="P46" s="829" t="s">
        <v>5467</v>
      </c>
      <c r="Q46" s="814">
        <f t="shared" si="0"/>
        <v>1</v>
      </c>
      <c r="R46" s="814">
        <f t="shared" si="0"/>
        <v>0.85</v>
      </c>
      <c r="S46" s="825">
        <f t="shared" si="1"/>
        <v>9</v>
      </c>
      <c r="T46" s="825">
        <f t="shared" si="2"/>
        <v>8</v>
      </c>
      <c r="U46" s="825">
        <f t="shared" si="3"/>
        <v>-1</v>
      </c>
      <c r="V46" s="830">
        <f t="shared" si="4"/>
        <v>0.88888888888888884</v>
      </c>
      <c r="W46" s="815"/>
    </row>
    <row r="47" spans="1:23" ht="14.4" customHeight="1" x14ac:dyDescent="0.3">
      <c r="A47" s="878" t="s">
        <v>5468</v>
      </c>
      <c r="B47" s="819">
        <v>316</v>
      </c>
      <c r="C47" s="820">
        <v>1530.45</v>
      </c>
      <c r="D47" s="821">
        <v>6.5</v>
      </c>
      <c r="E47" s="828">
        <v>306</v>
      </c>
      <c r="F47" s="806">
        <v>1460.85</v>
      </c>
      <c r="G47" s="807">
        <v>6.5</v>
      </c>
      <c r="H47" s="812">
        <v>281</v>
      </c>
      <c r="I47" s="806">
        <v>1339.32</v>
      </c>
      <c r="J47" s="807">
        <v>6.5</v>
      </c>
      <c r="K47" s="811">
        <v>4.99</v>
      </c>
      <c r="L47" s="812">
        <v>3</v>
      </c>
      <c r="M47" s="812">
        <v>27</v>
      </c>
      <c r="N47" s="813">
        <v>9</v>
      </c>
      <c r="O47" s="812" t="s">
        <v>5392</v>
      </c>
      <c r="P47" s="829" t="s">
        <v>5469</v>
      </c>
      <c r="Q47" s="814">
        <f t="shared" si="0"/>
        <v>-35</v>
      </c>
      <c r="R47" s="814">
        <f t="shared" si="0"/>
        <v>-191.13000000000011</v>
      </c>
      <c r="S47" s="825">
        <f t="shared" si="1"/>
        <v>2529</v>
      </c>
      <c r="T47" s="825">
        <f t="shared" si="2"/>
        <v>1826.5</v>
      </c>
      <c r="U47" s="825">
        <f t="shared" si="3"/>
        <v>-702.5</v>
      </c>
      <c r="V47" s="830">
        <f t="shared" si="4"/>
        <v>0.72222222222222221</v>
      </c>
      <c r="W47" s="815">
        <v>119</v>
      </c>
    </row>
    <row r="48" spans="1:23" ht="14.4" customHeight="1" x14ac:dyDescent="0.3">
      <c r="A48" s="877" t="s">
        <v>5470</v>
      </c>
      <c r="B48" s="874">
        <v>25</v>
      </c>
      <c r="C48" s="875">
        <v>126.16</v>
      </c>
      <c r="D48" s="822">
        <v>5.9</v>
      </c>
      <c r="E48" s="864">
        <v>25</v>
      </c>
      <c r="F48" s="865">
        <v>131.19</v>
      </c>
      <c r="G48" s="816">
        <v>8</v>
      </c>
      <c r="H48" s="869">
        <v>10</v>
      </c>
      <c r="I48" s="865">
        <v>51.8</v>
      </c>
      <c r="J48" s="816">
        <v>7.7</v>
      </c>
      <c r="K48" s="868">
        <v>5.18</v>
      </c>
      <c r="L48" s="869">
        <v>3</v>
      </c>
      <c r="M48" s="869">
        <v>27</v>
      </c>
      <c r="N48" s="870">
        <v>9</v>
      </c>
      <c r="O48" s="869" t="s">
        <v>5392</v>
      </c>
      <c r="P48" s="871" t="s">
        <v>5471</v>
      </c>
      <c r="Q48" s="872">
        <f t="shared" si="0"/>
        <v>-15</v>
      </c>
      <c r="R48" s="872">
        <f t="shared" si="0"/>
        <v>-74.36</v>
      </c>
      <c r="S48" s="862">
        <f t="shared" si="1"/>
        <v>90</v>
      </c>
      <c r="T48" s="862">
        <f t="shared" si="2"/>
        <v>77</v>
      </c>
      <c r="U48" s="862">
        <f t="shared" si="3"/>
        <v>-13</v>
      </c>
      <c r="V48" s="873">
        <f t="shared" si="4"/>
        <v>0.85555555555555551</v>
      </c>
      <c r="W48" s="818">
        <v>4</v>
      </c>
    </row>
    <row r="49" spans="1:23" ht="14.4" customHeight="1" x14ac:dyDescent="0.3">
      <c r="A49" s="877" t="s">
        <v>5472</v>
      </c>
      <c r="B49" s="874">
        <v>2</v>
      </c>
      <c r="C49" s="875">
        <v>14.82</v>
      </c>
      <c r="D49" s="822">
        <v>9.5</v>
      </c>
      <c r="E49" s="864"/>
      <c r="F49" s="865"/>
      <c r="G49" s="816"/>
      <c r="H49" s="869">
        <v>2</v>
      </c>
      <c r="I49" s="865">
        <v>12.82</v>
      </c>
      <c r="J49" s="816">
        <v>12</v>
      </c>
      <c r="K49" s="868">
        <v>7.41</v>
      </c>
      <c r="L49" s="869">
        <v>5</v>
      </c>
      <c r="M49" s="869">
        <v>45</v>
      </c>
      <c r="N49" s="870">
        <v>15</v>
      </c>
      <c r="O49" s="869" t="s">
        <v>5392</v>
      </c>
      <c r="P49" s="871" t="s">
        <v>5473</v>
      </c>
      <c r="Q49" s="872">
        <f t="shared" si="0"/>
        <v>0</v>
      </c>
      <c r="R49" s="872">
        <f t="shared" si="0"/>
        <v>-2</v>
      </c>
      <c r="S49" s="862">
        <f t="shared" si="1"/>
        <v>30</v>
      </c>
      <c r="T49" s="862">
        <f t="shared" si="2"/>
        <v>24</v>
      </c>
      <c r="U49" s="862">
        <f t="shared" si="3"/>
        <v>-6</v>
      </c>
      <c r="V49" s="873">
        <f t="shared" si="4"/>
        <v>0.8</v>
      </c>
      <c r="W49" s="818">
        <v>6</v>
      </c>
    </row>
    <row r="50" spans="1:23" ht="14.4" customHeight="1" x14ac:dyDescent="0.3">
      <c r="A50" s="878" t="s">
        <v>5474</v>
      </c>
      <c r="B50" s="825">
        <v>3</v>
      </c>
      <c r="C50" s="826">
        <v>11.23</v>
      </c>
      <c r="D50" s="827">
        <v>10.7</v>
      </c>
      <c r="E50" s="828">
        <v>3</v>
      </c>
      <c r="F50" s="806">
        <v>9.81</v>
      </c>
      <c r="G50" s="807">
        <v>4</v>
      </c>
      <c r="H50" s="808">
        <v>4</v>
      </c>
      <c r="I50" s="809">
        <v>12.47</v>
      </c>
      <c r="J50" s="824">
        <v>9.5</v>
      </c>
      <c r="K50" s="811">
        <v>3.12</v>
      </c>
      <c r="L50" s="812">
        <v>3</v>
      </c>
      <c r="M50" s="812">
        <v>27</v>
      </c>
      <c r="N50" s="813">
        <v>9</v>
      </c>
      <c r="O50" s="812" t="s">
        <v>5392</v>
      </c>
      <c r="P50" s="829" t="s">
        <v>5475</v>
      </c>
      <c r="Q50" s="814">
        <f t="shared" si="0"/>
        <v>1</v>
      </c>
      <c r="R50" s="814">
        <f t="shared" si="0"/>
        <v>1.2400000000000002</v>
      </c>
      <c r="S50" s="825">
        <f t="shared" si="1"/>
        <v>36</v>
      </c>
      <c r="T50" s="825">
        <f t="shared" si="2"/>
        <v>38</v>
      </c>
      <c r="U50" s="825">
        <f t="shared" si="3"/>
        <v>2</v>
      </c>
      <c r="V50" s="830">
        <f t="shared" si="4"/>
        <v>1.0555555555555556</v>
      </c>
      <c r="W50" s="815">
        <v>10</v>
      </c>
    </row>
    <row r="51" spans="1:23" ht="14.4" customHeight="1" x14ac:dyDescent="0.3">
      <c r="A51" s="877" t="s">
        <v>5476</v>
      </c>
      <c r="B51" s="862"/>
      <c r="C51" s="863"/>
      <c r="D51" s="831"/>
      <c r="E51" s="864"/>
      <c r="F51" s="865"/>
      <c r="G51" s="816"/>
      <c r="H51" s="866">
        <v>1</v>
      </c>
      <c r="I51" s="867">
        <v>3.53</v>
      </c>
      <c r="J51" s="817">
        <v>10</v>
      </c>
      <c r="K51" s="868">
        <v>3.53</v>
      </c>
      <c r="L51" s="869">
        <v>4</v>
      </c>
      <c r="M51" s="869">
        <v>39</v>
      </c>
      <c r="N51" s="870">
        <v>13</v>
      </c>
      <c r="O51" s="869" t="s">
        <v>5392</v>
      </c>
      <c r="P51" s="871" t="s">
        <v>5477</v>
      </c>
      <c r="Q51" s="872">
        <f t="shared" si="0"/>
        <v>1</v>
      </c>
      <c r="R51" s="872">
        <f t="shared" si="0"/>
        <v>3.53</v>
      </c>
      <c r="S51" s="862">
        <f t="shared" si="1"/>
        <v>13</v>
      </c>
      <c r="T51" s="862">
        <f t="shared" si="2"/>
        <v>10</v>
      </c>
      <c r="U51" s="862">
        <f t="shared" si="3"/>
        <v>-3</v>
      </c>
      <c r="V51" s="873">
        <f t="shared" si="4"/>
        <v>0.76923076923076927</v>
      </c>
      <c r="W51" s="818"/>
    </row>
    <row r="52" spans="1:23" ht="14.4" customHeight="1" x14ac:dyDescent="0.3">
      <c r="A52" s="878" t="s">
        <v>5478</v>
      </c>
      <c r="B52" s="825">
        <v>238</v>
      </c>
      <c r="C52" s="826">
        <v>398.5</v>
      </c>
      <c r="D52" s="827">
        <v>5.9</v>
      </c>
      <c r="E52" s="808">
        <v>311</v>
      </c>
      <c r="F52" s="809">
        <v>527.87</v>
      </c>
      <c r="G52" s="810">
        <v>6</v>
      </c>
      <c r="H52" s="812">
        <v>301</v>
      </c>
      <c r="I52" s="806">
        <v>507.71</v>
      </c>
      <c r="J52" s="807">
        <v>5.8</v>
      </c>
      <c r="K52" s="811">
        <v>1.68</v>
      </c>
      <c r="L52" s="812">
        <v>3</v>
      </c>
      <c r="M52" s="812">
        <v>24</v>
      </c>
      <c r="N52" s="813">
        <v>8</v>
      </c>
      <c r="O52" s="812" t="s">
        <v>5392</v>
      </c>
      <c r="P52" s="829" t="s">
        <v>5479</v>
      </c>
      <c r="Q52" s="814">
        <f t="shared" si="0"/>
        <v>63</v>
      </c>
      <c r="R52" s="814">
        <f t="shared" si="0"/>
        <v>109.20999999999998</v>
      </c>
      <c r="S52" s="825">
        <f t="shared" si="1"/>
        <v>2408</v>
      </c>
      <c r="T52" s="825">
        <f t="shared" si="2"/>
        <v>1745.8</v>
      </c>
      <c r="U52" s="825">
        <f t="shared" si="3"/>
        <v>-662.2</v>
      </c>
      <c r="V52" s="830">
        <f t="shared" si="4"/>
        <v>0.72499999999999998</v>
      </c>
      <c r="W52" s="815">
        <v>87</v>
      </c>
    </row>
    <row r="53" spans="1:23" ht="14.4" customHeight="1" x14ac:dyDescent="0.3">
      <c r="A53" s="877" t="s">
        <v>5480</v>
      </c>
      <c r="B53" s="862">
        <v>1</v>
      </c>
      <c r="C53" s="863">
        <v>1.97</v>
      </c>
      <c r="D53" s="831">
        <v>7</v>
      </c>
      <c r="E53" s="866">
        <v>2</v>
      </c>
      <c r="F53" s="867">
        <v>3.94</v>
      </c>
      <c r="G53" s="817">
        <v>7.5</v>
      </c>
      <c r="H53" s="869">
        <v>1</v>
      </c>
      <c r="I53" s="865">
        <v>1.97</v>
      </c>
      <c r="J53" s="816">
        <v>6</v>
      </c>
      <c r="K53" s="868">
        <v>1.97</v>
      </c>
      <c r="L53" s="869">
        <v>3</v>
      </c>
      <c r="M53" s="869">
        <v>27</v>
      </c>
      <c r="N53" s="870">
        <v>9</v>
      </c>
      <c r="O53" s="869" t="s">
        <v>5392</v>
      </c>
      <c r="P53" s="871" t="s">
        <v>5481</v>
      </c>
      <c r="Q53" s="872">
        <f t="shared" si="0"/>
        <v>0</v>
      </c>
      <c r="R53" s="872">
        <f t="shared" si="0"/>
        <v>0</v>
      </c>
      <c r="S53" s="862">
        <f t="shared" si="1"/>
        <v>9</v>
      </c>
      <c r="T53" s="862">
        <f t="shared" si="2"/>
        <v>6</v>
      </c>
      <c r="U53" s="862">
        <f t="shared" si="3"/>
        <v>-3</v>
      </c>
      <c r="V53" s="873">
        <f t="shared" si="4"/>
        <v>0.66666666666666663</v>
      </c>
      <c r="W53" s="818"/>
    </row>
    <row r="54" spans="1:23" ht="14.4" customHeight="1" x14ac:dyDescent="0.3">
      <c r="A54" s="878" t="s">
        <v>5482</v>
      </c>
      <c r="B54" s="825"/>
      <c r="C54" s="826"/>
      <c r="D54" s="827"/>
      <c r="E54" s="828"/>
      <c r="F54" s="806"/>
      <c r="G54" s="807"/>
      <c r="H54" s="808">
        <v>1</v>
      </c>
      <c r="I54" s="809">
        <v>0.74</v>
      </c>
      <c r="J54" s="810">
        <v>2</v>
      </c>
      <c r="K54" s="811">
        <v>0.74</v>
      </c>
      <c r="L54" s="812">
        <v>1</v>
      </c>
      <c r="M54" s="812">
        <v>12</v>
      </c>
      <c r="N54" s="813">
        <v>4</v>
      </c>
      <c r="O54" s="812" t="s">
        <v>5392</v>
      </c>
      <c r="P54" s="829" t="s">
        <v>5483</v>
      </c>
      <c r="Q54" s="814">
        <f t="shared" si="0"/>
        <v>1</v>
      </c>
      <c r="R54" s="814">
        <f t="shared" si="0"/>
        <v>0.74</v>
      </c>
      <c r="S54" s="825">
        <f t="shared" si="1"/>
        <v>4</v>
      </c>
      <c r="T54" s="825">
        <f t="shared" si="2"/>
        <v>2</v>
      </c>
      <c r="U54" s="825">
        <f t="shared" si="3"/>
        <v>-2</v>
      </c>
      <c r="V54" s="830">
        <f t="shared" si="4"/>
        <v>0.5</v>
      </c>
      <c r="W54" s="815"/>
    </row>
    <row r="55" spans="1:23" ht="14.4" customHeight="1" x14ac:dyDescent="0.3">
      <c r="A55" s="878" t="s">
        <v>5484</v>
      </c>
      <c r="B55" s="825"/>
      <c r="C55" s="826"/>
      <c r="D55" s="827"/>
      <c r="E55" s="828">
        <v>2</v>
      </c>
      <c r="F55" s="806">
        <v>1.22</v>
      </c>
      <c r="G55" s="807">
        <v>3</v>
      </c>
      <c r="H55" s="808">
        <v>3</v>
      </c>
      <c r="I55" s="809">
        <v>1.83</v>
      </c>
      <c r="J55" s="810">
        <v>2.7</v>
      </c>
      <c r="K55" s="811">
        <v>0.61</v>
      </c>
      <c r="L55" s="812">
        <v>1</v>
      </c>
      <c r="M55" s="812">
        <v>12</v>
      </c>
      <c r="N55" s="813">
        <v>4</v>
      </c>
      <c r="O55" s="812" t="s">
        <v>5392</v>
      </c>
      <c r="P55" s="829" t="s">
        <v>5485</v>
      </c>
      <c r="Q55" s="814">
        <f t="shared" si="0"/>
        <v>3</v>
      </c>
      <c r="R55" s="814">
        <f t="shared" si="0"/>
        <v>1.83</v>
      </c>
      <c r="S55" s="825">
        <f t="shared" si="1"/>
        <v>12</v>
      </c>
      <c r="T55" s="825">
        <f t="shared" si="2"/>
        <v>8.1000000000000014</v>
      </c>
      <c r="U55" s="825">
        <f t="shared" si="3"/>
        <v>-3.8999999999999986</v>
      </c>
      <c r="V55" s="830">
        <f t="shared" si="4"/>
        <v>0.67500000000000016</v>
      </c>
      <c r="W55" s="815">
        <v>1</v>
      </c>
    </row>
    <row r="56" spans="1:23" ht="14.4" customHeight="1" x14ac:dyDescent="0.3">
      <c r="A56" s="878" t="s">
        <v>5486</v>
      </c>
      <c r="B56" s="825"/>
      <c r="C56" s="826"/>
      <c r="D56" s="827"/>
      <c r="E56" s="828"/>
      <c r="F56" s="806"/>
      <c r="G56" s="807"/>
      <c r="H56" s="808">
        <v>1</v>
      </c>
      <c r="I56" s="809">
        <v>0.56999999999999995</v>
      </c>
      <c r="J56" s="810">
        <v>4</v>
      </c>
      <c r="K56" s="811">
        <v>0.56999999999999995</v>
      </c>
      <c r="L56" s="812">
        <v>2</v>
      </c>
      <c r="M56" s="812">
        <v>21</v>
      </c>
      <c r="N56" s="813">
        <v>7</v>
      </c>
      <c r="O56" s="812" t="s">
        <v>5392</v>
      </c>
      <c r="P56" s="829" t="s">
        <v>5487</v>
      </c>
      <c r="Q56" s="814">
        <f t="shared" si="0"/>
        <v>1</v>
      </c>
      <c r="R56" s="814">
        <f t="shared" si="0"/>
        <v>0.56999999999999995</v>
      </c>
      <c r="S56" s="825">
        <f t="shared" si="1"/>
        <v>7</v>
      </c>
      <c r="T56" s="825">
        <f t="shared" si="2"/>
        <v>4</v>
      </c>
      <c r="U56" s="825">
        <f t="shared" si="3"/>
        <v>-3</v>
      </c>
      <c r="V56" s="830">
        <f t="shared" si="4"/>
        <v>0.5714285714285714</v>
      </c>
      <c r="W56" s="815"/>
    </row>
    <row r="57" spans="1:23" ht="14.4" customHeight="1" x14ac:dyDescent="0.3">
      <c r="A57" s="878" t="s">
        <v>5488</v>
      </c>
      <c r="B57" s="825">
        <v>34</v>
      </c>
      <c r="C57" s="826">
        <v>14.77</v>
      </c>
      <c r="D57" s="827">
        <v>3.7</v>
      </c>
      <c r="E57" s="808">
        <v>34</v>
      </c>
      <c r="F57" s="809">
        <v>14.7</v>
      </c>
      <c r="G57" s="810">
        <v>4.2</v>
      </c>
      <c r="H57" s="812">
        <v>26</v>
      </c>
      <c r="I57" s="806">
        <v>10.96</v>
      </c>
      <c r="J57" s="807">
        <v>3.7</v>
      </c>
      <c r="K57" s="811">
        <v>0.43</v>
      </c>
      <c r="L57" s="812">
        <v>2</v>
      </c>
      <c r="M57" s="812">
        <v>18</v>
      </c>
      <c r="N57" s="813">
        <v>6</v>
      </c>
      <c r="O57" s="812" t="s">
        <v>5392</v>
      </c>
      <c r="P57" s="829" t="s">
        <v>5489</v>
      </c>
      <c r="Q57" s="814">
        <f t="shared" si="0"/>
        <v>-8</v>
      </c>
      <c r="R57" s="814">
        <f t="shared" si="0"/>
        <v>-3.8099999999999987</v>
      </c>
      <c r="S57" s="825">
        <f t="shared" si="1"/>
        <v>156</v>
      </c>
      <c r="T57" s="825">
        <f t="shared" si="2"/>
        <v>96.2</v>
      </c>
      <c r="U57" s="825">
        <f t="shared" si="3"/>
        <v>-59.8</v>
      </c>
      <c r="V57" s="830">
        <f t="shared" si="4"/>
        <v>0.6166666666666667</v>
      </c>
      <c r="W57" s="815">
        <v>5</v>
      </c>
    </row>
    <row r="58" spans="1:23" ht="14.4" customHeight="1" x14ac:dyDescent="0.3">
      <c r="A58" s="877" t="s">
        <v>5490</v>
      </c>
      <c r="B58" s="862">
        <v>3</v>
      </c>
      <c r="C58" s="863">
        <v>1.52</v>
      </c>
      <c r="D58" s="831">
        <v>3.3</v>
      </c>
      <c r="E58" s="866">
        <v>3</v>
      </c>
      <c r="F58" s="867">
        <v>1.51</v>
      </c>
      <c r="G58" s="817">
        <v>7</v>
      </c>
      <c r="H58" s="869"/>
      <c r="I58" s="865"/>
      <c r="J58" s="816"/>
      <c r="K58" s="868">
        <v>0.5</v>
      </c>
      <c r="L58" s="869">
        <v>2</v>
      </c>
      <c r="M58" s="869">
        <v>21</v>
      </c>
      <c r="N58" s="870">
        <v>7</v>
      </c>
      <c r="O58" s="869" t="s">
        <v>5392</v>
      </c>
      <c r="P58" s="871" t="s">
        <v>5491</v>
      </c>
      <c r="Q58" s="872">
        <f t="shared" si="0"/>
        <v>-3</v>
      </c>
      <c r="R58" s="872">
        <f t="shared" si="0"/>
        <v>-1.52</v>
      </c>
      <c r="S58" s="862" t="str">
        <f t="shared" si="1"/>
        <v/>
      </c>
      <c r="T58" s="862" t="str">
        <f t="shared" si="2"/>
        <v/>
      </c>
      <c r="U58" s="862" t="str">
        <f t="shared" si="3"/>
        <v/>
      </c>
      <c r="V58" s="873" t="str">
        <f t="shared" si="4"/>
        <v/>
      </c>
      <c r="W58" s="818"/>
    </row>
    <row r="59" spans="1:23" ht="14.4" customHeight="1" x14ac:dyDescent="0.3">
      <c r="A59" s="877" t="s">
        <v>5492</v>
      </c>
      <c r="B59" s="862"/>
      <c r="C59" s="863"/>
      <c r="D59" s="831"/>
      <c r="E59" s="866">
        <v>1</v>
      </c>
      <c r="F59" s="867">
        <v>0.51</v>
      </c>
      <c r="G59" s="817">
        <v>2</v>
      </c>
      <c r="H59" s="869"/>
      <c r="I59" s="865"/>
      <c r="J59" s="816"/>
      <c r="K59" s="868">
        <v>0.75</v>
      </c>
      <c r="L59" s="869">
        <v>3</v>
      </c>
      <c r="M59" s="869">
        <v>27</v>
      </c>
      <c r="N59" s="870">
        <v>9</v>
      </c>
      <c r="O59" s="869" t="s">
        <v>5392</v>
      </c>
      <c r="P59" s="871" t="s">
        <v>5493</v>
      </c>
      <c r="Q59" s="872">
        <f t="shared" si="0"/>
        <v>0</v>
      </c>
      <c r="R59" s="872">
        <f t="shared" si="0"/>
        <v>0</v>
      </c>
      <c r="S59" s="862" t="str">
        <f t="shared" si="1"/>
        <v/>
      </c>
      <c r="T59" s="862" t="str">
        <f t="shared" si="2"/>
        <v/>
      </c>
      <c r="U59" s="862" t="str">
        <f t="shared" si="3"/>
        <v/>
      </c>
      <c r="V59" s="873" t="str">
        <f t="shared" si="4"/>
        <v/>
      </c>
      <c r="W59" s="818"/>
    </row>
    <row r="60" spans="1:23" ht="14.4" customHeight="1" x14ac:dyDescent="0.3">
      <c r="A60" s="878" t="s">
        <v>5494</v>
      </c>
      <c r="B60" s="825">
        <v>1</v>
      </c>
      <c r="C60" s="826">
        <v>0.33</v>
      </c>
      <c r="D60" s="827">
        <v>2</v>
      </c>
      <c r="E60" s="808">
        <v>2</v>
      </c>
      <c r="F60" s="809">
        <v>0.7</v>
      </c>
      <c r="G60" s="810">
        <v>8</v>
      </c>
      <c r="H60" s="812">
        <v>1</v>
      </c>
      <c r="I60" s="806">
        <v>0.3</v>
      </c>
      <c r="J60" s="807">
        <v>2</v>
      </c>
      <c r="K60" s="811">
        <v>0.3</v>
      </c>
      <c r="L60" s="812">
        <v>1</v>
      </c>
      <c r="M60" s="812">
        <v>12</v>
      </c>
      <c r="N60" s="813">
        <v>4</v>
      </c>
      <c r="O60" s="812" t="s">
        <v>5392</v>
      </c>
      <c r="P60" s="829" t="s">
        <v>5495</v>
      </c>
      <c r="Q60" s="814">
        <f t="shared" si="0"/>
        <v>0</v>
      </c>
      <c r="R60" s="814">
        <f t="shared" si="0"/>
        <v>-3.0000000000000027E-2</v>
      </c>
      <c r="S60" s="825">
        <f t="shared" si="1"/>
        <v>4</v>
      </c>
      <c r="T60" s="825">
        <f t="shared" si="2"/>
        <v>2</v>
      </c>
      <c r="U60" s="825">
        <f t="shared" si="3"/>
        <v>-2</v>
      </c>
      <c r="V60" s="830">
        <f t="shared" si="4"/>
        <v>0.5</v>
      </c>
      <c r="W60" s="815"/>
    </row>
    <row r="61" spans="1:23" ht="14.4" customHeight="1" x14ac:dyDescent="0.3">
      <c r="A61" s="878" t="s">
        <v>5496</v>
      </c>
      <c r="B61" s="825">
        <v>2</v>
      </c>
      <c r="C61" s="826">
        <v>0.9</v>
      </c>
      <c r="D61" s="827">
        <v>2.5</v>
      </c>
      <c r="E61" s="828">
        <v>1</v>
      </c>
      <c r="F61" s="806">
        <v>0.48</v>
      </c>
      <c r="G61" s="807">
        <v>5</v>
      </c>
      <c r="H61" s="808">
        <v>3</v>
      </c>
      <c r="I61" s="809">
        <v>1.41</v>
      </c>
      <c r="J61" s="824">
        <v>5.3</v>
      </c>
      <c r="K61" s="811">
        <v>0.45</v>
      </c>
      <c r="L61" s="812">
        <v>1</v>
      </c>
      <c r="M61" s="812">
        <v>12</v>
      </c>
      <c r="N61" s="813">
        <v>4</v>
      </c>
      <c r="O61" s="812" t="s">
        <v>5392</v>
      </c>
      <c r="P61" s="829" t="s">
        <v>5497</v>
      </c>
      <c r="Q61" s="814">
        <f t="shared" si="0"/>
        <v>1</v>
      </c>
      <c r="R61" s="814">
        <f t="shared" si="0"/>
        <v>0.5099999999999999</v>
      </c>
      <c r="S61" s="825">
        <f t="shared" si="1"/>
        <v>12</v>
      </c>
      <c r="T61" s="825">
        <f t="shared" si="2"/>
        <v>15.899999999999999</v>
      </c>
      <c r="U61" s="825">
        <f t="shared" si="3"/>
        <v>3.8999999999999986</v>
      </c>
      <c r="V61" s="830">
        <f t="shared" si="4"/>
        <v>1.325</v>
      </c>
      <c r="W61" s="815">
        <v>6</v>
      </c>
    </row>
    <row r="62" spans="1:23" ht="14.4" customHeight="1" x14ac:dyDescent="0.3">
      <c r="A62" s="878" t="s">
        <v>5498</v>
      </c>
      <c r="B62" s="825"/>
      <c r="C62" s="826"/>
      <c r="D62" s="827"/>
      <c r="E62" s="828"/>
      <c r="F62" s="806"/>
      <c r="G62" s="807"/>
      <c r="H62" s="808">
        <v>1</v>
      </c>
      <c r="I62" s="809">
        <v>0.27</v>
      </c>
      <c r="J62" s="824">
        <v>4</v>
      </c>
      <c r="K62" s="811">
        <v>0.25</v>
      </c>
      <c r="L62" s="812">
        <v>1</v>
      </c>
      <c r="M62" s="812">
        <v>9</v>
      </c>
      <c r="N62" s="813">
        <v>3</v>
      </c>
      <c r="O62" s="812" t="s">
        <v>5392</v>
      </c>
      <c r="P62" s="829" t="s">
        <v>5499</v>
      </c>
      <c r="Q62" s="814">
        <f t="shared" si="0"/>
        <v>1</v>
      </c>
      <c r="R62" s="814">
        <f t="shared" si="0"/>
        <v>0.27</v>
      </c>
      <c r="S62" s="825">
        <f t="shared" si="1"/>
        <v>3</v>
      </c>
      <c r="T62" s="825">
        <f t="shared" si="2"/>
        <v>4</v>
      </c>
      <c r="U62" s="825">
        <f t="shared" si="3"/>
        <v>1</v>
      </c>
      <c r="V62" s="830">
        <f t="shared" si="4"/>
        <v>1.3333333333333333</v>
      </c>
      <c r="W62" s="815">
        <v>1</v>
      </c>
    </row>
    <row r="63" spans="1:23" ht="14.4" customHeight="1" x14ac:dyDescent="0.3">
      <c r="A63" s="877" t="s">
        <v>5500</v>
      </c>
      <c r="B63" s="862"/>
      <c r="C63" s="863"/>
      <c r="D63" s="831"/>
      <c r="E63" s="864"/>
      <c r="F63" s="865"/>
      <c r="G63" s="816"/>
      <c r="H63" s="866">
        <v>1</v>
      </c>
      <c r="I63" s="867">
        <v>0.31</v>
      </c>
      <c r="J63" s="823">
        <v>6</v>
      </c>
      <c r="K63" s="868">
        <v>0.31</v>
      </c>
      <c r="L63" s="869">
        <v>1</v>
      </c>
      <c r="M63" s="869">
        <v>12</v>
      </c>
      <c r="N63" s="870">
        <v>4</v>
      </c>
      <c r="O63" s="869" t="s">
        <v>5392</v>
      </c>
      <c r="P63" s="871" t="s">
        <v>5501</v>
      </c>
      <c r="Q63" s="872">
        <f t="shared" si="0"/>
        <v>1</v>
      </c>
      <c r="R63" s="872">
        <f t="shared" si="0"/>
        <v>0.31</v>
      </c>
      <c r="S63" s="862">
        <f t="shared" si="1"/>
        <v>4</v>
      </c>
      <c r="T63" s="862">
        <f t="shared" si="2"/>
        <v>6</v>
      </c>
      <c r="U63" s="862">
        <f t="shared" si="3"/>
        <v>2</v>
      </c>
      <c r="V63" s="873">
        <f t="shared" si="4"/>
        <v>1.5</v>
      </c>
      <c r="W63" s="818">
        <v>2</v>
      </c>
    </row>
    <row r="64" spans="1:23" ht="14.4" customHeight="1" x14ac:dyDescent="0.3">
      <c r="A64" s="878" t="s">
        <v>5502</v>
      </c>
      <c r="B64" s="819">
        <v>2</v>
      </c>
      <c r="C64" s="820">
        <v>0.7</v>
      </c>
      <c r="D64" s="821">
        <v>2.5</v>
      </c>
      <c r="E64" s="828"/>
      <c r="F64" s="806"/>
      <c r="G64" s="807"/>
      <c r="H64" s="812">
        <v>1</v>
      </c>
      <c r="I64" s="806">
        <v>0.34</v>
      </c>
      <c r="J64" s="807">
        <v>5</v>
      </c>
      <c r="K64" s="811">
        <v>0.34</v>
      </c>
      <c r="L64" s="812">
        <v>2</v>
      </c>
      <c r="M64" s="812">
        <v>15</v>
      </c>
      <c r="N64" s="813">
        <v>5</v>
      </c>
      <c r="O64" s="812" t="s">
        <v>5392</v>
      </c>
      <c r="P64" s="829" t="s">
        <v>5503</v>
      </c>
      <c r="Q64" s="814">
        <f t="shared" si="0"/>
        <v>-1</v>
      </c>
      <c r="R64" s="814">
        <f t="shared" si="0"/>
        <v>-0.35999999999999993</v>
      </c>
      <c r="S64" s="825">
        <f t="shared" si="1"/>
        <v>5</v>
      </c>
      <c r="T64" s="825">
        <f t="shared" si="2"/>
        <v>5</v>
      </c>
      <c r="U64" s="825">
        <f t="shared" si="3"/>
        <v>0</v>
      </c>
      <c r="V64" s="830">
        <f t="shared" si="4"/>
        <v>1</v>
      </c>
      <c r="W64" s="815"/>
    </row>
    <row r="65" spans="1:23" ht="14.4" customHeight="1" x14ac:dyDescent="0.3">
      <c r="A65" s="878" t="s">
        <v>5504</v>
      </c>
      <c r="B65" s="825">
        <v>6</v>
      </c>
      <c r="C65" s="826">
        <v>16</v>
      </c>
      <c r="D65" s="827">
        <v>12.5</v>
      </c>
      <c r="E65" s="828">
        <v>9</v>
      </c>
      <c r="F65" s="806">
        <v>24</v>
      </c>
      <c r="G65" s="807">
        <v>9.6</v>
      </c>
      <c r="H65" s="808">
        <v>12</v>
      </c>
      <c r="I65" s="809">
        <v>32</v>
      </c>
      <c r="J65" s="824">
        <v>11.3</v>
      </c>
      <c r="K65" s="811">
        <v>2.67</v>
      </c>
      <c r="L65" s="812">
        <v>3</v>
      </c>
      <c r="M65" s="812">
        <v>27</v>
      </c>
      <c r="N65" s="813">
        <v>9</v>
      </c>
      <c r="O65" s="812" t="s">
        <v>5392</v>
      </c>
      <c r="P65" s="829" t="s">
        <v>5505</v>
      </c>
      <c r="Q65" s="814">
        <f t="shared" si="0"/>
        <v>6</v>
      </c>
      <c r="R65" s="814">
        <f t="shared" si="0"/>
        <v>16</v>
      </c>
      <c r="S65" s="825">
        <f t="shared" si="1"/>
        <v>108</v>
      </c>
      <c r="T65" s="825">
        <f t="shared" si="2"/>
        <v>135.60000000000002</v>
      </c>
      <c r="U65" s="825">
        <f t="shared" si="3"/>
        <v>27.600000000000023</v>
      </c>
      <c r="V65" s="830">
        <f t="shared" si="4"/>
        <v>1.2555555555555558</v>
      </c>
      <c r="W65" s="815">
        <v>34</v>
      </c>
    </row>
    <row r="66" spans="1:23" ht="14.4" customHeight="1" x14ac:dyDescent="0.3">
      <c r="A66" s="878" t="s">
        <v>5506</v>
      </c>
      <c r="B66" s="819">
        <v>1</v>
      </c>
      <c r="C66" s="820">
        <v>0.32</v>
      </c>
      <c r="D66" s="821">
        <v>3</v>
      </c>
      <c r="E66" s="828"/>
      <c r="F66" s="806"/>
      <c r="G66" s="807"/>
      <c r="H66" s="812"/>
      <c r="I66" s="806"/>
      <c r="J66" s="807"/>
      <c r="K66" s="811">
        <v>0.32</v>
      </c>
      <c r="L66" s="812">
        <v>2</v>
      </c>
      <c r="M66" s="812">
        <v>18</v>
      </c>
      <c r="N66" s="813">
        <v>6</v>
      </c>
      <c r="O66" s="812" t="s">
        <v>5392</v>
      </c>
      <c r="P66" s="829" t="s">
        <v>5507</v>
      </c>
      <c r="Q66" s="814">
        <f t="shared" si="0"/>
        <v>-1</v>
      </c>
      <c r="R66" s="814">
        <f t="shared" si="0"/>
        <v>-0.32</v>
      </c>
      <c r="S66" s="825" t="str">
        <f t="shared" si="1"/>
        <v/>
      </c>
      <c r="T66" s="825" t="str">
        <f t="shared" si="2"/>
        <v/>
      </c>
      <c r="U66" s="825" t="str">
        <f t="shared" si="3"/>
        <v/>
      </c>
      <c r="V66" s="830" t="str">
        <f t="shared" si="4"/>
        <v/>
      </c>
      <c r="W66" s="815"/>
    </row>
    <row r="67" spans="1:23" ht="14.4" customHeight="1" x14ac:dyDescent="0.3">
      <c r="A67" s="878" t="s">
        <v>5508</v>
      </c>
      <c r="B67" s="825"/>
      <c r="C67" s="826"/>
      <c r="D67" s="827"/>
      <c r="E67" s="828"/>
      <c r="F67" s="806"/>
      <c r="G67" s="807"/>
      <c r="H67" s="808">
        <v>2</v>
      </c>
      <c r="I67" s="809">
        <v>7.73</v>
      </c>
      <c r="J67" s="810">
        <v>8</v>
      </c>
      <c r="K67" s="811">
        <v>3.04</v>
      </c>
      <c r="L67" s="812">
        <v>4</v>
      </c>
      <c r="M67" s="812">
        <v>36</v>
      </c>
      <c r="N67" s="813">
        <v>12</v>
      </c>
      <c r="O67" s="812" t="s">
        <v>5392</v>
      </c>
      <c r="P67" s="829" t="s">
        <v>5509</v>
      </c>
      <c r="Q67" s="814">
        <f t="shared" si="0"/>
        <v>2</v>
      </c>
      <c r="R67" s="814">
        <f t="shared" si="0"/>
        <v>7.73</v>
      </c>
      <c r="S67" s="825">
        <f t="shared" si="1"/>
        <v>24</v>
      </c>
      <c r="T67" s="825">
        <f t="shared" si="2"/>
        <v>16</v>
      </c>
      <c r="U67" s="825">
        <f t="shared" si="3"/>
        <v>-8</v>
      </c>
      <c r="V67" s="830">
        <f t="shared" si="4"/>
        <v>0.66666666666666663</v>
      </c>
      <c r="W67" s="815"/>
    </row>
    <row r="68" spans="1:23" ht="14.4" customHeight="1" x14ac:dyDescent="0.3">
      <c r="A68" s="878" t="s">
        <v>5510</v>
      </c>
      <c r="B68" s="825"/>
      <c r="C68" s="826"/>
      <c r="D68" s="827"/>
      <c r="E68" s="808">
        <v>2</v>
      </c>
      <c r="F68" s="809">
        <v>2.06</v>
      </c>
      <c r="G68" s="810">
        <v>3</v>
      </c>
      <c r="H68" s="812"/>
      <c r="I68" s="806"/>
      <c r="J68" s="807"/>
      <c r="K68" s="811">
        <v>1.03</v>
      </c>
      <c r="L68" s="812">
        <v>2</v>
      </c>
      <c r="M68" s="812">
        <v>18</v>
      </c>
      <c r="N68" s="813">
        <v>6</v>
      </c>
      <c r="O68" s="812" t="s">
        <v>5392</v>
      </c>
      <c r="P68" s="829" t="s">
        <v>5509</v>
      </c>
      <c r="Q68" s="814">
        <f t="shared" si="0"/>
        <v>0</v>
      </c>
      <c r="R68" s="814">
        <f t="shared" si="0"/>
        <v>0</v>
      </c>
      <c r="S68" s="825" t="str">
        <f t="shared" si="1"/>
        <v/>
      </c>
      <c r="T68" s="825" t="str">
        <f t="shared" si="2"/>
        <v/>
      </c>
      <c r="U68" s="825" t="str">
        <f t="shared" si="3"/>
        <v/>
      </c>
      <c r="V68" s="830" t="str">
        <f t="shared" si="4"/>
        <v/>
      </c>
      <c r="W68" s="815"/>
    </row>
    <row r="69" spans="1:23" ht="14.4" customHeight="1" x14ac:dyDescent="0.3">
      <c r="A69" s="878" t="s">
        <v>5511</v>
      </c>
      <c r="B69" s="819">
        <v>1</v>
      </c>
      <c r="C69" s="820">
        <v>0.76</v>
      </c>
      <c r="D69" s="821">
        <v>7</v>
      </c>
      <c r="E69" s="828"/>
      <c r="F69" s="806"/>
      <c r="G69" s="807"/>
      <c r="H69" s="812"/>
      <c r="I69" s="806"/>
      <c r="J69" s="807"/>
      <c r="K69" s="811">
        <v>0.76</v>
      </c>
      <c r="L69" s="812">
        <v>2</v>
      </c>
      <c r="M69" s="812">
        <v>18</v>
      </c>
      <c r="N69" s="813">
        <v>6</v>
      </c>
      <c r="O69" s="812" t="s">
        <v>5392</v>
      </c>
      <c r="P69" s="829" t="s">
        <v>5512</v>
      </c>
      <c r="Q69" s="814">
        <f t="shared" si="0"/>
        <v>-1</v>
      </c>
      <c r="R69" s="814">
        <f t="shared" si="0"/>
        <v>-0.76</v>
      </c>
      <c r="S69" s="825" t="str">
        <f t="shared" si="1"/>
        <v/>
      </c>
      <c r="T69" s="825" t="str">
        <f t="shared" si="2"/>
        <v/>
      </c>
      <c r="U69" s="825" t="str">
        <f t="shared" si="3"/>
        <v/>
      </c>
      <c r="V69" s="830" t="str">
        <f t="shared" si="4"/>
        <v/>
      </c>
      <c r="W69" s="815"/>
    </row>
    <row r="70" spans="1:23" ht="14.4" customHeight="1" x14ac:dyDescent="0.3">
      <c r="A70" s="878" t="s">
        <v>5513</v>
      </c>
      <c r="B70" s="825"/>
      <c r="C70" s="826"/>
      <c r="D70" s="827"/>
      <c r="E70" s="828">
        <v>1</v>
      </c>
      <c r="F70" s="806">
        <v>1.43</v>
      </c>
      <c r="G70" s="807">
        <v>8</v>
      </c>
      <c r="H70" s="808">
        <v>1</v>
      </c>
      <c r="I70" s="809">
        <v>1.43</v>
      </c>
      <c r="J70" s="824">
        <v>20</v>
      </c>
      <c r="K70" s="811">
        <v>1.43</v>
      </c>
      <c r="L70" s="812">
        <v>4</v>
      </c>
      <c r="M70" s="812">
        <v>36</v>
      </c>
      <c r="N70" s="813">
        <v>12</v>
      </c>
      <c r="O70" s="812" t="s">
        <v>5392</v>
      </c>
      <c r="P70" s="829" t="s">
        <v>5514</v>
      </c>
      <c r="Q70" s="814">
        <f t="shared" ref="Q70:R92" si="5">H70-B70</f>
        <v>1</v>
      </c>
      <c r="R70" s="814">
        <f t="shared" si="5"/>
        <v>1.43</v>
      </c>
      <c r="S70" s="825">
        <f t="shared" ref="S70:S92" si="6">IF(H70=0,"",H70*N70)</f>
        <v>12</v>
      </c>
      <c r="T70" s="825">
        <f t="shared" ref="T70:T92" si="7">IF(H70=0,"",H70*J70)</f>
        <v>20</v>
      </c>
      <c r="U70" s="825">
        <f t="shared" ref="U70:U92" si="8">IF(H70=0,"",T70-S70)</f>
        <v>8</v>
      </c>
      <c r="V70" s="830">
        <f t="shared" ref="V70:V92" si="9">IF(H70=0,"",T70/S70)</f>
        <v>1.6666666666666667</v>
      </c>
      <c r="W70" s="815">
        <v>8</v>
      </c>
    </row>
    <row r="71" spans="1:23" ht="14.4" customHeight="1" x14ac:dyDescent="0.3">
      <c r="A71" s="878" t="s">
        <v>5515</v>
      </c>
      <c r="B71" s="819">
        <v>1</v>
      </c>
      <c r="C71" s="820">
        <v>0.56999999999999995</v>
      </c>
      <c r="D71" s="821">
        <v>5</v>
      </c>
      <c r="E71" s="828"/>
      <c r="F71" s="806"/>
      <c r="G71" s="807"/>
      <c r="H71" s="812"/>
      <c r="I71" s="806"/>
      <c r="J71" s="807"/>
      <c r="K71" s="811">
        <v>0.54</v>
      </c>
      <c r="L71" s="812">
        <v>2</v>
      </c>
      <c r="M71" s="812">
        <v>21</v>
      </c>
      <c r="N71" s="813">
        <v>7</v>
      </c>
      <c r="O71" s="812" t="s">
        <v>5392</v>
      </c>
      <c r="P71" s="829" t="s">
        <v>5516</v>
      </c>
      <c r="Q71" s="814">
        <f t="shared" si="5"/>
        <v>-1</v>
      </c>
      <c r="R71" s="814">
        <f t="shared" si="5"/>
        <v>-0.56999999999999995</v>
      </c>
      <c r="S71" s="825" t="str">
        <f t="shared" si="6"/>
        <v/>
      </c>
      <c r="T71" s="825" t="str">
        <f t="shared" si="7"/>
        <v/>
      </c>
      <c r="U71" s="825" t="str">
        <f t="shared" si="8"/>
        <v/>
      </c>
      <c r="V71" s="830" t="str">
        <f t="shared" si="9"/>
        <v/>
      </c>
      <c r="W71" s="815"/>
    </row>
    <row r="72" spans="1:23" ht="14.4" customHeight="1" x14ac:dyDescent="0.3">
      <c r="A72" s="878" t="s">
        <v>5517</v>
      </c>
      <c r="B72" s="819">
        <v>1</v>
      </c>
      <c r="C72" s="820">
        <v>0.7</v>
      </c>
      <c r="D72" s="821">
        <v>8</v>
      </c>
      <c r="E72" s="828"/>
      <c r="F72" s="806"/>
      <c r="G72" s="807"/>
      <c r="H72" s="812"/>
      <c r="I72" s="806"/>
      <c r="J72" s="807"/>
      <c r="K72" s="811">
        <v>0.7</v>
      </c>
      <c r="L72" s="812">
        <v>2</v>
      </c>
      <c r="M72" s="812">
        <v>15</v>
      </c>
      <c r="N72" s="813">
        <v>5</v>
      </c>
      <c r="O72" s="812" t="s">
        <v>5392</v>
      </c>
      <c r="P72" s="829" t="s">
        <v>5518</v>
      </c>
      <c r="Q72" s="814">
        <f t="shared" si="5"/>
        <v>-1</v>
      </c>
      <c r="R72" s="814">
        <f t="shared" si="5"/>
        <v>-0.7</v>
      </c>
      <c r="S72" s="825" t="str">
        <f t="shared" si="6"/>
        <v/>
      </c>
      <c r="T72" s="825" t="str">
        <f t="shared" si="7"/>
        <v/>
      </c>
      <c r="U72" s="825" t="str">
        <f t="shared" si="8"/>
        <v/>
      </c>
      <c r="V72" s="830" t="str">
        <f t="shared" si="9"/>
        <v/>
      </c>
      <c r="W72" s="815"/>
    </row>
    <row r="73" spans="1:23" ht="14.4" customHeight="1" x14ac:dyDescent="0.3">
      <c r="A73" s="878" t="s">
        <v>5519</v>
      </c>
      <c r="B73" s="825"/>
      <c r="C73" s="826"/>
      <c r="D73" s="827"/>
      <c r="E73" s="808">
        <v>2</v>
      </c>
      <c r="F73" s="809">
        <v>0.77</v>
      </c>
      <c r="G73" s="810">
        <v>6</v>
      </c>
      <c r="H73" s="812"/>
      <c r="I73" s="806"/>
      <c r="J73" s="807"/>
      <c r="K73" s="811">
        <v>0.39</v>
      </c>
      <c r="L73" s="812">
        <v>2</v>
      </c>
      <c r="M73" s="812">
        <v>15</v>
      </c>
      <c r="N73" s="813">
        <v>5</v>
      </c>
      <c r="O73" s="812" t="s">
        <v>5392</v>
      </c>
      <c r="P73" s="829" t="s">
        <v>5520</v>
      </c>
      <c r="Q73" s="814">
        <f t="shared" si="5"/>
        <v>0</v>
      </c>
      <c r="R73" s="814">
        <f t="shared" si="5"/>
        <v>0</v>
      </c>
      <c r="S73" s="825" t="str">
        <f t="shared" si="6"/>
        <v/>
      </c>
      <c r="T73" s="825" t="str">
        <f t="shared" si="7"/>
        <v/>
      </c>
      <c r="U73" s="825" t="str">
        <f t="shared" si="8"/>
        <v/>
      </c>
      <c r="V73" s="830" t="str">
        <f t="shared" si="9"/>
        <v/>
      </c>
      <c r="W73" s="815"/>
    </row>
    <row r="74" spans="1:23" ht="14.4" customHeight="1" x14ac:dyDescent="0.3">
      <c r="A74" s="878" t="s">
        <v>5521</v>
      </c>
      <c r="B74" s="825">
        <v>15</v>
      </c>
      <c r="C74" s="826">
        <v>9.7100000000000009</v>
      </c>
      <c r="D74" s="827">
        <v>5.9</v>
      </c>
      <c r="E74" s="808">
        <v>31</v>
      </c>
      <c r="F74" s="809">
        <v>28.98</v>
      </c>
      <c r="G74" s="810">
        <v>5.8</v>
      </c>
      <c r="H74" s="812">
        <v>21</v>
      </c>
      <c r="I74" s="806">
        <v>13.76</v>
      </c>
      <c r="J74" s="824">
        <v>5.9</v>
      </c>
      <c r="K74" s="811">
        <v>0.64</v>
      </c>
      <c r="L74" s="812">
        <v>1</v>
      </c>
      <c r="M74" s="812">
        <v>12</v>
      </c>
      <c r="N74" s="813">
        <v>4</v>
      </c>
      <c r="O74" s="812" t="s">
        <v>5392</v>
      </c>
      <c r="P74" s="829" t="s">
        <v>5522</v>
      </c>
      <c r="Q74" s="814">
        <f t="shared" si="5"/>
        <v>6</v>
      </c>
      <c r="R74" s="814">
        <f t="shared" si="5"/>
        <v>4.0499999999999989</v>
      </c>
      <c r="S74" s="825">
        <f t="shared" si="6"/>
        <v>84</v>
      </c>
      <c r="T74" s="825">
        <f t="shared" si="7"/>
        <v>123.9</v>
      </c>
      <c r="U74" s="825">
        <f t="shared" si="8"/>
        <v>39.900000000000006</v>
      </c>
      <c r="V74" s="830">
        <f t="shared" si="9"/>
        <v>1.4750000000000001</v>
      </c>
      <c r="W74" s="815">
        <v>42</v>
      </c>
    </row>
    <row r="75" spans="1:23" ht="14.4" customHeight="1" x14ac:dyDescent="0.3">
      <c r="A75" s="877" t="s">
        <v>5523</v>
      </c>
      <c r="B75" s="862">
        <v>1</v>
      </c>
      <c r="C75" s="863">
        <v>0.92</v>
      </c>
      <c r="D75" s="831">
        <v>6</v>
      </c>
      <c r="E75" s="866">
        <v>2</v>
      </c>
      <c r="F75" s="867">
        <v>1.75</v>
      </c>
      <c r="G75" s="817">
        <v>5.5</v>
      </c>
      <c r="H75" s="869"/>
      <c r="I75" s="865"/>
      <c r="J75" s="816"/>
      <c r="K75" s="868">
        <v>0.88</v>
      </c>
      <c r="L75" s="869">
        <v>2</v>
      </c>
      <c r="M75" s="869">
        <v>18</v>
      </c>
      <c r="N75" s="870">
        <v>6</v>
      </c>
      <c r="O75" s="869" t="s">
        <v>5392</v>
      </c>
      <c r="P75" s="871" t="s">
        <v>5522</v>
      </c>
      <c r="Q75" s="872">
        <f t="shared" si="5"/>
        <v>-1</v>
      </c>
      <c r="R75" s="872">
        <f t="shared" si="5"/>
        <v>-0.92</v>
      </c>
      <c r="S75" s="862" t="str">
        <f t="shared" si="6"/>
        <v/>
      </c>
      <c r="T75" s="862" t="str">
        <f t="shared" si="7"/>
        <v/>
      </c>
      <c r="U75" s="862" t="str">
        <f t="shared" si="8"/>
        <v/>
      </c>
      <c r="V75" s="873" t="str">
        <f t="shared" si="9"/>
        <v/>
      </c>
      <c r="W75" s="818"/>
    </row>
    <row r="76" spans="1:23" ht="14.4" customHeight="1" x14ac:dyDescent="0.3">
      <c r="A76" s="878" t="s">
        <v>5524</v>
      </c>
      <c r="B76" s="825">
        <v>1</v>
      </c>
      <c r="C76" s="826">
        <v>0.26</v>
      </c>
      <c r="D76" s="827">
        <v>2</v>
      </c>
      <c r="E76" s="828"/>
      <c r="F76" s="806"/>
      <c r="G76" s="807"/>
      <c r="H76" s="808">
        <v>1</v>
      </c>
      <c r="I76" s="809">
        <v>0.26</v>
      </c>
      <c r="J76" s="810">
        <v>2</v>
      </c>
      <c r="K76" s="811">
        <v>0.26</v>
      </c>
      <c r="L76" s="812">
        <v>1</v>
      </c>
      <c r="M76" s="812">
        <v>9</v>
      </c>
      <c r="N76" s="813">
        <v>3</v>
      </c>
      <c r="O76" s="812" t="s">
        <v>5392</v>
      </c>
      <c r="P76" s="829" t="s">
        <v>5525</v>
      </c>
      <c r="Q76" s="814">
        <f t="shared" si="5"/>
        <v>0</v>
      </c>
      <c r="R76" s="814">
        <f t="shared" si="5"/>
        <v>0</v>
      </c>
      <c r="S76" s="825">
        <f t="shared" si="6"/>
        <v>3</v>
      </c>
      <c r="T76" s="825">
        <f t="shared" si="7"/>
        <v>2</v>
      </c>
      <c r="U76" s="825">
        <f t="shared" si="8"/>
        <v>-1</v>
      </c>
      <c r="V76" s="830">
        <f t="shared" si="9"/>
        <v>0.66666666666666663</v>
      </c>
      <c r="W76" s="815"/>
    </row>
    <row r="77" spans="1:23" ht="14.4" customHeight="1" x14ac:dyDescent="0.3">
      <c r="A77" s="877" t="s">
        <v>5526</v>
      </c>
      <c r="B77" s="862"/>
      <c r="C77" s="863"/>
      <c r="D77" s="831"/>
      <c r="E77" s="864">
        <v>1</v>
      </c>
      <c r="F77" s="865">
        <v>0.32</v>
      </c>
      <c r="G77" s="816">
        <v>1</v>
      </c>
      <c r="H77" s="866"/>
      <c r="I77" s="867"/>
      <c r="J77" s="817"/>
      <c r="K77" s="868">
        <v>0.85</v>
      </c>
      <c r="L77" s="869">
        <v>3</v>
      </c>
      <c r="M77" s="869">
        <v>24</v>
      </c>
      <c r="N77" s="870">
        <v>8</v>
      </c>
      <c r="O77" s="869" t="s">
        <v>5392</v>
      </c>
      <c r="P77" s="871" t="s">
        <v>5527</v>
      </c>
      <c r="Q77" s="872">
        <f t="shared" si="5"/>
        <v>0</v>
      </c>
      <c r="R77" s="872">
        <f t="shared" si="5"/>
        <v>0</v>
      </c>
      <c r="S77" s="862" t="str">
        <f t="shared" si="6"/>
        <v/>
      </c>
      <c r="T77" s="862" t="str">
        <f t="shared" si="7"/>
        <v/>
      </c>
      <c r="U77" s="862" t="str">
        <f t="shared" si="8"/>
        <v/>
      </c>
      <c r="V77" s="873" t="str">
        <f t="shared" si="9"/>
        <v/>
      </c>
      <c r="W77" s="818"/>
    </row>
    <row r="78" spans="1:23" ht="14.4" customHeight="1" x14ac:dyDescent="0.3">
      <c r="A78" s="878" t="s">
        <v>5528</v>
      </c>
      <c r="B78" s="825">
        <v>2</v>
      </c>
      <c r="C78" s="826">
        <v>9.57</v>
      </c>
      <c r="D78" s="827">
        <v>8.5</v>
      </c>
      <c r="E78" s="808">
        <v>5</v>
      </c>
      <c r="F78" s="809">
        <v>24.76</v>
      </c>
      <c r="G78" s="810">
        <v>7.8</v>
      </c>
      <c r="H78" s="812">
        <v>1</v>
      </c>
      <c r="I78" s="806">
        <v>4.79</v>
      </c>
      <c r="J78" s="807">
        <v>7</v>
      </c>
      <c r="K78" s="811">
        <v>4.79</v>
      </c>
      <c r="L78" s="812">
        <v>5</v>
      </c>
      <c r="M78" s="812">
        <v>42</v>
      </c>
      <c r="N78" s="813">
        <v>14</v>
      </c>
      <c r="O78" s="812" t="s">
        <v>5392</v>
      </c>
      <c r="P78" s="829" t="s">
        <v>5529</v>
      </c>
      <c r="Q78" s="814">
        <f t="shared" si="5"/>
        <v>-1</v>
      </c>
      <c r="R78" s="814">
        <f t="shared" si="5"/>
        <v>-4.78</v>
      </c>
      <c r="S78" s="825">
        <f t="shared" si="6"/>
        <v>14</v>
      </c>
      <c r="T78" s="825">
        <f t="shared" si="7"/>
        <v>7</v>
      </c>
      <c r="U78" s="825">
        <f t="shared" si="8"/>
        <v>-7</v>
      </c>
      <c r="V78" s="830">
        <f t="shared" si="9"/>
        <v>0.5</v>
      </c>
      <c r="W78" s="815"/>
    </row>
    <row r="79" spans="1:23" ht="14.4" customHeight="1" x14ac:dyDescent="0.3">
      <c r="A79" s="877" t="s">
        <v>5530</v>
      </c>
      <c r="B79" s="862">
        <v>2</v>
      </c>
      <c r="C79" s="863">
        <v>18.28</v>
      </c>
      <c r="D79" s="831">
        <v>12</v>
      </c>
      <c r="E79" s="866">
        <v>1</v>
      </c>
      <c r="F79" s="867">
        <v>9.14</v>
      </c>
      <c r="G79" s="817">
        <v>11</v>
      </c>
      <c r="H79" s="869">
        <v>2</v>
      </c>
      <c r="I79" s="865">
        <v>16.16</v>
      </c>
      <c r="J79" s="816">
        <v>12</v>
      </c>
      <c r="K79" s="868">
        <v>9.14</v>
      </c>
      <c r="L79" s="869">
        <v>7</v>
      </c>
      <c r="M79" s="869">
        <v>66</v>
      </c>
      <c r="N79" s="870">
        <v>22</v>
      </c>
      <c r="O79" s="869" t="s">
        <v>5392</v>
      </c>
      <c r="P79" s="871" t="s">
        <v>5529</v>
      </c>
      <c r="Q79" s="872">
        <f t="shared" si="5"/>
        <v>0</v>
      </c>
      <c r="R79" s="872">
        <f t="shared" si="5"/>
        <v>-2.120000000000001</v>
      </c>
      <c r="S79" s="862">
        <f t="shared" si="6"/>
        <v>44</v>
      </c>
      <c r="T79" s="862">
        <f t="shared" si="7"/>
        <v>24</v>
      </c>
      <c r="U79" s="862">
        <f t="shared" si="8"/>
        <v>-20</v>
      </c>
      <c r="V79" s="873">
        <f t="shared" si="9"/>
        <v>0.54545454545454541</v>
      </c>
      <c r="W79" s="818"/>
    </row>
    <row r="80" spans="1:23" ht="14.4" customHeight="1" x14ac:dyDescent="0.3">
      <c r="A80" s="878" t="s">
        <v>5531</v>
      </c>
      <c r="B80" s="825">
        <v>1</v>
      </c>
      <c r="C80" s="826">
        <v>4.07</v>
      </c>
      <c r="D80" s="827">
        <v>9</v>
      </c>
      <c r="E80" s="828"/>
      <c r="F80" s="806"/>
      <c r="G80" s="807"/>
      <c r="H80" s="808">
        <v>1</v>
      </c>
      <c r="I80" s="809">
        <v>4.07</v>
      </c>
      <c r="J80" s="810">
        <v>12</v>
      </c>
      <c r="K80" s="811">
        <v>4.07</v>
      </c>
      <c r="L80" s="812">
        <v>5</v>
      </c>
      <c r="M80" s="812">
        <v>45</v>
      </c>
      <c r="N80" s="813">
        <v>15</v>
      </c>
      <c r="O80" s="812" t="s">
        <v>5392</v>
      </c>
      <c r="P80" s="829" t="s">
        <v>5532</v>
      </c>
      <c r="Q80" s="814">
        <f t="shared" si="5"/>
        <v>0</v>
      </c>
      <c r="R80" s="814">
        <f t="shared" si="5"/>
        <v>0</v>
      </c>
      <c r="S80" s="825">
        <f t="shared" si="6"/>
        <v>15</v>
      </c>
      <c r="T80" s="825">
        <f t="shared" si="7"/>
        <v>12</v>
      </c>
      <c r="U80" s="825">
        <f t="shared" si="8"/>
        <v>-3</v>
      </c>
      <c r="V80" s="830">
        <f t="shared" si="9"/>
        <v>0.8</v>
      </c>
      <c r="W80" s="815"/>
    </row>
    <row r="81" spans="1:23" ht="14.4" customHeight="1" x14ac:dyDescent="0.3">
      <c r="A81" s="878" t="s">
        <v>5533</v>
      </c>
      <c r="B81" s="819">
        <v>1</v>
      </c>
      <c r="C81" s="820">
        <v>23.68</v>
      </c>
      <c r="D81" s="821">
        <v>29</v>
      </c>
      <c r="E81" s="828"/>
      <c r="F81" s="806"/>
      <c r="G81" s="807"/>
      <c r="H81" s="812"/>
      <c r="I81" s="806"/>
      <c r="J81" s="807"/>
      <c r="K81" s="811">
        <v>23.68</v>
      </c>
      <c r="L81" s="812">
        <v>11</v>
      </c>
      <c r="M81" s="812">
        <v>87</v>
      </c>
      <c r="N81" s="813">
        <v>29</v>
      </c>
      <c r="O81" s="812" t="s">
        <v>5392</v>
      </c>
      <c r="P81" s="829" t="s">
        <v>5534</v>
      </c>
      <c r="Q81" s="814">
        <f t="shared" si="5"/>
        <v>-1</v>
      </c>
      <c r="R81" s="814">
        <f t="shared" si="5"/>
        <v>-23.68</v>
      </c>
      <c r="S81" s="825" t="str">
        <f t="shared" si="6"/>
        <v/>
      </c>
      <c r="T81" s="825" t="str">
        <f t="shared" si="7"/>
        <v/>
      </c>
      <c r="U81" s="825" t="str">
        <f t="shared" si="8"/>
        <v/>
      </c>
      <c r="V81" s="830" t="str">
        <f t="shared" si="9"/>
        <v/>
      </c>
      <c r="W81" s="815"/>
    </row>
    <row r="82" spans="1:23" ht="14.4" customHeight="1" x14ac:dyDescent="0.3">
      <c r="A82" s="878" t="s">
        <v>5535</v>
      </c>
      <c r="B82" s="825"/>
      <c r="C82" s="826"/>
      <c r="D82" s="827"/>
      <c r="E82" s="808">
        <v>1</v>
      </c>
      <c r="F82" s="809">
        <v>17.34</v>
      </c>
      <c r="G82" s="810">
        <v>13</v>
      </c>
      <c r="H82" s="812"/>
      <c r="I82" s="806"/>
      <c r="J82" s="807"/>
      <c r="K82" s="811">
        <v>17.34</v>
      </c>
      <c r="L82" s="812">
        <v>7</v>
      </c>
      <c r="M82" s="812">
        <v>60</v>
      </c>
      <c r="N82" s="813">
        <v>20</v>
      </c>
      <c r="O82" s="812" t="s">
        <v>5392</v>
      </c>
      <c r="P82" s="829" t="s">
        <v>5536</v>
      </c>
      <c r="Q82" s="814">
        <f t="shared" si="5"/>
        <v>0</v>
      </c>
      <c r="R82" s="814">
        <f t="shared" si="5"/>
        <v>0</v>
      </c>
      <c r="S82" s="825" t="str">
        <f t="shared" si="6"/>
        <v/>
      </c>
      <c r="T82" s="825" t="str">
        <f t="shared" si="7"/>
        <v/>
      </c>
      <c r="U82" s="825" t="str">
        <f t="shared" si="8"/>
        <v/>
      </c>
      <c r="V82" s="830" t="str">
        <f t="shared" si="9"/>
        <v/>
      </c>
      <c r="W82" s="815"/>
    </row>
    <row r="83" spans="1:23" ht="14.4" customHeight="1" x14ac:dyDescent="0.3">
      <c r="A83" s="877" t="s">
        <v>5537</v>
      </c>
      <c r="B83" s="862">
        <v>2</v>
      </c>
      <c r="C83" s="863">
        <v>31.37</v>
      </c>
      <c r="D83" s="831">
        <v>12</v>
      </c>
      <c r="E83" s="866">
        <v>1</v>
      </c>
      <c r="F83" s="867">
        <v>14.09</v>
      </c>
      <c r="G83" s="817">
        <v>6</v>
      </c>
      <c r="H83" s="869"/>
      <c r="I83" s="865"/>
      <c r="J83" s="816"/>
      <c r="K83" s="868">
        <v>17.34</v>
      </c>
      <c r="L83" s="869">
        <v>7</v>
      </c>
      <c r="M83" s="869">
        <v>60</v>
      </c>
      <c r="N83" s="870">
        <v>20</v>
      </c>
      <c r="O83" s="869" t="s">
        <v>5392</v>
      </c>
      <c r="P83" s="871" t="s">
        <v>5536</v>
      </c>
      <c r="Q83" s="872">
        <f t="shared" si="5"/>
        <v>-2</v>
      </c>
      <c r="R83" s="872">
        <f t="shared" si="5"/>
        <v>-31.37</v>
      </c>
      <c r="S83" s="862" t="str">
        <f t="shared" si="6"/>
        <v/>
      </c>
      <c r="T83" s="862" t="str">
        <f t="shared" si="7"/>
        <v/>
      </c>
      <c r="U83" s="862" t="str">
        <f t="shared" si="8"/>
        <v/>
      </c>
      <c r="V83" s="873" t="str">
        <f t="shared" si="9"/>
        <v/>
      </c>
      <c r="W83" s="818"/>
    </row>
    <row r="84" spans="1:23" ht="14.4" customHeight="1" x14ac:dyDescent="0.3">
      <c r="A84" s="877" t="s">
        <v>5538</v>
      </c>
      <c r="B84" s="862"/>
      <c r="C84" s="863"/>
      <c r="D84" s="831"/>
      <c r="E84" s="866">
        <v>1</v>
      </c>
      <c r="F84" s="867">
        <v>17.34</v>
      </c>
      <c r="G84" s="817">
        <v>14</v>
      </c>
      <c r="H84" s="869">
        <v>1</v>
      </c>
      <c r="I84" s="865">
        <v>17.34</v>
      </c>
      <c r="J84" s="823">
        <v>25</v>
      </c>
      <c r="K84" s="868">
        <v>17.34</v>
      </c>
      <c r="L84" s="869">
        <v>7</v>
      </c>
      <c r="M84" s="869">
        <v>60</v>
      </c>
      <c r="N84" s="870">
        <v>20</v>
      </c>
      <c r="O84" s="869" t="s">
        <v>5392</v>
      </c>
      <c r="P84" s="871" t="s">
        <v>5536</v>
      </c>
      <c r="Q84" s="872">
        <f t="shared" si="5"/>
        <v>1</v>
      </c>
      <c r="R84" s="872">
        <f t="shared" si="5"/>
        <v>17.34</v>
      </c>
      <c r="S84" s="862">
        <f t="shared" si="6"/>
        <v>20</v>
      </c>
      <c r="T84" s="862">
        <f t="shared" si="7"/>
        <v>25</v>
      </c>
      <c r="U84" s="862">
        <f t="shared" si="8"/>
        <v>5</v>
      </c>
      <c r="V84" s="873">
        <f t="shared" si="9"/>
        <v>1.25</v>
      </c>
      <c r="W84" s="818">
        <v>5</v>
      </c>
    </row>
    <row r="85" spans="1:23" ht="14.4" customHeight="1" x14ac:dyDescent="0.3">
      <c r="A85" s="878" t="s">
        <v>5539</v>
      </c>
      <c r="B85" s="825"/>
      <c r="C85" s="826"/>
      <c r="D85" s="827"/>
      <c r="E85" s="828"/>
      <c r="F85" s="806"/>
      <c r="G85" s="807"/>
      <c r="H85" s="808">
        <v>1</v>
      </c>
      <c r="I85" s="809">
        <v>16.940000000000001</v>
      </c>
      <c r="J85" s="810">
        <v>9</v>
      </c>
      <c r="K85" s="811">
        <v>16.940000000000001</v>
      </c>
      <c r="L85" s="812">
        <v>5</v>
      </c>
      <c r="M85" s="812">
        <v>72</v>
      </c>
      <c r="N85" s="813">
        <v>24</v>
      </c>
      <c r="O85" s="812" t="s">
        <v>5392</v>
      </c>
      <c r="P85" s="829" t="s">
        <v>5540</v>
      </c>
      <c r="Q85" s="814">
        <f t="shared" si="5"/>
        <v>1</v>
      </c>
      <c r="R85" s="814">
        <f t="shared" si="5"/>
        <v>16.940000000000001</v>
      </c>
      <c r="S85" s="825">
        <f t="shared" si="6"/>
        <v>24</v>
      </c>
      <c r="T85" s="825">
        <f t="shared" si="7"/>
        <v>9</v>
      </c>
      <c r="U85" s="825">
        <f t="shared" si="8"/>
        <v>-15</v>
      </c>
      <c r="V85" s="830">
        <f t="shared" si="9"/>
        <v>0.375</v>
      </c>
      <c r="W85" s="815"/>
    </row>
    <row r="86" spans="1:23" ht="14.4" customHeight="1" x14ac:dyDescent="0.3">
      <c r="A86" s="877" t="s">
        <v>5541</v>
      </c>
      <c r="B86" s="862">
        <v>1</v>
      </c>
      <c r="C86" s="863">
        <v>16.940000000000001</v>
      </c>
      <c r="D86" s="831">
        <v>21</v>
      </c>
      <c r="E86" s="864"/>
      <c r="F86" s="865"/>
      <c r="G86" s="816"/>
      <c r="H86" s="866">
        <v>3</v>
      </c>
      <c r="I86" s="867">
        <v>55.12</v>
      </c>
      <c r="J86" s="817">
        <v>18.3</v>
      </c>
      <c r="K86" s="868">
        <v>16.940000000000001</v>
      </c>
      <c r="L86" s="869">
        <v>5</v>
      </c>
      <c r="M86" s="869">
        <v>72</v>
      </c>
      <c r="N86" s="870">
        <v>24</v>
      </c>
      <c r="O86" s="869" t="s">
        <v>5392</v>
      </c>
      <c r="P86" s="871" t="s">
        <v>5540</v>
      </c>
      <c r="Q86" s="872">
        <f t="shared" si="5"/>
        <v>2</v>
      </c>
      <c r="R86" s="872">
        <f t="shared" si="5"/>
        <v>38.179999999999993</v>
      </c>
      <c r="S86" s="862">
        <f t="shared" si="6"/>
        <v>72</v>
      </c>
      <c r="T86" s="862">
        <f t="shared" si="7"/>
        <v>54.900000000000006</v>
      </c>
      <c r="U86" s="862">
        <f t="shared" si="8"/>
        <v>-17.099999999999994</v>
      </c>
      <c r="V86" s="873">
        <f t="shared" si="9"/>
        <v>0.76250000000000007</v>
      </c>
      <c r="W86" s="818">
        <v>2</v>
      </c>
    </row>
    <row r="87" spans="1:23" ht="14.4" customHeight="1" x14ac:dyDescent="0.3">
      <c r="A87" s="878" t="s">
        <v>5542</v>
      </c>
      <c r="B87" s="825">
        <v>2</v>
      </c>
      <c r="C87" s="826">
        <v>2.4</v>
      </c>
      <c r="D87" s="827">
        <v>16</v>
      </c>
      <c r="E87" s="828">
        <v>2</v>
      </c>
      <c r="F87" s="806">
        <v>1.78</v>
      </c>
      <c r="G87" s="807">
        <v>7</v>
      </c>
      <c r="H87" s="808">
        <v>2</v>
      </c>
      <c r="I87" s="809">
        <v>1.87</v>
      </c>
      <c r="J87" s="810">
        <v>7.5</v>
      </c>
      <c r="K87" s="811">
        <v>0.89</v>
      </c>
      <c r="L87" s="812">
        <v>3</v>
      </c>
      <c r="M87" s="812">
        <v>24</v>
      </c>
      <c r="N87" s="813">
        <v>8</v>
      </c>
      <c r="O87" s="812" t="s">
        <v>5392</v>
      </c>
      <c r="P87" s="829" t="s">
        <v>5543</v>
      </c>
      <c r="Q87" s="814">
        <f t="shared" si="5"/>
        <v>0</v>
      </c>
      <c r="R87" s="814">
        <f t="shared" si="5"/>
        <v>-0.5299999999999998</v>
      </c>
      <c r="S87" s="825">
        <f t="shared" si="6"/>
        <v>16</v>
      </c>
      <c r="T87" s="825">
        <f t="shared" si="7"/>
        <v>15</v>
      </c>
      <c r="U87" s="825">
        <f t="shared" si="8"/>
        <v>-1</v>
      </c>
      <c r="V87" s="830">
        <f t="shared" si="9"/>
        <v>0.9375</v>
      </c>
      <c r="W87" s="815">
        <v>3</v>
      </c>
    </row>
    <row r="88" spans="1:23" ht="14.4" customHeight="1" x14ac:dyDescent="0.3">
      <c r="A88" s="878" t="s">
        <v>5544</v>
      </c>
      <c r="B88" s="825"/>
      <c r="C88" s="826"/>
      <c r="D88" s="827"/>
      <c r="E88" s="808">
        <v>1</v>
      </c>
      <c r="F88" s="809">
        <v>3.18</v>
      </c>
      <c r="G88" s="810">
        <v>1</v>
      </c>
      <c r="H88" s="812"/>
      <c r="I88" s="806"/>
      <c r="J88" s="807"/>
      <c r="K88" s="811">
        <v>3.18</v>
      </c>
      <c r="L88" s="812">
        <v>1</v>
      </c>
      <c r="M88" s="812">
        <v>5</v>
      </c>
      <c r="N88" s="813">
        <v>2</v>
      </c>
      <c r="O88" s="812" t="s">
        <v>5392</v>
      </c>
      <c r="P88" s="829" t="s">
        <v>5545</v>
      </c>
      <c r="Q88" s="814">
        <f t="shared" si="5"/>
        <v>0</v>
      </c>
      <c r="R88" s="814">
        <f t="shared" si="5"/>
        <v>0</v>
      </c>
      <c r="S88" s="825" t="str">
        <f t="shared" si="6"/>
        <v/>
      </c>
      <c r="T88" s="825" t="str">
        <f t="shared" si="7"/>
        <v/>
      </c>
      <c r="U88" s="825" t="str">
        <f t="shared" si="8"/>
        <v/>
      </c>
      <c r="V88" s="830" t="str">
        <f t="shared" si="9"/>
        <v/>
      </c>
      <c r="W88" s="815"/>
    </row>
    <row r="89" spans="1:23" ht="14.4" customHeight="1" x14ac:dyDescent="0.3">
      <c r="A89" s="878" t="s">
        <v>5546</v>
      </c>
      <c r="B89" s="819">
        <v>3</v>
      </c>
      <c r="C89" s="820">
        <v>3.01</v>
      </c>
      <c r="D89" s="821">
        <v>5.3</v>
      </c>
      <c r="E89" s="828">
        <v>1</v>
      </c>
      <c r="F89" s="806">
        <v>1</v>
      </c>
      <c r="G89" s="807">
        <v>4</v>
      </c>
      <c r="H89" s="812">
        <v>1</v>
      </c>
      <c r="I89" s="806">
        <v>1</v>
      </c>
      <c r="J89" s="807">
        <v>3</v>
      </c>
      <c r="K89" s="811">
        <v>1</v>
      </c>
      <c r="L89" s="812">
        <v>2</v>
      </c>
      <c r="M89" s="812">
        <v>18</v>
      </c>
      <c r="N89" s="813">
        <v>6</v>
      </c>
      <c r="O89" s="812" t="s">
        <v>5392</v>
      </c>
      <c r="P89" s="829" t="s">
        <v>5547</v>
      </c>
      <c r="Q89" s="814">
        <f t="shared" si="5"/>
        <v>-2</v>
      </c>
      <c r="R89" s="814">
        <f t="shared" si="5"/>
        <v>-2.0099999999999998</v>
      </c>
      <c r="S89" s="825">
        <f t="shared" si="6"/>
        <v>6</v>
      </c>
      <c r="T89" s="825">
        <f t="shared" si="7"/>
        <v>3</v>
      </c>
      <c r="U89" s="825">
        <f t="shared" si="8"/>
        <v>-3</v>
      </c>
      <c r="V89" s="830">
        <f t="shared" si="9"/>
        <v>0.5</v>
      </c>
      <c r="W89" s="815"/>
    </row>
    <row r="90" spans="1:23" ht="14.4" customHeight="1" x14ac:dyDescent="0.3">
      <c r="A90" s="877" t="s">
        <v>5548</v>
      </c>
      <c r="B90" s="874"/>
      <c r="C90" s="875"/>
      <c r="D90" s="822"/>
      <c r="E90" s="864"/>
      <c r="F90" s="865"/>
      <c r="G90" s="816"/>
      <c r="H90" s="869">
        <v>1</v>
      </c>
      <c r="I90" s="865">
        <v>5.43</v>
      </c>
      <c r="J90" s="816">
        <v>2</v>
      </c>
      <c r="K90" s="868">
        <v>4.42</v>
      </c>
      <c r="L90" s="869">
        <v>6</v>
      </c>
      <c r="M90" s="869">
        <v>57</v>
      </c>
      <c r="N90" s="870">
        <v>19</v>
      </c>
      <c r="O90" s="869" t="s">
        <v>5392</v>
      </c>
      <c r="P90" s="871" t="s">
        <v>5549</v>
      </c>
      <c r="Q90" s="872">
        <f t="shared" si="5"/>
        <v>1</v>
      </c>
      <c r="R90" s="872">
        <f t="shared" si="5"/>
        <v>5.43</v>
      </c>
      <c r="S90" s="862">
        <f t="shared" si="6"/>
        <v>19</v>
      </c>
      <c r="T90" s="862">
        <f t="shared" si="7"/>
        <v>2</v>
      </c>
      <c r="U90" s="862">
        <f t="shared" si="8"/>
        <v>-17</v>
      </c>
      <c r="V90" s="873">
        <f t="shared" si="9"/>
        <v>0.10526315789473684</v>
      </c>
      <c r="W90" s="818"/>
    </row>
    <row r="91" spans="1:23" ht="14.4" customHeight="1" x14ac:dyDescent="0.3">
      <c r="A91" s="878" t="s">
        <v>5550</v>
      </c>
      <c r="B91" s="819">
        <v>1</v>
      </c>
      <c r="C91" s="820">
        <v>0.68</v>
      </c>
      <c r="D91" s="821">
        <v>2</v>
      </c>
      <c r="E91" s="828"/>
      <c r="F91" s="806"/>
      <c r="G91" s="807"/>
      <c r="H91" s="812"/>
      <c r="I91" s="806"/>
      <c r="J91" s="807"/>
      <c r="K91" s="811">
        <v>0.68</v>
      </c>
      <c r="L91" s="812">
        <v>2</v>
      </c>
      <c r="M91" s="812">
        <v>15</v>
      </c>
      <c r="N91" s="813">
        <v>5</v>
      </c>
      <c r="O91" s="812" t="s">
        <v>5392</v>
      </c>
      <c r="P91" s="829" t="s">
        <v>5551</v>
      </c>
      <c r="Q91" s="814">
        <f t="shared" si="5"/>
        <v>-1</v>
      </c>
      <c r="R91" s="814">
        <f t="shared" si="5"/>
        <v>-0.68</v>
      </c>
      <c r="S91" s="825" t="str">
        <f t="shared" si="6"/>
        <v/>
      </c>
      <c r="T91" s="825" t="str">
        <f t="shared" si="7"/>
        <v/>
      </c>
      <c r="U91" s="825" t="str">
        <f t="shared" si="8"/>
        <v/>
      </c>
      <c r="V91" s="830" t="str">
        <f t="shared" si="9"/>
        <v/>
      </c>
      <c r="W91" s="815"/>
    </row>
    <row r="92" spans="1:23" ht="14.4" customHeight="1" thickBot="1" x14ac:dyDescent="0.35">
      <c r="A92" s="879" t="s">
        <v>5552</v>
      </c>
      <c r="B92" s="880">
        <v>1</v>
      </c>
      <c r="C92" s="881">
        <v>0.11</v>
      </c>
      <c r="D92" s="882">
        <v>9</v>
      </c>
      <c r="E92" s="883"/>
      <c r="F92" s="884"/>
      <c r="G92" s="885"/>
      <c r="H92" s="886"/>
      <c r="I92" s="884"/>
      <c r="J92" s="885"/>
      <c r="K92" s="887">
        <v>0.11</v>
      </c>
      <c r="L92" s="886">
        <v>2</v>
      </c>
      <c r="M92" s="886">
        <v>15</v>
      </c>
      <c r="N92" s="888">
        <v>5</v>
      </c>
      <c r="O92" s="886" t="s">
        <v>5392</v>
      </c>
      <c r="P92" s="889" t="s">
        <v>5553</v>
      </c>
      <c r="Q92" s="890">
        <f t="shared" si="5"/>
        <v>-1</v>
      </c>
      <c r="R92" s="890">
        <f t="shared" si="5"/>
        <v>-0.11</v>
      </c>
      <c r="S92" s="891" t="str">
        <f t="shared" si="6"/>
        <v/>
      </c>
      <c r="T92" s="891" t="str">
        <f t="shared" si="7"/>
        <v/>
      </c>
      <c r="U92" s="891" t="str">
        <f t="shared" si="8"/>
        <v/>
      </c>
      <c r="V92" s="892" t="str">
        <f t="shared" si="9"/>
        <v/>
      </c>
      <c r="W92" s="893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93:Q1048576">
    <cfRule type="cellIs" dxfId="12" priority="9" stopIfTrue="1" operator="lessThan">
      <formula>0</formula>
    </cfRule>
  </conditionalFormatting>
  <conditionalFormatting sqref="U93:U1048576">
    <cfRule type="cellIs" dxfId="11" priority="8" stopIfTrue="1" operator="greaterThan">
      <formula>0</formula>
    </cfRule>
  </conditionalFormatting>
  <conditionalFormatting sqref="V93:V1048576">
    <cfRule type="cellIs" dxfId="10" priority="7" stopIfTrue="1" operator="greaterThan">
      <formula>1</formula>
    </cfRule>
  </conditionalFormatting>
  <conditionalFormatting sqref="V93:V1048576">
    <cfRule type="cellIs" dxfId="9" priority="4" stopIfTrue="1" operator="greaterThan">
      <formula>1</formula>
    </cfRule>
  </conditionalFormatting>
  <conditionalFormatting sqref="U93:U1048576">
    <cfRule type="cellIs" dxfId="8" priority="5" stopIfTrue="1" operator="greaterThan">
      <formula>0</formula>
    </cfRule>
  </conditionalFormatting>
  <conditionalFormatting sqref="Q93:Q1048576">
    <cfRule type="cellIs" dxfId="7" priority="6" stopIfTrue="1" operator="lessThan">
      <formula>0</formula>
    </cfRule>
  </conditionalFormatting>
  <conditionalFormatting sqref="V5:V92">
    <cfRule type="cellIs" dxfId="6" priority="1" stopIfTrue="1" operator="greaterThan">
      <formula>1</formula>
    </cfRule>
  </conditionalFormatting>
  <conditionalFormatting sqref="U5:U92">
    <cfRule type="cellIs" dxfId="5" priority="2" stopIfTrue="1" operator="greaterThan">
      <formula>0</formula>
    </cfRule>
  </conditionalFormatting>
  <conditionalFormatting sqref="Q5:Q9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77" t="s">
        <v>158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ht="14.4" customHeight="1" thickBot="1" x14ac:dyDescent="0.35">
      <c r="A2" s="382" t="s">
        <v>311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11824024</v>
      </c>
      <c r="C3" s="351">
        <f t="shared" ref="C3:L3" si="0">SUBTOTAL(9,C6:C1048576)</f>
        <v>10</v>
      </c>
      <c r="D3" s="351">
        <f t="shared" si="0"/>
        <v>11120642</v>
      </c>
      <c r="E3" s="351">
        <f t="shared" si="0"/>
        <v>13.073006446829773</v>
      </c>
      <c r="F3" s="351">
        <f t="shared" si="0"/>
        <v>11937733</v>
      </c>
      <c r="G3" s="354">
        <f>IF(B3&lt;&gt;0,F3/B3,"")</f>
        <v>1.0096167768265694</v>
      </c>
      <c r="H3" s="350">
        <f t="shared" si="0"/>
        <v>5049114.0299999993</v>
      </c>
      <c r="I3" s="351">
        <f t="shared" si="0"/>
        <v>2</v>
      </c>
      <c r="J3" s="351">
        <f t="shared" si="0"/>
        <v>3534948.6699999985</v>
      </c>
      <c r="K3" s="351">
        <f t="shared" si="0"/>
        <v>0.70877502346254817</v>
      </c>
      <c r="L3" s="351">
        <f t="shared" si="0"/>
        <v>5607079.0599999996</v>
      </c>
      <c r="M3" s="352">
        <f>IF(H3&lt;&gt;0,L3/H3,"")</f>
        <v>1.110507512146641</v>
      </c>
    </row>
    <row r="4" spans="1:13" ht="14.4" customHeight="1" x14ac:dyDescent="0.3">
      <c r="A4" s="597" t="s">
        <v>118</v>
      </c>
      <c r="B4" s="543" t="s">
        <v>123</v>
      </c>
      <c r="C4" s="544"/>
      <c r="D4" s="544"/>
      <c r="E4" s="544"/>
      <c r="F4" s="544"/>
      <c r="G4" s="545"/>
      <c r="H4" s="543" t="s">
        <v>124</v>
      </c>
      <c r="I4" s="544"/>
      <c r="J4" s="544"/>
      <c r="K4" s="544"/>
      <c r="L4" s="544"/>
      <c r="M4" s="545"/>
    </row>
    <row r="5" spans="1:13" s="337" customFormat="1" ht="14.4" customHeight="1" thickBot="1" x14ac:dyDescent="0.35">
      <c r="A5" s="894"/>
      <c r="B5" s="895">
        <v>2014</v>
      </c>
      <c r="C5" s="896"/>
      <c r="D5" s="896">
        <v>2015</v>
      </c>
      <c r="E5" s="896"/>
      <c r="F5" s="896">
        <v>2016</v>
      </c>
      <c r="G5" s="783" t="s">
        <v>2</v>
      </c>
      <c r="H5" s="895">
        <v>2014</v>
      </c>
      <c r="I5" s="896"/>
      <c r="J5" s="896">
        <v>2015</v>
      </c>
      <c r="K5" s="896"/>
      <c r="L5" s="896">
        <v>2016</v>
      </c>
      <c r="M5" s="783" t="s">
        <v>2</v>
      </c>
    </row>
    <row r="6" spans="1:13" ht="14.4" customHeight="1" x14ac:dyDescent="0.3">
      <c r="A6" s="741" t="s">
        <v>4566</v>
      </c>
      <c r="B6" s="784"/>
      <c r="C6" s="727"/>
      <c r="D6" s="784">
        <v>259</v>
      </c>
      <c r="E6" s="727"/>
      <c r="F6" s="784"/>
      <c r="G6" s="732"/>
      <c r="H6" s="784"/>
      <c r="I6" s="727"/>
      <c r="J6" s="784"/>
      <c r="K6" s="727"/>
      <c r="L6" s="784"/>
      <c r="M6" s="235"/>
    </row>
    <row r="7" spans="1:13" ht="14.4" customHeight="1" x14ac:dyDescent="0.3">
      <c r="A7" s="678" t="s">
        <v>2833</v>
      </c>
      <c r="B7" s="785">
        <v>419797</v>
      </c>
      <c r="C7" s="652">
        <v>1</v>
      </c>
      <c r="D7" s="785">
        <v>469245</v>
      </c>
      <c r="E7" s="652">
        <v>1.1177902652948926</v>
      </c>
      <c r="F7" s="785">
        <v>462912</v>
      </c>
      <c r="G7" s="668">
        <v>1.1027044023659054</v>
      </c>
      <c r="H7" s="785"/>
      <c r="I7" s="652"/>
      <c r="J7" s="785"/>
      <c r="K7" s="652"/>
      <c r="L7" s="785"/>
      <c r="M7" s="691"/>
    </row>
    <row r="8" spans="1:13" ht="14.4" customHeight="1" x14ac:dyDescent="0.3">
      <c r="A8" s="678" t="s">
        <v>4576</v>
      </c>
      <c r="B8" s="785"/>
      <c r="C8" s="652"/>
      <c r="D8" s="785">
        <v>1121</v>
      </c>
      <c r="E8" s="652"/>
      <c r="F8" s="785"/>
      <c r="G8" s="668"/>
      <c r="H8" s="785"/>
      <c r="I8" s="652"/>
      <c r="J8" s="785"/>
      <c r="K8" s="652"/>
      <c r="L8" s="785"/>
      <c r="M8" s="691"/>
    </row>
    <row r="9" spans="1:13" ht="14.4" customHeight="1" x14ac:dyDescent="0.3">
      <c r="A9" s="678" t="s">
        <v>5555</v>
      </c>
      <c r="B9" s="785">
        <v>44831</v>
      </c>
      <c r="C9" s="652">
        <v>1</v>
      </c>
      <c r="D9" s="785"/>
      <c r="E9" s="652"/>
      <c r="F9" s="785">
        <v>19498</v>
      </c>
      <c r="G9" s="668">
        <v>0.43492226361223263</v>
      </c>
      <c r="H9" s="785">
        <v>61708.22</v>
      </c>
      <c r="I9" s="652">
        <v>1</v>
      </c>
      <c r="J9" s="785"/>
      <c r="K9" s="652"/>
      <c r="L9" s="785">
        <v>9871.42</v>
      </c>
      <c r="M9" s="691">
        <v>0.15996928772212193</v>
      </c>
    </row>
    <row r="10" spans="1:13" ht="14.4" customHeight="1" x14ac:dyDescent="0.3">
      <c r="A10" s="678" t="s">
        <v>4588</v>
      </c>
      <c r="B10" s="785">
        <v>125535</v>
      </c>
      <c r="C10" s="652">
        <v>1</v>
      </c>
      <c r="D10" s="785">
        <v>163261</v>
      </c>
      <c r="E10" s="652">
        <v>1.3005217668379336</v>
      </c>
      <c r="F10" s="785">
        <v>158610</v>
      </c>
      <c r="G10" s="668">
        <v>1.2634723383916835</v>
      </c>
      <c r="H10" s="785"/>
      <c r="I10" s="652"/>
      <c r="J10" s="785"/>
      <c r="K10" s="652"/>
      <c r="L10" s="785"/>
      <c r="M10" s="691"/>
    </row>
    <row r="11" spans="1:13" ht="14.4" customHeight="1" x14ac:dyDescent="0.3">
      <c r="A11" s="678" t="s">
        <v>5556</v>
      </c>
      <c r="B11" s="785">
        <v>655034</v>
      </c>
      <c r="C11" s="652">
        <v>1</v>
      </c>
      <c r="D11" s="785">
        <v>662893</v>
      </c>
      <c r="E11" s="652">
        <v>1.0119978504932567</v>
      </c>
      <c r="F11" s="785">
        <v>707193</v>
      </c>
      <c r="G11" s="668">
        <v>1.0796279277106227</v>
      </c>
      <c r="H11" s="785"/>
      <c r="I11" s="652"/>
      <c r="J11" s="785"/>
      <c r="K11" s="652"/>
      <c r="L11" s="785"/>
      <c r="M11" s="691"/>
    </row>
    <row r="12" spans="1:13" ht="14.4" customHeight="1" x14ac:dyDescent="0.3">
      <c r="A12" s="678" t="s">
        <v>5557</v>
      </c>
      <c r="B12" s="785">
        <v>5056023</v>
      </c>
      <c r="C12" s="652">
        <v>1</v>
      </c>
      <c r="D12" s="785">
        <v>4757782</v>
      </c>
      <c r="E12" s="652">
        <v>0.94101272877912145</v>
      </c>
      <c r="F12" s="785">
        <v>5068775</v>
      </c>
      <c r="G12" s="668">
        <v>1.0025221404253897</v>
      </c>
      <c r="H12" s="785">
        <v>4987405.8099999996</v>
      </c>
      <c r="I12" s="652">
        <v>1</v>
      </c>
      <c r="J12" s="785">
        <v>3534948.6699999985</v>
      </c>
      <c r="K12" s="652">
        <v>0.70877502346254817</v>
      </c>
      <c r="L12" s="785">
        <v>5597207.6399999997</v>
      </c>
      <c r="M12" s="691">
        <v>1.1222683401413449</v>
      </c>
    </row>
    <row r="13" spans="1:13" ht="14.4" customHeight="1" x14ac:dyDescent="0.3">
      <c r="A13" s="678" t="s">
        <v>5558</v>
      </c>
      <c r="B13" s="785">
        <v>639100</v>
      </c>
      <c r="C13" s="652">
        <v>1</v>
      </c>
      <c r="D13" s="785">
        <v>679807</v>
      </c>
      <c r="E13" s="652">
        <v>1.0636942575496793</v>
      </c>
      <c r="F13" s="785">
        <v>535083</v>
      </c>
      <c r="G13" s="668">
        <v>0.83724456266624936</v>
      </c>
      <c r="H13" s="785"/>
      <c r="I13" s="652"/>
      <c r="J13" s="785"/>
      <c r="K13" s="652"/>
      <c r="L13" s="785"/>
      <c r="M13" s="691"/>
    </row>
    <row r="14" spans="1:13" ht="14.4" customHeight="1" x14ac:dyDescent="0.3">
      <c r="A14" s="678" t="s">
        <v>5559</v>
      </c>
      <c r="B14" s="785">
        <v>844816</v>
      </c>
      <c r="C14" s="652">
        <v>1</v>
      </c>
      <c r="D14" s="785">
        <v>955916</v>
      </c>
      <c r="E14" s="652">
        <v>1.1315079259862502</v>
      </c>
      <c r="F14" s="785">
        <v>892310</v>
      </c>
      <c r="G14" s="668">
        <v>1.0562181587469934</v>
      </c>
      <c r="H14" s="785"/>
      <c r="I14" s="652"/>
      <c r="J14" s="785"/>
      <c r="K14" s="652"/>
      <c r="L14" s="785"/>
      <c r="M14" s="691"/>
    </row>
    <row r="15" spans="1:13" ht="14.4" customHeight="1" x14ac:dyDescent="0.3">
      <c r="A15" s="678" t="s">
        <v>5560</v>
      </c>
      <c r="B15" s="785">
        <v>359471</v>
      </c>
      <c r="C15" s="652">
        <v>1</v>
      </c>
      <c r="D15" s="785">
        <v>352076</v>
      </c>
      <c r="E15" s="652">
        <v>0.9794281040751549</v>
      </c>
      <c r="F15" s="785">
        <v>359102</v>
      </c>
      <c r="G15" s="668">
        <v>0.9989734916029388</v>
      </c>
      <c r="H15" s="785"/>
      <c r="I15" s="652"/>
      <c r="J15" s="785"/>
      <c r="K15" s="652"/>
      <c r="L15" s="785"/>
      <c r="M15" s="691"/>
    </row>
    <row r="16" spans="1:13" ht="14.4" customHeight="1" x14ac:dyDescent="0.3">
      <c r="A16" s="678" t="s">
        <v>5561</v>
      </c>
      <c r="B16" s="785">
        <v>2864</v>
      </c>
      <c r="C16" s="652">
        <v>1</v>
      </c>
      <c r="D16" s="785">
        <v>13442</v>
      </c>
      <c r="E16" s="652">
        <v>4.6934357541899443</v>
      </c>
      <c r="F16" s="785">
        <v>1022</v>
      </c>
      <c r="G16" s="668">
        <v>0.35684357541899442</v>
      </c>
      <c r="H16" s="785"/>
      <c r="I16" s="652"/>
      <c r="J16" s="785"/>
      <c r="K16" s="652"/>
      <c r="L16" s="785"/>
      <c r="M16" s="691"/>
    </row>
    <row r="17" spans="1:13" ht="14.4" customHeight="1" thickBot="1" x14ac:dyDescent="0.35">
      <c r="A17" s="787" t="s">
        <v>5562</v>
      </c>
      <c r="B17" s="786">
        <v>3676553</v>
      </c>
      <c r="C17" s="658">
        <v>1</v>
      </c>
      <c r="D17" s="786">
        <v>3064840</v>
      </c>
      <c r="E17" s="658">
        <v>0.83361779362353816</v>
      </c>
      <c r="F17" s="786">
        <v>3733228</v>
      </c>
      <c r="G17" s="669">
        <v>1.0154152544516561</v>
      </c>
      <c r="H17" s="786"/>
      <c r="I17" s="658"/>
      <c r="J17" s="786"/>
      <c r="K17" s="658"/>
      <c r="L17" s="786"/>
      <c r="M17" s="69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6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7" t="s">
        <v>6236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</row>
    <row r="2" spans="1:17" ht="14.4" customHeight="1" thickBot="1" x14ac:dyDescent="0.35">
      <c r="A2" s="382" t="s">
        <v>311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36792.71</v>
      </c>
      <c r="G3" s="215">
        <f t="shared" si="0"/>
        <v>16873138.030000001</v>
      </c>
      <c r="H3" s="216"/>
      <c r="I3" s="216"/>
      <c r="J3" s="211">
        <f t="shared" si="0"/>
        <v>33230.460000000006</v>
      </c>
      <c r="K3" s="215">
        <f t="shared" si="0"/>
        <v>14655590.670000002</v>
      </c>
      <c r="L3" s="216"/>
      <c r="M3" s="216"/>
      <c r="N3" s="211">
        <f t="shared" si="0"/>
        <v>34422.730000000003</v>
      </c>
      <c r="O3" s="215">
        <f t="shared" si="0"/>
        <v>17544812.059999999</v>
      </c>
      <c r="P3" s="181">
        <f>IF(G3=0,"",O3/G3)</f>
        <v>1.0398072977774364</v>
      </c>
      <c r="Q3" s="213">
        <f>IF(N3=0,"",O3/N3)</f>
        <v>509.68682786054438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60" t="s">
        <v>90</v>
      </c>
      <c r="E4" s="552" t="s">
        <v>11</v>
      </c>
      <c r="F4" s="558">
        <v>2014</v>
      </c>
      <c r="G4" s="559"/>
      <c r="H4" s="214"/>
      <c r="I4" s="214"/>
      <c r="J4" s="558">
        <v>2015</v>
      </c>
      <c r="K4" s="559"/>
      <c r="L4" s="214"/>
      <c r="M4" s="214"/>
      <c r="N4" s="558">
        <v>2016</v>
      </c>
      <c r="O4" s="559"/>
      <c r="P4" s="561" t="s">
        <v>2</v>
      </c>
      <c r="Q4" s="549" t="s">
        <v>122</v>
      </c>
    </row>
    <row r="5" spans="1:17" ht="14.4" customHeight="1" thickBot="1" x14ac:dyDescent="0.35">
      <c r="A5" s="793"/>
      <c r="B5" s="791"/>
      <c r="C5" s="793"/>
      <c r="D5" s="801"/>
      <c r="E5" s="795"/>
      <c r="F5" s="802" t="s">
        <v>91</v>
      </c>
      <c r="G5" s="803" t="s">
        <v>14</v>
      </c>
      <c r="H5" s="804"/>
      <c r="I5" s="804"/>
      <c r="J5" s="802" t="s">
        <v>91</v>
      </c>
      <c r="K5" s="803" t="s">
        <v>14</v>
      </c>
      <c r="L5" s="804"/>
      <c r="M5" s="804"/>
      <c r="N5" s="802" t="s">
        <v>91</v>
      </c>
      <c r="O5" s="803" t="s">
        <v>14</v>
      </c>
      <c r="P5" s="805"/>
      <c r="Q5" s="800"/>
    </row>
    <row r="6" spans="1:17" ht="14.4" customHeight="1" x14ac:dyDescent="0.3">
      <c r="A6" s="726" t="s">
        <v>4591</v>
      </c>
      <c r="B6" s="727" t="s">
        <v>5563</v>
      </c>
      <c r="C6" s="727" t="s">
        <v>4493</v>
      </c>
      <c r="D6" s="727" t="s">
        <v>5564</v>
      </c>
      <c r="E6" s="727" t="s">
        <v>5565</v>
      </c>
      <c r="F6" s="229"/>
      <c r="G6" s="229"/>
      <c r="H6" s="229"/>
      <c r="I6" s="229"/>
      <c r="J6" s="229">
        <v>1</v>
      </c>
      <c r="K6" s="229">
        <v>259</v>
      </c>
      <c r="L6" s="229"/>
      <c r="M6" s="229">
        <v>259</v>
      </c>
      <c r="N6" s="229"/>
      <c r="O6" s="229"/>
      <c r="P6" s="732"/>
      <c r="Q6" s="740"/>
    </row>
    <row r="7" spans="1:17" ht="14.4" customHeight="1" x14ac:dyDescent="0.3">
      <c r="A7" s="651" t="s">
        <v>540</v>
      </c>
      <c r="B7" s="652" t="s">
        <v>5367</v>
      </c>
      <c r="C7" s="652" t="s">
        <v>4493</v>
      </c>
      <c r="D7" s="652" t="s">
        <v>5368</v>
      </c>
      <c r="E7" s="652" t="s">
        <v>5369</v>
      </c>
      <c r="F7" s="655">
        <v>562</v>
      </c>
      <c r="G7" s="655">
        <v>419797</v>
      </c>
      <c r="H7" s="655">
        <v>1</v>
      </c>
      <c r="I7" s="655">
        <v>746.96975088967974</v>
      </c>
      <c r="J7" s="655">
        <v>624</v>
      </c>
      <c r="K7" s="655">
        <v>469245</v>
      </c>
      <c r="L7" s="655">
        <v>1.1177902652948926</v>
      </c>
      <c r="M7" s="655">
        <v>751.99519230769226</v>
      </c>
      <c r="N7" s="655">
        <v>579</v>
      </c>
      <c r="O7" s="655">
        <v>462912</v>
      </c>
      <c r="P7" s="668">
        <v>1.1027044023659054</v>
      </c>
      <c r="Q7" s="656">
        <v>799.50259067357513</v>
      </c>
    </row>
    <row r="8" spans="1:17" ht="14.4" customHeight="1" x14ac:dyDescent="0.3">
      <c r="A8" s="651" t="s">
        <v>5375</v>
      </c>
      <c r="B8" s="652" t="s">
        <v>5367</v>
      </c>
      <c r="C8" s="652" t="s">
        <v>4493</v>
      </c>
      <c r="D8" s="652" t="s">
        <v>5566</v>
      </c>
      <c r="E8" s="652" t="s">
        <v>5567</v>
      </c>
      <c r="F8" s="655"/>
      <c r="G8" s="655"/>
      <c r="H8" s="655"/>
      <c r="I8" s="655"/>
      <c r="J8" s="655">
        <v>1</v>
      </c>
      <c r="K8" s="655">
        <v>1121</v>
      </c>
      <c r="L8" s="655"/>
      <c r="M8" s="655">
        <v>1121</v>
      </c>
      <c r="N8" s="655"/>
      <c r="O8" s="655"/>
      <c r="P8" s="668"/>
      <c r="Q8" s="656"/>
    </row>
    <row r="9" spans="1:17" ht="14.4" customHeight="1" x14ac:dyDescent="0.3">
      <c r="A9" s="651" t="s">
        <v>5568</v>
      </c>
      <c r="B9" s="652" t="s">
        <v>2000</v>
      </c>
      <c r="C9" s="652" t="s">
        <v>4478</v>
      </c>
      <c r="D9" s="652" t="s">
        <v>5569</v>
      </c>
      <c r="E9" s="652" t="s">
        <v>5570</v>
      </c>
      <c r="F9" s="655">
        <v>1</v>
      </c>
      <c r="G9" s="655">
        <v>1978.03</v>
      </c>
      <c r="H9" s="655">
        <v>1</v>
      </c>
      <c r="I9" s="655">
        <v>1978.03</v>
      </c>
      <c r="J9" s="655"/>
      <c r="K9" s="655"/>
      <c r="L9" s="655"/>
      <c r="M9" s="655"/>
      <c r="N9" s="655"/>
      <c r="O9" s="655"/>
      <c r="P9" s="668"/>
      <c r="Q9" s="656"/>
    </row>
    <row r="10" spans="1:17" ht="14.4" customHeight="1" x14ac:dyDescent="0.3">
      <c r="A10" s="651" t="s">
        <v>5568</v>
      </c>
      <c r="B10" s="652" t="s">
        <v>2000</v>
      </c>
      <c r="C10" s="652" t="s">
        <v>4478</v>
      </c>
      <c r="D10" s="652" t="s">
        <v>5571</v>
      </c>
      <c r="E10" s="652" t="s">
        <v>5572</v>
      </c>
      <c r="F10" s="655"/>
      <c r="G10" s="655"/>
      <c r="H10" s="655"/>
      <c r="I10" s="655"/>
      <c r="J10" s="655"/>
      <c r="K10" s="655"/>
      <c r="L10" s="655"/>
      <c r="M10" s="655"/>
      <c r="N10" s="655">
        <v>0.02</v>
      </c>
      <c r="O10" s="655">
        <v>177.08</v>
      </c>
      <c r="P10" s="668"/>
      <c r="Q10" s="656">
        <v>8854</v>
      </c>
    </row>
    <row r="11" spans="1:17" ht="14.4" customHeight="1" x14ac:dyDescent="0.3">
      <c r="A11" s="651" t="s">
        <v>5568</v>
      </c>
      <c r="B11" s="652" t="s">
        <v>2000</v>
      </c>
      <c r="C11" s="652" t="s">
        <v>4478</v>
      </c>
      <c r="D11" s="652" t="s">
        <v>5573</v>
      </c>
      <c r="E11" s="652" t="s">
        <v>5572</v>
      </c>
      <c r="F11" s="655"/>
      <c r="G11" s="655"/>
      <c r="H11" s="655"/>
      <c r="I11" s="655"/>
      <c r="J11" s="655"/>
      <c r="K11" s="655"/>
      <c r="L11" s="655"/>
      <c r="M11" s="655"/>
      <c r="N11" s="655">
        <v>0.5</v>
      </c>
      <c r="O11" s="655">
        <v>885.4</v>
      </c>
      <c r="P11" s="668"/>
      <c r="Q11" s="656">
        <v>1770.8</v>
      </c>
    </row>
    <row r="12" spans="1:17" ht="14.4" customHeight="1" x14ac:dyDescent="0.3">
      <c r="A12" s="651" t="s">
        <v>5568</v>
      </c>
      <c r="B12" s="652" t="s">
        <v>2000</v>
      </c>
      <c r="C12" s="652" t="s">
        <v>4717</v>
      </c>
      <c r="D12" s="652" t="s">
        <v>5574</v>
      </c>
      <c r="E12" s="652"/>
      <c r="F12" s="655">
        <v>1807</v>
      </c>
      <c r="G12" s="655">
        <v>10028.85</v>
      </c>
      <c r="H12" s="655">
        <v>1</v>
      </c>
      <c r="I12" s="655">
        <v>5.55</v>
      </c>
      <c r="J12" s="655"/>
      <c r="K12" s="655"/>
      <c r="L12" s="655"/>
      <c r="M12" s="655"/>
      <c r="N12" s="655"/>
      <c r="O12" s="655"/>
      <c r="P12" s="668"/>
      <c r="Q12" s="656"/>
    </row>
    <row r="13" spans="1:17" ht="14.4" customHeight="1" x14ac:dyDescent="0.3">
      <c r="A13" s="651" t="s">
        <v>5568</v>
      </c>
      <c r="B13" s="652" t="s">
        <v>2000</v>
      </c>
      <c r="C13" s="652" t="s">
        <v>4717</v>
      </c>
      <c r="D13" s="652" t="s">
        <v>5575</v>
      </c>
      <c r="E13" s="652"/>
      <c r="F13" s="655">
        <v>800</v>
      </c>
      <c r="G13" s="655">
        <v>14000</v>
      </c>
      <c r="H13" s="655">
        <v>1</v>
      </c>
      <c r="I13" s="655">
        <v>17.5</v>
      </c>
      <c r="J13" s="655"/>
      <c r="K13" s="655"/>
      <c r="L13" s="655"/>
      <c r="M13" s="655"/>
      <c r="N13" s="655"/>
      <c r="O13" s="655"/>
      <c r="P13" s="668"/>
      <c r="Q13" s="656"/>
    </row>
    <row r="14" spans="1:17" ht="14.4" customHeight="1" x14ac:dyDescent="0.3">
      <c r="A14" s="651" t="s">
        <v>5568</v>
      </c>
      <c r="B14" s="652" t="s">
        <v>2000</v>
      </c>
      <c r="C14" s="652" t="s">
        <v>4717</v>
      </c>
      <c r="D14" s="652" t="s">
        <v>5576</v>
      </c>
      <c r="E14" s="652"/>
      <c r="F14" s="655"/>
      <c r="G14" s="655"/>
      <c r="H14" s="655"/>
      <c r="I14" s="655"/>
      <c r="J14" s="655"/>
      <c r="K14" s="655"/>
      <c r="L14" s="655"/>
      <c r="M14" s="655"/>
      <c r="N14" s="655">
        <v>626</v>
      </c>
      <c r="O14" s="655">
        <v>2140.92</v>
      </c>
      <c r="P14" s="668"/>
      <c r="Q14" s="656">
        <v>3.42</v>
      </c>
    </row>
    <row r="15" spans="1:17" ht="14.4" customHeight="1" x14ac:dyDescent="0.3">
      <c r="A15" s="651" t="s">
        <v>5568</v>
      </c>
      <c r="B15" s="652" t="s">
        <v>2000</v>
      </c>
      <c r="C15" s="652" t="s">
        <v>4717</v>
      </c>
      <c r="D15" s="652" t="s">
        <v>5577</v>
      </c>
      <c r="E15" s="652"/>
      <c r="F15" s="655">
        <v>1019</v>
      </c>
      <c r="G15" s="655">
        <v>33932.699999999997</v>
      </c>
      <c r="H15" s="655">
        <v>1</v>
      </c>
      <c r="I15" s="655">
        <v>33.299999999999997</v>
      </c>
      <c r="J15" s="655"/>
      <c r="K15" s="655"/>
      <c r="L15" s="655"/>
      <c r="M15" s="655"/>
      <c r="N15" s="655">
        <v>202</v>
      </c>
      <c r="O15" s="655">
        <v>6668.02</v>
      </c>
      <c r="P15" s="668">
        <v>0.19650720396549645</v>
      </c>
      <c r="Q15" s="656">
        <v>33.010000000000005</v>
      </c>
    </row>
    <row r="16" spans="1:17" ht="14.4" customHeight="1" x14ac:dyDescent="0.3">
      <c r="A16" s="651" t="s">
        <v>5568</v>
      </c>
      <c r="B16" s="652" t="s">
        <v>2000</v>
      </c>
      <c r="C16" s="652" t="s">
        <v>4725</v>
      </c>
      <c r="D16" s="652" t="s">
        <v>5578</v>
      </c>
      <c r="E16" s="652" t="s">
        <v>5579</v>
      </c>
      <c r="F16" s="655">
        <v>2</v>
      </c>
      <c r="G16" s="655">
        <v>1768.64</v>
      </c>
      <c r="H16" s="655">
        <v>1</v>
      </c>
      <c r="I16" s="655">
        <v>884.32</v>
      </c>
      <c r="J16" s="655"/>
      <c r="K16" s="655"/>
      <c r="L16" s="655"/>
      <c r="M16" s="655"/>
      <c r="N16" s="655"/>
      <c r="O16" s="655"/>
      <c r="P16" s="668"/>
      <c r="Q16" s="656"/>
    </row>
    <row r="17" spans="1:17" ht="14.4" customHeight="1" x14ac:dyDescent="0.3">
      <c r="A17" s="651" t="s">
        <v>5568</v>
      </c>
      <c r="B17" s="652" t="s">
        <v>2000</v>
      </c>
      <c r="C17" s="652" t="s">
        <v>4493</v>
      </c>
      <c r="D17" s="652" t="s">
        <v>5580</v>
      </c>
      <c r="E17" s="652" t="s">
        <v>5581</v>
      </c>
      <c r="F17" s="655">
        <v>6</v>
      </c>
      <c r="G17" s="655">
        <v>10548</v>
      </c>
      <c r="H17" s="655">
        <v>1</v>
      </c>
      <c r="I17" s="655">
        <v>1758</v>
      </c>
      <c r="J17" s="655"/>
      <c r="K17" s="655"/>
      <c r="L17" s="655"/>
      <c r="M17" s="655"/>
      <c r="N17" s="655">
        <v>2</v>
      </c>
      <c r="O17" s="655">
        <v>3650</v>
      </c>
      <c r="P17" s="668">
        <v>0.34603716344330676</v>
      </c>
      <c r="Q17" s="656">
        <v>1825</v>
      </c>
    </row>
    <row r="18" spans="1:17" ht="14.4" customHeight="1" x14ac:dyDescent="0.3">
      <c r="A18" s="651" t="s">
        <v>5568</v>
      </c>
      <c r="B18" s="652" t="s">
        <v>2000</v>
      </c>
      <c r="C18" s="652" t="s">
        <v>4493</v>
      </c>
      <c r="D18" s="652" t="s">
        <v>5582</v>
      </c>
      <c r="E18" s="652" t="s">
        <v>5583</v>
      </c>
      <c r="F18" s="655">
        <v>2</v>
      </c>
      <c r="G18" s="655">
        <v>820</v>
      </c>
      <c r="H18" s="655">
        <v>1</v>
      </c>
      <c r="I18" s="655">
        <v>410</v>
      </c>
      <c r="J18" s="655"/>
      <c r="K18" s="655"/>
      <c r="L18" s="655"/>
      <c r="M18" s="655"/>
      <c r="N18" s="655"/>
      <c r="O18" s="655"/>
      <c r="P18" s="668"/>
      <c r="Q18" s="656"/>
    </row>
    <row r="19" spans="1:17" ht="14.4" customHeight="1" x14ac:dyDescent="0.3">
      <c r="A19" s="651" t="s">
        <v>5568</v>
      </c>
      <c r="B19" s="652" t="s">
        <v>2000</v>
      </c>
      <c r="C19" s="652" t="s">
        <v>4493</v>
      </c>
      <c r="D19" s="652" t="s">
        <v>5584</v>
      </c>
      <c r="E19" s="652" t="s">
        <v>5585</v>
      </c>
      <c r="F19" s="655">
        <v>2</v>
      </c>
      <c r="G19" s="655">
        <v>28664</v>
      </c>
      <c r="H19" s="655">
        <v>1</v>
      </c>
      <c r="I19" s="655">
        <v>14332</v>
      </c>
      <c r="J19" s="655"/>
      <c r="K19" s="655"/>
      <c r="L19" s="655"/>
      <c r="M19" s="655"/>
      <c r="N19" s="655">
        <v>1</v>
      </c>
      <c r="O19" s="655">
        <v>14506</v>
      </c>
      <c r="P19" s="668">
        <v>0.5060703321239185</v>
      </c>
      <c r="Q19" s="656">
        <v>14506</v>
      </c>
    </row>
    <row r="20" spans="1:17" ht="14.4" customHeight="1" x14ac:dyDescent="0.3">
      <c r="A20" s="651" t="s">
        <v>5568</v>
      </c>
      <c r="B20" s="652" t="s">
        <v>2000</v>
      </c>
      <c r="C20" s="652" t="s">
        <v>4493</v>
      </c>
      <c r="D20" s="652" t="s">
        <v>5586</v>
      </c>
      <c r="E20" s="652" t="s">
        <v>5587</v>
      </c>
      <c r="F20" s="655"/>
      <c r="G20" s="655"/>
      <c r="H20" s="655"/>
      <c r="I20" s="655"/>
      <c r="J20" s="655"/>
      <c r="K20" s="655"/>
      <c r="L20" s="655"/>
      <c r="M20" s="655"/>
      <c r="N20" s="655">
        <v>1</v>
      </c>
      <c r="O20" s="655">
        <v>1342</v>
      </c>
      <c r="P20" s="668"/>
      <c r="Q20" s="656">
        <v>1342</v>
      </c>
    </row>
    <row r="21" spans="1:17" ht="14.4" customHeight="1" x14ac:dyDescent="0.3">
      <c r="A21" s="651" t="s">
        <v>5568</v>
      </c>
      <c r="B21" s="652" t="s">
        <v>2000</v>
      </c>
      <c r="C21" s="652" t="s">
        <v>4493</v>
      </c>
      <c r="D21" s="652" t="s">
        <v>5588</v>
      </c>
      <c r="E21" s="652" t="s">
        <v>5589</v>
      </c>
      <c r="F21" s="655">
        <v>1</v>
      </c>
      <c r="G21" s="655">
        <v>2253</v>
      </c>
      <c r="H21" s="655">
        <v>1</v>
      </c>
      <c r="I21" s="655">
        <v>2253</v>
      </c>
      <c r="J21" s="655"/>
      <c r="K21" s="655"/>
      <c r="L21" s="655"/>
      <c r="M21" s="655"/>
      <c r="N21" s="655"/>
      <c r="O21" s="655"/>
      <c r="P21" s="668"/>
      <c r="Q21" s="656"/>
    </row>
    <row r="22" spans="1:17" ht="14.4" customHeight="1" x14ac:dyDescent="0.3">
      <c r="A22" s="651" t="s">
        <v>5568</v>
      </c>
      <c r="B22" s="652" t="s">
        <v>2000</v>
      </c>
      <c r="C22" s="652" t="s">
        <v>4493</v>
      </c>
      <c r="D22" s="652" t="s">
        <v>5590</v>
      </c>
      <c r="E22" s="652" t="s">
        <v>5591</v>
      </c>
      <c r="F22" s="655">
        <v>1</v>
      </c>
      <c r="G22" s="655">
        <v>2546</v>
      </c>
      <c r="H22" s="655">
        <v>1</v>
      </c>
      <c r="I22" s="655">
        <v>2546</v>
      </c>
      <c r="J22" s="655"/>
      <c r="K22" s="655"/>
      <c r="L22" s="655"/>
      <c r="M22" s="655"/>
      <c r="N22" s="655"/>
      <c r="O22" s="655"/>
      <c r="P22" s="668"/>
      <c r="Q22" s="656"/>
    </row>
    <row r="23" spans="1:17" ht="14.4" customHeight="1" x14ac:dyDescent="0.3">
      <c r="A23" s="651" t="s">
        <v>5387</v>
      </c>
      <c r="B23" s="652" t="s">
        <v>5592</v>
      </c>
      <c r="C23" s="652" t="s">
        <v>4493</v>
      </c>
      <c r="D23" s="652" t="s">
        <v>5593</v>
      </c>
      <c r="E23" s="652" t="s">
        <v>5594</v>
      </c>
      <c r="F23" s="655"/>
      <c r="G23" s="655"/>
      <c r="H23" s="655"/>
      <c r="I23" s="655"/>
      <c r="J23" s="655"/>
      <c r="K23" s="655"/>
      <c r="L23" s="655"/>
      <c r="M23" s="655"/>
      <c r="N23" s="655">
        <v>2</v>
      </c>
      <c r="O23" s="655">
        <v>25586</v>
      </c>
      <c r="P23" s="668"/>
      <c r="Q23" s="656">
        <v>12793</v>
      </c>
    </row>
    <row r="24" spans="1:17" ht="14.4" customHeight="1" x14ac:dyDescent="0.3">
      <c r="A24" s="651" t="s">
        <v>5387</v>
      </c>
      <c r="B24" s="652" t="s">
        <v>5592</v>
      </c>
      <c r="C24" s="652" t="s">
        <v>4493</v>
      </c>
      <c r="D24" s="652" t="s">
        <v>5595</v>
      </c>
      <c r="E24" s="652" t="s">
        <v>5596</v>
      </c>
      <c r="F24" s="655"/>
      <c r="G24" s="655"/>
      <c r="H24" s="655"/>
      <c r="I24" s="655"/>
      <c r="J24" s="655">
        <v>2</v>
      </c>
      <c r="K24" s="655">
        <v>2536</v>
      </c>
      <c r="L24" s="655"/>
      <c r="M24" s="655">
        <v>1268</v>
      </c>
      <c r="N24" s="655"/>
      <c r="O24" s="655"/>
      <c r="P24" s="668"/>
      <c r="Q24" s="656"/>
    </row>
    <row r="25" spans="1:17" ht="14.4" customHeight="1" x14ac:dyDescent="0.3">
      <c r="A25" s="651" t="s">
        <v>5387</v>
      </c>
      <c r="B25" s="652" t="s">
        <v>5592</v>
      </c>
      <c r="C25" s="652" t="s">
        <v>4493</v>
      </c>
      <c r="D25" s="652" t="s">
        <v>5597</v>
      </c>
      <c r="E25" s="652" t="s">
        <v>5598</v>
      </c>
      <c r="F25" s="655"/>
      <c r="G25" s="655"/>
      <c r="H25" s="655"/>
      <c r="I25" s="655"/>
      <c r="J25" s="655">
        <v>4</v>
      </c>
      <c r="K25" s="655">
        <v>4032</v>
      </c>
      <c r="L25" s="655"/>
      <c r="M25" s="655">
        <v>1008</v>
      </c>
      <c r="N25" s="655"/>
      <c r="O25" s="655"/>
      <c r="P25" s="668"/>
      <c r="Q25" s="656"/>
    </row>
    <row r="26" spans="1:17" ht="14.4" customHeight="1" x14ac:dyDescent="0.3">
      <c r="A26" s="651" t="s">
        <v>5387</v>
      </c>
      <c r="B26" s="652" t="s">
        <v>5592</v>
      </c>
      <c r="C26" s="652" t="s">
        <v>4493</v>
      </c>
      <c r="D26" s="652" t="s">
        <v>5599</v>
      </c>
      <c r="E26" s="652" t="s">
        <v>5600</v>
      </c>
      <c r="F26" s="655"/>
      <c r="G26" s="655"/>
      <c r="H26" s="655"/>
      <c r="I26" s="655"/>
      <c r="J26" s="655">
        <v>8</v>
      </c>
      <c r="K26" s="655">
        <v>18112</v>
      </c>
      <c r="L26" s="655"/>
      <c r="M26" s="655">
        <v>2264</v>
      </c>
      <c r="N26" s="655"/>
      <c r="O26" s="655"/>
      <c r="P26" s="668"/>
      <c r="Q26" s="656"/>
    </row>
    <row r="27" spans="1:17" ht="14.4" customHeight="1" x14ac:dyDescent="0.3">
      <c r="A27" s="651" t="s">
        <v>5387</v>
      </c>
      <c r="B27" s="652" t="s">
        <v>5592</v>
      </c>
      <c r="C27" s="652" t="s">
        <v>4493</v>
      </c>
      <c r="D27" s="652" t="s">
        <v>5601</v>
      </c>
      <c r="E27" s="652" t="s">
        <v>5602</v>
      </c>
      <c r="F27" s="655"/>
      <c r="G27" s="655"/>
      <c r="H27" s="655"/>
      <c r="I27" s="655"/>
      <c r="J27" s="655">
        <v>2</v>
      </c>
      <c r="K27" s="655">
        <v>742</v>
      </c>
      <c r="L27" s="655"/>
      <c r="M27" s="655">
        <v>371</v>
      </c>
      <c r="N27" s="655"/>
      <c r="O27" s="655"/>
      <c r="P27" s="668"/>
      <c r="Q27" s="656"/>
    </row>
    <row r="28" spans="1:17" ht="14.4" customHeight="1" x14ac:dyDescent="0.3">
      <c r="A28" s="651" t="s">
        <v>5387</v>
      </c>
      <c r="B28" s="652" t="s">
        <v>5603</v>
      </c>
      <c r="C28" s="652" t="s">
        <v>4493</v>
      </c>
      <c r="D28" s="652" t="s">
        <v>5604</v>
      </c>
      <c r="E28" s="652" t="s">
        <v>5605</v>
      </c>
      <c r="F28" s="655"/>
      <c r="G28" s="655"/>
      <c r="H28" s="655"/>
      <c r="I28" s="655"/>
      <c r="J28" s="655">
        <v>1</v>
      </c>
      <c r="K28" s="655">
        <v>351</v>
      </c>
      <c r="L28" s="655"/>
      <c r="M28" s="655">
        <v>351</v>
      </c>
      <c r="N28" s="655">
        <v>1</v>
      </c>
      <c r="O28" s="655">
        <v>354</v>
      </c>
      <c r="P28" s="668"/>
      <c r="Q28" s="656">
        <v>354</v>
      </c>
    </row>
    <row r="29" spans="1:17" ht="14.4" customHeight="1" x14ac:dyDescent="0.3">
      <c r="A29" s="651" t="s">
        <v>5387</v>
      </c>
      <c r="B29" s="652" t="s">
        <v>5603</v>
      </c>
      <c r="C29" s="652" t="s">
        <v>4493</v>
      </c>
      <c r="D29" s="652" t="s">
        <v>5606</v>
      </c>
      <c r="E29" s="652" t="s">
        <v>5607</v>
      </c>
      <c r="F29" s="655">
        <v>167</v>
      </c>
      <c r="G29" s="655">
        <v>10855</v>
      </c>
      <c r="H29" s="655">
        <v>1</v>
      </c>
      <c r="I29" s="655">
        <v>65</v>
      </c>
      <c r="J29" s="655">
        <v>181</v>
      </c>
      <c r="K29" s="655">
        <v>11765</v>
      </c>
      <c r="L29" s="655">
        <v>1.0838323353293413</v>
      </c>
      <c r="M29" s="655">
        <v>65</v>
      </c>
      <c r="N29" s="655">
        <v>144</v>
      </c>
      <c r="O29" s="655">
        <v>9360</v>
      </c>
      <c r="P29" s="668">
        <v>0.86227544910179643</v>
      </c>
      <c r="Q29" s="656">
        <v>65</v>
      </c>
    </row>
    <row r="30" spans="1:17" ht="14.4" customHeight="1" x14ac:dyDescent="0.3">
      <c r="A30" s="651" t="s">
        <v>5387</v>
      </c>
      <c r="B30" s="652" t="s">
        <v>5603</v>
      </c>
      <c r="C30" s="652" t="s">
        <v>4493</v>
      </c>
      <c r="D30" s="652" t="s">
        <v>5608</v>
      </c>
      <c r="E30" s="652" t="s">
        <v>5609</v>
      </c>
      <c r="F30" s="655">
        <v>1</v>
      </c>
      <c r="G30" s="655">
        <v>591</v>
      </c>
      <c r="H30" s="655">
        <v>1</v>
      </c>
      <c r="I30" s="655">
        <v>591</v>
      </c>
      <c r="J30" s="655"/>
      <c r="K30" s="655"/>
      <c r="L30" s="655"/>
      <c r="M30" s="655"/>
      <c r="N30" s="655">
        <v>5</v>
      </c>
      <c r="O30" s="655">
        <v>2960</v>
      </c>
      <c r="P30" s="668">
        <v>5.0084602368866324</v>
      </c>
      <c r="Q30" s="656">
        <v>592</v>
      </c>
    </row>
    <row r="31" spans="1:17" ht="14.4" customHeight="1" x14ac:dyDescent="0.3">
      <c r="A31" s="651" t="s">
        <v>5387</v>
      </c>
      <c r="B31" s="652" t="s">
        <v>5603</v>
      </c>
      <c r="C31" s="652" t="s">
        <v>4493</v>
      </c>
      <c r="D31" s="652" t="s">
        <v>5610</v>
      </c>
      <c r="E31" s="652" t="s">
        <v>5611</v>
      </c>
      <c r="F31" s="655">
        <v>1</v>
      </c>
      <c r="G31" s="655">
        <v>616</v>
      </c>
      <c r="H31" s="655">
        <v>1</v>
      </c>
      <c r="I31" s="655">
        <v>616</v>
      </c>
      <c r="J31" s="655"/>
      <c r="K31" s="655"/>
      <c r="L31" s="655"/>
      <c r="M31" s="655"/>
      <c r="N31" s="655"/>
      <c r="O31" s="655"/>
      <c r="P31" s="668"/>
      <c r="Q31" s="656"/>
    </row>
    <row r="32" spans="1:17" ht="14.4" customHeight="1" x14ac:dyDescent="0.3">
      <c r="A32" s="651" t="s">
        <v>5387</v>
      </c>
      <c r="B32" s="652" t="s">
        <v>5603</v>
      </c>
      <c r="C32" s="652" t="s">
        <v>4493</v>
      </c>
      <c r="D32" s="652" t="s">
        <v>5612</v>
      </c>
      <c r="E32" s="652" t="s">
        <v>5613</v>
      </c>
      <c r="F32" s="655">
        <v>13</v>
      </c>
      <c r="G32" s="655">
        <v>309</v>
      </c>
      <c r="H32" s="655">
        <v>1</v>
      </c>
      <c r="I32" s="655">
        <v>23.76923076923077</v>
      </c>
      <c r="J32" s="655">
        <v>14</v>
      </c>
      <c r="K32" s="655">
        <v>336</v>
      </c>
      <c r="L32" s="655">
        <v>1.087378640776699</v>
      </c>
      <c r="M32" s="655">
        <v>24</v>
      </c>
      <c r="N32" s="655">
        <v>10</v>
      </c>
      <c r="O32" s="655">
        <v>240</v>
      </c>
      <c r="P32" s="668">
        <v>0.77669902912621358</v>
      </c>
      <c r="Q32" s="656">
        <v>24</v>
      </c>
    </row>
    <row r="33" spans="1:17" ht="14.4" customHeight="1" x14ac:dyDescent="0.3">
      <c r="A33" s="651" t="s">
        <v>5387</v>
      </c>
      <c r="B33" s="652" t="s">
        <v>5603</v>
      </c>
      <c r="C33" s="652" t="s">
        <v>4493</v>
      </c>
      <c r="D33" s="652" t="s">
        <v>5614</v>
      </c>
      <c r="E33" s="652" t="s">
        <v>5615</v>
      </c>
      <c r="F33" s="655">
        <v>6</v>
      </c>
      <c r="G33" s="655">
        <v>324</v>
      </c>
      <c r="H33" s="655">
        <v>1</v>
      </c>
      <c r="I33" s="655">
        <v>54</v>
      </c>
      <c r="J33" s="655">
        <v>13</v>
      </c>
      <c r="K33" s="655">
        <v>702</v>
      </c>
      <c r="L33" s="655">
        <v>2.1666666666666665</v>
      </c>
      <c r="M33" s="655">
        <v>54</v>
      </c>
      <c r="N33" s="655">
        <v>60</v>
      </c>
      <c r="O33" s="655">
        <v>3300</v>
      </c>
      <c r="P33" s="668">
        <v>10.185185185185185</v>
      </c>
      <c r="Q33" s="656">
        <v>55</v>
      </c>
    </row>
    <row r="34" spans="1:17" ht="14.4" customHeight="1" x14ac:dyDescent="0.3">
      <c r="A34" s="651" t="s">
        <v>5387</v>
      </c>
      <c r="B34" s="652" t="s">
        <v>5603</v>
      </c>
      <c r="C34" s="652" t="s">
        <v>4493</v>
      </c>
      <c r="D34" s="652" t="s">
        <v>5616</v>
      </c>
      <c r="E34" s="652" t="s">
        <v>5617</v>
      </c>
      <c r="F34" s="655">
        <v>875</v>
      </c>
      <c r="G34" s="655">
        <v>67375</v>
      </c>
      <c r="H34" s="655">
        <v>1</v>
      </c>
      <c r="I34" s="655">
        <v>77</v>
      </c>
      <c r="J34" s="655">
        <v>821</v>
      </c>
      <c r="K34" s="655">
        <v>63217</v>
      </c>
      <c r="L34" s="655">
        <v>0.93828571428571428</v>
      </c>
      <c r="M34" s="655">
        <v>77</v>
      </c>
      <c r="N34" s="655">
        <v>902</v>
      </c>
      <c r="O34" s="655">
        <v>69454</v>
      </c>
      <c r="P34" s="668">
        <v>1.0308571428571429</v>
      </c>
      <c r="Q34" s="656">
        <v>77</v>
      </c>
    </row>
    <row r="35" spans="1:17" ht="14.4" customHeight="1" x14ac:dyDescent="0.3">
      <c r="A35" s="651" t="s">
        <v>5387</v>
      </c>
      <c r="B35" s="652" t="s">
        <v>5603</v>
      </c>
      <c r="C35" s="652" t="s">
        <v>4493</v>
      </c>
      <c r="D35" s="652" t="s">
        <v>5618</v>
      </c>
      <c r="E35" s="652" t="s">
        <v>5619</v>
      </c>
      <c r="F35" s="655">
        <v>30</v>
      </c>
      <c r="G35" s="655">
        <v>680</v>
      </c>
      <c r="H35" s="655">
        <v>1</v>
      </c>
      <c r="I35" s="655">
        <v>22.666666666666668</v>
      </c>
      <c r="J35" s="655">
        <v>36</v>
      </c>
      <c r="K35" s="655">
        <v>828</v>
      </c>
      <c r="L35" s="655">
        <v>1.2176470588235293</v>
      </c>
      <c r="M35" s="655">
        <v>23</v>
      </c>
      <c r="N35" s="655">
        <v>20</v>
      </c>
      <c r="O35" s="655">
        <v>480</v>
      </c>
      <c r="P35" s="668">
        <v>0.70588235294117652</v>
      </c>
      <c r="Q35" s="656">
        <v>24</v>
      </c>
    </row>
    <row r="36" spans="1:17" ht="14.4" customHeight="1" x14ac:dyDescent="0.3">
      <c r="A36" s="651" t="s">
        <v>5387</v>
      </c>
      <c r="B36" s="652" t="s">
        <v>5603</v>
      </c>
      <c r="C36" s="652" t="s">
        <v>4493</v>
      </c>
      <c r="D36" s="652" t="s">
        <v>5620</v>
      </c>
      <c r="E36" s="652" t="s">
        <v>5621</v>
      </c>
      <c r="F36" s="655">
        <v>9</v>
      </c>
      <c r="G36" s="655">
        <v>594</v>
      </c>
      <c r="H36" s="655">
        <v>1</v>
      </c>
      <c r="I36" s="655">
        <v>66</v>
      </c>
      <c r="J36" s="655">
        <v>8</v>
      </c>
      <c r="K36" s="655">
        <v>528</v>
      </c>
      <c r="L36" s="655">
        <v>0.88888888888888884</v>
      </c>
      <c r="M36" s="655">
        <v>66</v>
      </c>
      <c r="N36" s="655">
        <v>20</v>
      </c>
      <c r="O36" s="655">
        <v>1320</v>
      </c>
      <c r="P36" s="668">
        <v>2.2222222222222223</v>
      </c>
      <c r="Q36" s="656">
        <v>66</v>
      </c>
    </row>
    <row r="37" spans="1:17" ht="14.4" customHeight="1" x14ac:dyDescent="0.3">
      <c r="A37" s="651" t="s">
        <v>5387</v>
      </c>
      <c r="B37" s="652" t="s">
        <v>5603</v>
      </c>
      <c r="C37" s="652" t="s">
        <v>4493</v>
      </c>
      <c r="D37" s="652" t="s">
        <v>5622</v>
      </c>
      <c r="E37" s="652" t="s">
        <v>5623</v>
      </c>
      <c r="F37" s="655"/>
      <c r="G37" s="655"/>
      <c r="H37" s="655"/>
      <c r="I37" s="655"/>
      <c r="J37" s="655">
        <v>6</v>
      </c>
      <c r="K37" s="655">
        <v>2094</v>
      </c>
      <c r="L37" s="655"/>
      <c r="M37" s="655">
        <v>349</v>
      </c>
      <c r="N37" s="655"/>
      <c r="O37" s="655"/>
      <c r="P37" s="668"/>
      <c r="Q37" s="656"/>
    </row>
    <row r="38" spans="1:17" ht="14.4" customHeight="1" x14ac:dyDescent="0.3">
      <c r="A38" s="651" t="s">
        <v>5387</v>
      </c>
      <c r="B38" s="652" t="s">
        <v>5603</v>
      </c>
      <c r="C38" s="652" t="s">
        <v>4493</v>
      </c>
      <c r="D38" s="652" t="s">
        <v>5624</v>
      </c>
      <c r="E38" s="652" t="s">
        <v>5625</v>
      </c>
      <c r="F38" s="655">
        <v>17</v>
      </c>
      <c r="G38" s="655">
        <v>408</v>
      </c>
      <c r="H38" s="655">
        <v>1</v>
      </c>
      <c r="I38" s="655">
        <v>24</v>
      </c>
      <c r="J38" s="655">
        <v>22</v>
      </c>
      <c r="K38" s="655">
        <v>528</v>
      </c>
      <c r="L38" s="655">
        <v>1.2941176470588236</v>
      </c>
      <c r="M38" s="655">
        <v>24</v>
      </c>
      <c r="N38" s="655">
        <v>7</v>
      </c>
      <c r="O38" s="655">
        <v>175</v>
      </c>
      <c r="P38" s="668">
        <v>0.42892156862745096</v>
      </c>
      <c r="Q38" s="656">
        <v>25</v>
      </c>
    </row>
    <row r="39" spans="1:17" ht="14.4" customHeight="1" x14ac:dyDescent="0.3">
      <c r="A39" s="651" t="s">
        <v>5387</v>
      </c>
      <c r="B39" s="652" t="s">
        <v>5603</v>
      </c>
      <c r="C39" s="652" t="s">
        <v>4493</v>
      </c>
      <c r="D39" s="652" t="s">
        <v>5626</v>
      </c>
      <c r="E39" s="652" t="s">
        <v>5627</v>
      </c>
      <c r="F39" s="655">
        <v>62</v>
      </c>
      <c r="G39" s="655">
        <v>11160</v>
      </c>
      <c r="H39" s="655">
        <v>1</v>
      </c>
      <c r="I39" s="655">
        <v>180</v>
      </c>
      <c r="J39" s="655">
        <v>103</v>
      </c>
      <c r="K39" s="655">
        <v>18540</v>
      </c>
      <c r="L39" s="655">
        <v>1.6612903225806452</v>
      </c>
      <c r="M39" s="655">
        <v>180</v>
      </c>
      <c r="N39" s="655">
        <v>74</v>
      </c>
      <c r="O39" s="655">
        <v>13394</v>
      </c>
      <c r="P39" s="668">
        <v>1.200179211469534</v>
      </c>
      <c r="Q39" s="656">
        <v>181</v>
      </c>
    </row>
    <row r="40" spans="1:17" ht="14.4" customHeight="1" x14ac:dyDescent="0.3">
      <c r="A40" s="651" t="s">
        <v>5387</v>
      </c>
      <c r="B40" s="652" t="s">
        <v>5603</v>
      </c>
      <c r="C40" s="652" t="s">
        <v>4493</v>
      </c>
      <c r="D40" s="652" t="s">
        <v>5628</v>
      </c>
      <c r="E40" s="652" t="s">
        <v>5629</v>
      </c>
      <c r="F40" s="655">
        <v>61</v>
      </c>
      <c r="G40" s="655">
        <v>15433</v>
      </c>
      <c r="H40" s="655">
        <v>1</v>
      </c>
      <c r="I40" s="655">
        <v>253</v>
      </c>
      <c r="J40" s="655">
        <v>62</v>
      </c>
      <c r="K40" s="655">
        <v>15686</v>
      </c>
      <c r="L40" s="655">
        <v>1.0163934426229508</v>
      </c>
      <c r="M40" s="655">
        <v>253</v>
      </c>
      <c r="N40" s="655">
        <v>48</v>
      </c>
      <c r="O40" s="655">
        <v>12192</v>
      </c>
      <c r="P40" s="668">
        <v>0.78999546426488698</v>
      </c>
      <c r="Q40" s="656">
        <v>254</v>
      </c>
    </row>
    <row r="41" spans="1:17" ht="14.4" customHeight="1" x14ac:dyDescent="0.3">
      <c r="A41" s="651" t="s">
        <v>5387</v>
      </c>
      <c r="B41" s="652" t="s">
        <v>5603</v>
      </c>
      <c r="C41" s="652" t="s">
        <v>4493</v>
      </c>
      <c r="D41" s="652" t="s">
        <v>5630</v>
      </c>
      <c r="E41" s="652" t="s">
        <v>5631</v>
      </c>
      <c r="F41" s="655">
        <v>67</v>
      </c>
      <c r="G41" s="655">
        <v>14472</v>
      </c>
      <c r="H41" s="655">
        <v>1</v>
      </c>
      <c r="I41" s="655">
        <v>216</v>
      </c>
      <c r="J41" s="655">
        <v>103</v>
      </c>
      <c r="K41" s="655">
        <v>22248</v>
      </c>
      <c r="L41" s="655">
        <v>1.5373134328358209</v>
      </c>
      <c r="M41" s="655">
        <v>216</v>
      </c>
      <c r="N41" s="655">
        <v>73</v>
      </c>
      <c r="O41" s="655">
        <v>15841</v>
      </c>
      <c r="P41" s="668">
        <v>1.0945964621337756</v>
      </c>
      <c r="Q41" s="656">
        <v>217</v>
      </c>
    </row>
    <row r="42" spans="1:17" ht="14.4" customHeight="1" x14ac:dyDescent="0.3">
      <c r="A42" s="651" t="s">
        <v>5387</v>
      </c>
      <c r="B42" s="652" t="s">
        <v>5603</v>
      </c>
      <c r="C42" s="652" t="s">
        <v>4493</v>
      </c>
      <c r="D42" s="652" t="s">
        <v>5632</v>
      </c>
      <c r="E42" s="652" t="s">
        <v>5633</v>
      </c>
      <c r="F42" s="655">
        <v>1</v>
      </c>
      <c r="G42" s="655">
        <v>591</v>
      </c>
      <c r="H42" s="655">
        <v>1</v>
      </c>
      <c r="I42" s="655">
        <v>591</v>
      </c>
      <c r="J42" s="655"/>
      <c r="K42" s="655"/>
      <c r="L42" s="655"/>
      <c r="M42" s="655"/>
      <c r="N42" s="655"/>
      <c r="O42" s="655"/>
      <c r="P42" s="668"/>
      <c r="Q42" s="656"/>
    </row>
    <row r="43" spans="1:17" ht="14.4" customHeight="1" x14ac:dyDescent="0.3">
      <c r="A43" s="651" t="s">
        <v>5387</v>
      </c>
      <c r="B43" s="652" t="s">
        <v>5603</v>
      </c>
      <c r="C43" s="652" t="s">
        <v>4493</v>
      </c>
      <c r="D43" s="652" t="s">
        <v>5634</v>
      </c>
      <c r="E43" s="652" t="s">
        <v>5635</v>
      </c>
      <c r="F43" s="655">
        <v>3</v>
      </c>
      <c r="G43" s="655">
        <v>150</v>
      </c>
      <c r="H43" s="655">
        <v>1</v>
      </c>
      <c r="I43" s="655">
        <v>50</v>
      </c>
      <c r="J43" s="655">
        <v>1</v>
      </c>
      <c r="K43" s="655">
        <v>50</v>
      </c>
      <c r="L43" s="655">
        <v>0.33333333333333331</v>
      </c>
      <c r="M43" s="655">
        <v>50</v>
      </c>
      <c r="N43" s="655">
        <v>1</v>
      </c>
      <c r="O43" s="655">
        <v>50</v>
      </c>
      <c r="P43" s="668">
        <v>0.33333333333333331</v>
      </c>
      <c r="Q43" s="656">
        <v>50</v>
      </c>
    </row>
    <row r="44" spans="1:17" ht="14.4" customHeight="1" x14ac:dyDescent="0.3">
      <c r="A44" s="651" t="s">
        <v>5387</v>
      </c>
      <c r="B44" s="652" t="s">
        <v>5603</v>
      </c>
      <c r="C44" s="652" t="s">
        <v>4493</v>
      </c>
      <c r="D44" s="652" t="s">
        <v>5636</v>
      </c>
      <c r="E44" s="652" t="s">
        <v>5637</v>
      </c>
      <c r="F44" s="655"/>
      <c r="G44" s="655"/>
      <c r="H44" s="655"/>
      <c r="I44" s="655"/>
      <c r="J44" s="655">
        <v>1</v>
      </c>
      <c r="K44" s="655">
        <v>735</v>
      </c>
      <c r="L44" s="655"/>
      <c r="M44" s="655">
        <v>735</v>
      </c>
      <c r="N44" s="655"/>
      <c r="O44" s="655"/>
      <c r="P44" s="668"/>
      <c r="Q44" s="656"/>
    </row>
    <row r="45" spans="1:17" ht="14.4" customHeight="1" x14ac:dyDescent="0.3">
      <c r="A45" s="651" t="s">
        <v>5387</v>
      </c>
      <c r="B45" s="652" t="s">
        <v>5603</v>
      </c>
      <c r="C45" s="652" t="s">
        <v>4493</v>
      </c>
      <c r="D45" s="652" t="s">
        <v>5638</v>
      </c>
      <c r="E45" s="652" t="s">
        <v>5639</v>
      </c>
      <c r="F45" s="655">
        <v>1</v>
      </c>
      <c r="G45" s="655">
        <v>752</v>
      </c>
      <c r="H45" s="655">
        <v>1</v>
      </c>
      <c r="I45" s="655">
        <v>752</v>
      </c>
      <c r="J45" s="655"/>
      <c r="K45" s="655"/>
      <c r="L45" s="655"/>
      <c r="M45" s="655"/>
      <c r="N45" s="655"/>
      <c r="O45" s="655"/>
      <c r="P45" s="668"/>
      <c r="Q45" s="656"/>
    </row>
    <row r="46" spans="1:17" ht="14.4" customHeight="1" x14ac:dyDescent="0.3">
      <c r="A46" s="651" t="s">
        <v>5387</v>
      </c>
      <c r="B46" s="652" t="s">
        <v>5603</v>
      </c>
      <c r="C46" s="652" t="s">
        <v>4493</v>
      </c>
      <c r="D46" s="652" t="s">
        <v>5640</v>
      </c>
      <c r="E46" s="652" t="s">
        <v>5641</v>
      </c>
      <c r="F46" s="655">
        <v>1</v>
      </c>
      <c r="G46" s="655">
        <v>231</v>
      </c>
      <c r="H46" s="655">
        <v>1</v>
      </c>
      <c r="I46" s="655">
        <v>231</v>
      </c>
      <c r="J46" s="655">
        <v>1</v>
      </c>
      <c r="K46" s="655">
        <v>231</v>
      </c>
      <c r="L46" s="655">
        <v>1</v>
      </c>
      <c r="M46" s="655">
        <v>231</v>
      </c>
      <c r="N46" s="655"/>
      <c r="O46" s="655"/>
      <c r="P46" s="668"/>
      <c r="Q46" s="656"/>
    </row>
    <row r="47" spans="1:17" ht="14.4" customHeight="1" x14ac:dyDescent="0.3">
      <c r="A47" s="651" t="s">
        <v>5387</v>
      </c>
      <c r="B47" s="652" t="s">
        <v>5603</v>
      </c>
      <c r="C47" s="652" t="s">
        <v>4493</v>
      </c>
      <c r="D47" s="652" t="s">
        <v>5642</v>
      </c>
      <c r="E47" s="652" t="s">
        <v>5643</v>
      </c>
      <c r="F47" s="655">
        <v>1</v>
      </c>
      <c r="G47" s="655">
        <v>407</v>
      </c>
      <c r="H47" s="655">
        <v>1</v>
      </c>
      <c r="I47" s="655">
        <v>407</v>
      </c>
      <c r="J47" s="655"/>
      <c r="K47" s="655"/>
      <c r="L47" s="655"/>
      <c r="M47" s="655"/>
      <c r="N47" s="655"/>
      <c r="O47" s="655"/>
      <c r="P47" s="668"/>
      <c r="Q47" s="656"/>
    </row>
    <row r="48" spans="1:17" ht="14.4" customHeight="1" x14ac:dyDescent="0.3">
      <c r="A48" s="651" t="s">
        <v>5387</v>
      </c>
      <c r="B48" s="652" t="s">
        <v>5603</v>
      </c>
      <c r="C48" s="652" t="s">
        <v>4493</v>
      </c>
      <c r="D48" s="652" t="s">
        <v>5644</v>
      </c>
      <c r="E48" s="652" t="s">
        <v>5645</v>
      </c>
      <c r="F48" s="655">
        <v>1</v>
      </c>
      <c r="G48" s="655">
        <v>587</v>
      </c>
      <c r="H48" s="655">
        <v>1</v>
      </c>
      <c r="I48" s="655">
        <v>587</v>
      </c>
      <c r="J48" s="655"/>
      <c r="K48" s="655"/>
      <c r="L48" s="655"/>
      <c r="M48" s="655"/>
      <c r="N48" s="655"/>
      <c r="O48" s="655"/>
      <c r="P48" s="668"/>
      <c r="Q48" s="656"/>
    </row>
    <row r="49" spans="1:17" ht="14.4" customHeight="1" x14ac:dyDescent="0.3">
      <c r="A49" s="651" t="s">
        <v>5387</v>
      </c>
      <c r="B49" s="652" t="s">
        <v>5603</v>
      </c>
      <c r="C49" s="652" t="s">
        <v>4493</v>
      </c>
      <c r="D49" s="652" t="s">
        <v>5646</v>
      </c>
      <c r="E49" s="652" t="s">
        <v>5647</v>
      </c>
      <c r="F49" s="655"/>
      <c r="G49" s="655"/>
      <c r="H49" s="655"/>
      <c r="I49" s="655"/>
      <c r="J49" s="655"/>
      <c r="K49" s="655"/>
      <c r="L49" s="655"/>
      <c r="M49" s="655"/>
      <c r="N49" s="655">
        <v>16</v>
      </c>
      <c r="O49" s="655">
        <v>3904</v>
      </c>
      <c r="P49" s="668"/>
      <c r="Q49" s="656">
        <v>244</v>
      </c>
    </row>
    <row r="50" spans="1:17" ht="14.4" customHeight="1" x14ac:dyDescent="0.3">
      <c r="A50" s="651" t="s">
        <v>5648</v>
      </c>
      <c r="B50" s="652" t="s">
        <v>5649</v>
      </c>
      <c r="C50" s="652" t="s">
        <v>4493</v>
      </c>
      <c r="D50" s="652" t="s">
        <v>5650</v>
      </c>
      <c r="E50" s="652" t="s">
        <v>5651</v>
      </c>
      <c r="F50" s="655">
        <v>392</v>
      </c>
      <c r="G50" s="655">
        <v>10584</v>
      </c>
      <c r="H50" s="655">
        <v>1</v>
      </c>
      <c r="I50" s="655">
        <v>27</v>
      </c>
      <c r="J50" s="655">
        <v>380</v>
      </c>
      <c r="K50" s="655">
        <v>10260</v>
      </c>
      <c r="L50" s="655">
        <v>0.96938775510204078</v>
      </c>
      <c r="M50" s="655">
        <v>27</v>
      </c>
      <c r="N50" s="655">
        <v>386</v>
      </c>
      <c r="O50" s="655">
        <v>10422</v>
      </c>
      <c r="P50" s="668">
        <v>0.98469387755102045</v>
      </c>
      <c r="Q50" s="656">
        <v>27</v>
      </c>
    </row>
    <row r="51" spans="1:17" ht="14.4" customHeight="1" x14ac:dyDescent="0.3">
      <c r="A51" s="651" t="s">
        <v>5648</v>
      </c>
      <c r="B51" s="652" t="s">
        <v>5649</v>
      </c>
      <c r="C51" s="652" t="s">
        <v>4493</v>
      </c>
      <c r="D51" s="652" t="s">
        <v>5652</v>
      </c>
      <c r="E51" s="652" t="s">
        <v>5653</v>
      </c>
      <c r="F51" s="655">
        <v>92</v>
      </c>
      <c r="G51" s="655">
        <v>4968</v>
      </c>
      <c r="H51" s="655">
        <v>1</v>
      </c>
      <c r="I51" s="655">
        <v>54</v>
      </c>
      <c r="J51" s="655">
        <v>120</v>
      </c>
      <c r="K51" s="655">
        <v>6480</v>
      </c>
      <c r="L51" s="655">
        <v>1.3043478260869565</v>
      </c>
      <c r="M51" s="655">
        <v>54</v>
      </c>
      <c r="N51" s="655">
        <v>107</v>
      </c>
      <c r="O51" s="655">
        <v>5778</v>
      </c>
      <c r="P51" s="668">
        <v>1.1630434782608696</v>
      </c>
      <c r="Q51" s="656">
        <v>54</v>
      </c>
    </row>
    <row r="52" spans="1:17" ht="14.4" customHeight="1" x14ac:dyDescent="0.3">
      <c r="A52" s="651" t="s">
        <v>5648</v>
      </c>
      <c r="B52" s="652" t="s">
        <v>5649</v>
      </c>
      <c r="C52" s="652" t="s">
        <v>4493</v>
      </c>
      <c r="D52" s="652" t="s">
        <v>5654</v>
      </c>
      <c r="E52" s="652" t="s">
        <v>5655</v>
      </c>
      <c r="F52" s="655">
        <v>350</v>
      </c>
      <c r="G52" s="655">
        <v>8400</v>
      </c>
      <c r="H52" s="655">
        <v>1</v>
      </c>
      <c r="I52" s="655">
        <v>24</v>
      </c>
      <c r="J52" s="655">
        <v>335</v>
      </c>
      <c r="K52" s="655">
        <v>8040</v>
      </c>
      <c r="L52" s="655">
        <v>0.95714285714285718</v>
      </c>
      <c r="M52" s="655">
        <v>24</v>
      </c>
      <c r="N52" s="655">
        <v>343</v>
      </c>
      <c r="O52" s="655">
        <v>8232</v>
      </c>
      <c r="P52" s="668">
        <v>0.98</v>
      </c>
      <c r="Q52" s="656">
        <v>24</v>
      </c>
    </row>
    <row r="53" spans="1:17" ht="14.4" customHeight="1" x14ac:dyDescent="0.3">
      <c r="A53" s="651" t="s">
        <v>5648</v>
      </c>
      <c r="B53" s="652" t="s">
        <v>5649</v>
      </c>
      <c r="C53" s="652" t="s">
        <v>4493</v>
      </c>
      <c r="D53" s="652" t="s">
        <v>5656</v>
      </c>
      <c r="E53" s="652" t="s">
        <v>5657</v>
      </c>
      <c r="F53" s="655">
        <v>460</v>
      </c>
      <c r="G53" s="655">
        <v>12420</v>
      </c>
      <c r="H53" s="655">
        <v>1</v>
      </c>
      <c r="I53" s="655">
        <v>27</v>
      </c>
      <c r="J53" s="655">
        <v>447</v>
      </c>
      <c r="K53" s="655">
        <v>12069</v>
      </c>
      <c r="L53" s="655">
        <v>0.97173913043478266</v>
      </c>
      <c r="M53" s="655">
        <v>27</v>
      </c>
      <c r="N53" s="655">
        <v>478</v>
      </c>
      <c r="O53" s="655">
        <v>12906</v>
      </c>
      <c r="P53" s="668">
        <v>1.0391304347826087</v>
      </c>
      <c r="Q53" s="656">
        <v>27</v>
      </c>
    </row>
    <row r="54" spans="1:17" ht="14.4" customHeight="1" x14ac:dyDescent="0.3">
      <c r="A54" s="651" t="s">
        <v>5648</v>
      </c>
      <c r="B54" s="652" t="s">
        <v>5649</v>
      </c>
      <c r="C54" s="652" t="s">
        <v>4493</v>
      </c>
      <c r="D54" s="652" t="s">
        <v>5658</v>
      </c>
      <c r="E54" s="652" t="s">
        <v>5659</v>
      </c>
      <c r="F54" s="655">
        <v>21</v>
      </c>
      <c r="G54" s="655">
        <v>1176</v>
      </c>
      <c r="H54" s="655">
        <v>1</v>
      </c>
      <c r="I54" s="655">
        <v>56</v>
      </c>
      <c r="J54" s="655"/>
      <c r="K54" s="655"/>
      <c r="L54" s="655"/>
      <c r="M54" s="655"/>
      <c r="N54" s="655"/>
      <c r="O54" s="655"/>
      <c r="P54" s="668"/>
      <c r="Q54" s="656"/>
    </row>
    <row r="55" spans="1:17" ht="14.4" customHeight="1" x14ac:dyDescent="0.3">
      <c r="A55" s="651" t="s">
        <v>5648</v>
      </c>
      <c r="B55" s="652" t="s">
        <v>5649</v>
      </c>
      <c r="C55" s="652" t="s">
        <v>4493</v>
      </c>
      <c r="D55" s="652" t="s">
        <v>5660</v>
      </c>
      <c r="E55" s="652" t="s">
        <v>5661</v>
      </c>
      <c r="F55" s="655">
        <v>158</v>
      </c>
      <c r="G55" s="655">
        <v>4266</v>
      </c>
      <c r="H55" s="655">
        <v>1</v>
      </c>
      <c r="I55" s="655">
        <v>27</v>
      </c>
      <c r="J55" s="655">
        <v>199</v>
      </c>
      <c r="K55" s="655">
        <v>5373</v>
      </c>
      <c r="L55" s="655">
        <v>1.259493670886076</v>
      </c>
      <c r="M55" s="655">
        <v>27</v>
      </c>
      <c r="N55" s="655">
        <v>176</v>
      </c>
      <c r="O55" s="655">
        <v>4752</v>
      </c>
      <c r="P55" s="668">
        <v>1.1139240506329113</v>
      </c>
      <c r="Q55" s="656">
        <v>27</v>
      </c>
    </row>
    <row r="56" spans="1:17" ht="14.4" customHeight="1" x14ac:dyDescent="0.3">
      <c r="A56" s="651" t="s">
        <v>5648</v>
      </c>
      <c r="B56" s="652" t="s">
        <v>5649</v>
      </c>
      <c r="C56" s="652" t="s">
        <v>4493</v>
      </c>
      <c r="D56" s="652" t="s">
        <v>5662</v>
      </c>
      <c r="E56" s="652" t="s">
        <v>5663</v>
      </c>
      <c r="F56" s="655">
        <v>2219</v>
      </c>
      <c r="G56" s="655">
        <v>48818</v>
      </c>
      <c r="H56" s="655">
        <v>1</v>
      </c>
      <c r="I56" s="655">
        <v>22</v>
      </c>
      <c r="J56" s="655">
        <v>2180</v>
      </c>
      <c r="K56" s="655">
        <v>47960</v>
      </c>
      <c r="L56" s="655">
        <v>0.98242451554754395</v>
      </c>
      <c r="M56" s="655">
        <v>22</v>
      </c>
      <c r="N56" s="655">
        <v>2152</v>
      </c>
      <c r="O56" s="655">
        <v>47344</v>
      </c>
      <c r="P56" s="668">
        <v>0.96980621901757547</v>
      </c>
      <c r="Q56" s="656">
        <v>22</v>
      </c>
    </row>
    <row r="57" spans="1:17" ht="14.4" customHeight="1" x14ac:dyDescent="0.3">
      <c r="A57" s="651" t="s">
        <v>5648</v>
      </c>
      <c r="B57" s="652" t="s">
        <v>5649</v>
      </c>
      <c r="C57" s="652" t="s">
        <v>4493</v>
      </c>
      <c r="D57" s="652" t="s">
        <v>5664</v>
      </c>
      <c r="E57" s="652" t="s">
        <v>5665</v>
      </c>
      <c r="F57" s="655">
        <v>7</v>
      </c>
      <c r="G57" s="655">
        <v>476</v>
      </c>
      <c r="H57" s="655">
        <v>1</v>
      </c>
      <c r="I57" s="655">
        <v>68</v>
      </c>
      <c r="J57" s="655">
        <v>7</v>
      </c>
      <c r="K57" s="655">
        <v>476</v>
      </c>
      <c r="L57" s="655">
        <v>1</v>
      </c>
      <c r="M57" s="655">
        <v>68</v>
      </c>
      <c r="N57" s="655">
        <v>10</v>
      </c>
      <c r="O57" s="655">
        <v>680</v>
      </c>
      <c r="P57" s="668">
        <v>1.4285714285714286</v>
      </c>
      <c r="Q57" s="656">
        <v>68</v>
      </c>
    </row>
    <row r="58" spans="1:17" ht="14.4" customHeight="1" x14ac:dyDescent="0.3">
      <c r="A58" s="651" t="s">
        <v>5648</v>
      </c>
      <c r="B58" s="652" t="s">
        <v>5649</v>
      </c>
      <c r="C58" s="652" t="s">
        <v>4493</v>
      </c>
      <c r="D58" s="652" t="s">
        <v>5666</v>
      </c>
      <c r="E58" s="652" t="s">
        <v>5667</v>
      </c>
      <c r="F58" s="655">
        <v>7</v>
      </c>
      <c r="G58" s="655">
        <v>434</v>
      </c>
      <c r="H58" s="655">
        <v>1</v>
      </c>
      <c r="I58" s="655">
        <v>62</v>
      </c>
      <c r="J58" s="655">
        <v>6</v>
      </c>
      <c r="K58" s="655">
        <v>372</v>
      </c>
      <c r="L58" s="655">
        <v>0.8571428571428571</v>
      </c>
      <c r="M58" s="655">
        <v>62</v>
      </c>
      <c r="N58" s="655">
        <v>1</v>
      </c>
      <c r="O58" s="655">
        <v>62</v>
      </c>
      <c r="P58" s="668">
        <v>0.14285714285714285</v>
      </c>
      <c r="Q58" s="656">
        <v>62</v>
      </c>
    </row>
    <row r="59" spans="1:17" ht="14.4" customHeight="1" x14ac:dyDescent="0.3">
      <c r="A59" s="651" t="s">
        <v>5648</v>
      </c>
      <c r="B59" s="652" t="s">
        <v>5649</v>
      </c>
      <c r="C59" s="652" t="s">
        <v>4493</v>
      </c>
      <c r="D59" s="652" t="s">
        <v>5668</v>
      </c>
      <c r="E59" s="652" t="s">
        <v>5669</v>
      </c>
      <c r="F59" s="655">
        <v>84</v>
      </c>
      <c r="G59" s="655">
        <v>5184</v>
      </c>
      <c r="H59" s="655">
        <v>1</v>
      </c>
      <c r="I59" s="655">
        <v>61.714285714285715</v>
      </c>
      <c r="J59" s="655">
        <v>108</v>
      </c>
      <c r="K59" s="655">
        <v>6696</v>
      </c>
      <c r="L59" s="655">
        <v>1.2916666666666667</v>
      </c>
      <c r="M59" s="655">
        <v>62</v>
      </c>
      <c r="N59" s="655">
        <v>122</v>
      </c>
      <c r="O59" s="655">
        <v>7564</v>
      </c>
      <c r="P59" s="668">
        <v>1.459104938271605</v>
      </c>
      <c r="Q59" s="656">
        <v>62</v>
      </c>
    </row>
    <row r="60" spans="1:17" ht="14.4" customHeight="1" x14ac:dyDescent="0.3">
      <c r="A60" s="651" t="s">
        <v>5648</v>
      </c>
      <c r="B60" s="652" t="s">
        <v>5649</v>
      </c>
      <c r="C60" s="652" t="s">
        <v>4493</v>
      </c>
      <c r="D60" s="652" t="s">
        <v>5670</v>
      </c>
      <c r="E60" s="652" t="s">
        <v>5671</v>
      </c>
      <c r="F60" s="655"/>
      <c r="G60" s="655"/>
      <c r="H60" s="655"/>
      <c r="I60" s="655"/>
      <c r="J60" s="655"/>
      <c r="K60" s="655"/>
      <c r="L60" s="655"/>
      <c r="M60" s="655"/>
      <c r="N60" s="655">
        <v>1</v>
      </c>
      <c r="O60" s="655">
        <v>394</v>
      </c>
      <c r="P60" s="668"/>
      <c r="Q60" s="656">
        <v>394</v>
      </c>
    </row>
    <row r="61" spans="1:17" ht="14.4" customHeight="1" x14ac:dyDescent="0.3">
      <c r="A61" s="651" t="s">
        <v>5648</v>
      </c>
      <c r="B61" s="652" t="s">
        <v>5649</v>
      </c>
      <c r="C61" s="652" t="s">
        <v>4493</v>
      </c>
      <c r="D61" s="652" t="s">
        <v>5672</v>
      </c>
      <c r="E61" s="652" t="s">
        <v>5673</v>
      </c>
      <c r="F61" s="655">
        <v>180</v>
      </c>
      <c r="G61" s="655">
        <v>14694</v>
      </c>
      <c r="H61" s="655">
        <v>1</v>
      </c>
      <c r="I61" s="655">
        <v>81.63333333333334</v>
      </c>
      <c r="J61" s="655">
        <v>121</v>
      </c>
      <c r="K61" s="655">
        <v>9922</v>
      </c>
      <c r="L61" s="655">
        <v>0.67524159520892879</v>
      </c>
      <c r="M61" s="655">
        <v>82</v>
      </c>
      <c r="N61" s="655">
        <v>108</v>
      </c>
      <c r="O61" s="655">
        <v>8856</v>
      </c>
      <c r="P61" s="668">
        <v>0.60269497754185386</v>
      </c>
      <c r="Q61" s="656">
        <v>82</v>
      </c>
    </row>
    <row r="62" spans="1:17" ht="14.4" customHeight="1" x14ac:dyDescent="0.3">
      <c r="A62" s="651" t="s">
        <v>5648</v>
      </c>
      <c r="B62" s="652" t="s">
        <v>5649</v>
      </c>
      <c r="C62" s="652" t="s">
        <v>4493</v>
      </c>
      <c r="D62" s="652" t="s">
        <v>5674</v>
      </c>
      <c r="E62" s="652" t="s">
        <v>5675</v>
      </c>
      <c r="F62" s="655">
        <v>41</v>
      </c>
      <c r="G62" s="655">
        <v>40467</v>
      </c>
      <c r="H62" s="655">
        <v>1</v>
      </c>
      <c r="I62" s="655">
        <v>987</v>
      </c>
      <c r="J62" s="655">
        <v>57</v>
      </c>
      <c r="K62" s="655">
        <v>56259</v>
      </c>
      <c r="L62" s="655">
        <v>1.3902439024390243</v>
      </c>
      <c r="M62" s="655">
        <v>987</v>
      </c>
      <c r="N62" s="655">
        <v>35</v>
      </c>
      <c r="O62" s="655">
        <v>34580</v>
      </c>
      <c r="P62" s="668">
        <v>0.8545234388514098</v>
      </c>
      <c r="Q62" s="656">
        <v>988</v>
      </c>
    </row>
    <row r="63" spans="1:17" ht="14.4" customHeight="1" x14ac:dyDescent="0.3">
      <c r="A63" s="651" t="s">
        <v>5648</v>
      </c>
      <c r="B63" s="652" t="s">
        <v>5649</v>
      </c>
      <c r="C63" s="652" t="s">
        <v>4493</v>
      </c>
      <c r="D63" s="652" t="s">
        <v>5676</v>
      </c>
      <c r="E63" s="652" t="s">
        <v>5677</v>
      </c>
      <c r="F63" s="655"/>
      <c r="G63" s="655"/>
      <c r="H63" s="655"/>
      <c r="I63" s="655"/>
      <c r="J63" s="655">
        <v>1</v>
      </c>
      <c r="K63" s="655">
        <v>191</v>
      </c>
      <c r="L63" s="655"/>
      <c r="M63" s="655">
        <v>191</v>
      </c>
      <c r="N63" s="655">
        <v>4</v>
      </c>
      <c r="O63" s="655">
        <v>764</v>
      </c>
      <c r="P63" s="668"/>
      <c r="Q63" s="656">
        <v>191</v>
      </c>
    </row>
    <row r="64" spans="1:17" ht="14.4" customHeight="1" x14ac:dyDescent="0.3">
      <c r="A64" s="651" t="s">
        <v>5648</v>
      </c>
      <c r="B64" s="652" t="s">
        <v>5649</v>
      </c>
      <c r="C64" s="652" t="s">
        <v>4493</v>
      </c>
      <c r="D64" s="652" t="s">
        <v>5678</v>
      </c>
      <c r="E64" s="652" t="s">
        <v>5679</v>
      </c>
      <c r="F64" s="655">
        <v>4</v>
      </c>
      <c r="G64" s="655">
        <v>252</v>
      </c>
      <c r="H64" s="655">
        <v>1</v>
      </c>
      <c r="I64" s="655">
        <v>63</v>
      </c>
      <c r="J64" s="655">
        <v>1</v>
      </c>
      <c r="K64" s="655">
        <v>63</v>
      </c>
      <c r="L64" s="655">
        <v>0.25</v>
      </c>
      <c r="M64" s="655">
        <v>63</v>
      </c>
      <c r="N64" s="655">
        <v>4</v>
      </c>
      <c r="O64" s="655">
        <v>252</v>
      </c>
      <c r="P64" s="668">
        <v>1</v>
      </c>
      <c r="Q64" s="656">
        <v>63</v>
      </c>
    </row>
    <row r="65" spans="1:17" ht="14.4" customHeight="1" x14ac:dyDescent="0.3">
      <c r="A65" s="651" t="s">
        <v>5648</v>
      </c>
      <c r="B65" s="652" t="s">
        <v>5649</v>
      </c>
      <c r="C65" s="652" t="s">
        <v>4493</v>
      </c>
      <c r="D65" s="652" t="s">
        <v>5680</v>
      </c>
      <c r="E65" s="652" t="s">
        <v>5681</v>
      </c>
      <c r="F65" s="655">
        <v>2</v>
      </c>
      <c r="G65" s="655">
        <v>34</v>
      </c>
      <c r="H65" s="655">
        <v>1</v>
      </c>
      <c r="I65" s="655">
        <v>17</v>
      </c>
      <c r="J65" s="655">
        <v>1</v>
      </c>
      <c r="K65" s="655">
        <v>17</v>
      </c>
      <c r="L65" s="655">
        <v>0.5</v>
      </c>
      <c r="M65" s="655">
        <v>17</v>
      </c>
      <c r="N65" s="655">
        <v>2</v>
      </c>
      <c r="O65" s="655">
        <v>34</v>
      </c>
      <c r="P65" s="668">
        <v>1</v>
      </c>
      <c r="Q65" s="656">
        <v>17</v>
      </c>
    </row>
    <row r="66" spans="1:17" ht="14.4" customHeight="1" x14ac:dyDescent="0.3">
      <c r="A66" s="651" t="s">
        <v>5648</v>
      </c>
      <c r="B66" s="652" t="s">
        <v>5649</v>
      </c>
      <c r="C66" s="652" t="s">
        <v>4493</v>
      </c>
      <c r="D66" s="652" t="s">
        <v>5682</v>
      </c>
      <c r="E66" s="652" t="s">
        <v>5683</v>
      </c>
      <c r="F66" s="655"/>
      <c r="G66" s="655"/>
      <c r="H66" s="655"/>
      <c r="I66" s="655"/>
      <c r="J66" s="655">
        <v>1</v>
      </c>
      <c r="K66" s="655">
        <v>64</v>
      </c>
      <c r="L66" s="655"/>
      <c r="M66" s="655">
        <v>64</v>
      </c>
      <c r="N66" s="655"/>
      <c r="O66" s="655"/>
      <c r="P66" s="668"/>
      <c r="Q66" s="656"/>
    </row>
    <row r="67" spans="1:17" ht="14.4" customHeight="1" x14ac:dyDescent="0.3">
      <c r="A67" s="651" t="s">
        <v>5648</v>
      </c>
      <c r="B67" s="652" t="s">
        <v>5649</v>
      </c>
      <c r="C67" s="652" t="s">
        <v>4493</v>
      </c>
      <c r="D67" s="652" t="s">
        <v>5684</v>
      </c>
      <c r="E67" s="652" t="s">
        <v>5685</v>
      </c>
      <c r="F67" s="655"/>
      <c r="G67" s="655"/>
      <c r="H67" s="655"/>
      <c r="I67" s="655"/>
      <c r="J67" s="655"/>
      <c r="K67" s="655"/>
      <c r="L67" s="655"/>
      <c r="M67" s="655"/>
      <c r="N67" s="655">
        <v>1</v>
      </c>
      <c r="O67" s="655">
        <v>47</v>
      </c>
      <c r="P67" s="668"/>
      <c r="Q67" s="656">
        <v>47</v>
      </c>
    </row>
    <row r="68" spans="1:17" ht="14.4" customHeight="1" x14ac:dyDescent="0.3">
      <c r="A68" s="651" t="s">
        <v>5648</v>
      </c>
      <c r="B68" s="652" t="s">
        <v>5649</v>
      </c>
      <c r="C68" s="652" t="s">
        <v>4493</v>
      </c>
      <c r="D68" s="652" t="s">
        <v>5686</v>
      </c>
      <c r="E68" s="652" t="s">
        <v>5687</v>
      </c>
      <c r="F68" s="655"/>
      <c r="G68" s="655"/>
      <c r="H68" s="655"/>
      <c r="I68" s="655"/>
      <c r="J68" s="655"/>
      <c r="K68" s="655"/>
      <c r="L68" s="655"/>
      <c r="M68" s="655"/>
      <c r="N68" s="655">
        <v>4</v>
      </c>
      <c r="O68" s="655">
        <v>212</v>
      </c>
      <c r="P68" s="668"/>
      <c r="Q68" s="656">
        <v>53</v>
      </c>
    </row>
    <row r="69" spans="1:17" ht="14.4" customHeight="1" x14ac:dyDescent="0.3">
      <c r="A69" s="651" t="s">
        <v>5648</v>
      </c>
      <c r="B69" s="652" t="s">
        <v>5649</v>
      </c>
      <c r="C69" s="652" t="s">
        <v>4493</v>
      </c>
      <c r="D69" s="652" t="s">
        <v>5688</v>
      </c>
      <c r="E69" s="652" t="s">
        <v>5689</v>
      </c>
      <c r="F69" s="655">
        <v>3</v>
      </c>
      <c r="G69" s="655">
        <v>180</v>
      </c>
      <c r="H69" s="655">
        <v>1</v>
      </c>
      <c r="I69" s="655">
        <v>60</v>
      </c>
      <c r="J69" s="655"/>
      <c r="K69" s="655"/>
      <c r="L69" s="655"/>
      <c r="M69" s="655"/>
      <c r="N69" s="655">
        <v>3</v>
      </c>
      <c r="O69" s="655">
        <v>180</v>
      </c>
      <c r="P69" s="668">
        <v>1</v>
      </c>
      <c r="Q69" s="656">
        <v>60</v>
      </c>
    </row>
    <row r="70" spans="1:17" ht="14.4" customHeight="1" x14ac:dyDescent="0.3">
      <c r="A70" s="651" t="s">
        <v>5648</v>
      </c>
      <c r="B70" s="652" t="s">
        <v>5649</v>
      </c>
      <c r="C70" s="652" t="s">
        <v>4493</v>
      </c>
      <c r="D70" s="652" t="s">
        <v>5690</v>
      </c>
      <c r="E70" s="652" t="s">
        <v>5691</v>
      </c>
      <c r="F70" s="655">
        <v>1</v>
      </c>
      <c r="G70" s="655">
        <v>97</v>
      </c>
      <c r="H70" s="655">
        <v>1</v>
      </c>
      <c r="I70" s="655">
        <v>97</v>
      </c>
      <c r="J70" s="655"/>
      <c r="K70" s="655"/>
      <c r="L70" s="655"/>
      <c r="M70" s="655"/>
      <c r="N70" s="655"/>
      <c r="O70" s="655"/>
      <c r="P70" s="668"/>
      <c r="Q70" s="656"/>
    </row>
    <row r="71" spans="1:17" ht="14.4" customHeight="1" x14ac:dyDescent="0.3">
      <c r="A71" s="651" t="s">
        <v>5648</v>
      </c>
      <c r="B71" s="652" t="s">
        <v>5649</v>
      </c>
      <c r="C71" s="652" t="s">
        <v>4493</v>
      </c>
      <c r="D71" s="652" t="s">
        <v>5692</v>
      </c>
      <c r="E71" s="652" t="s">
        <v>5693</v>
      </c>
      <c r="F71" s="655">
        <v>1</v>
      </c>
      <c r="G71" s="655">
        <v>60</v>
      </c>
      <c r="H71" s="655">
        <v>1</v>
      </c>
      <c r="I71" s="655">
        <v>60</v>
      </c>
      <c r="J71" s="655"/>
      <c r="K71" s="655"/>
      <c r="L71" s="655"/>
      <c r="M71" s="655"/>
      <c r="N71" s="655"/>
      <c r="O71" s="655"/>
      <c r="P71" s="668"/>
      <c r="Q71" s="656"/>
    </row>
    <row r="72" spans="1:17" ht="14.4" customHeight="1" x14ac:dyDescent="0.3">
      <c r="A72" s="651" t="s">
        <v>5648</v>
      </c>
      <c r="B72" s="652" t="s">
        <v>5649</v>
      </c>
      <c r="C72" s="652" t="s">
        <v>4493</v>
      </c>
      <c r="D72" s="652" t="s">
        <v>5694</v>
      </c>
      <c r="E72" s="652" t="s">
        <v>5695</v>
      </c>
      <c r="F72" s="655">
        <v>2</v>
      </c>
      <c r="G72" s="655">
        <v>38</v>
      </c>
      <c r="H72" s="655">
        <v>1</v>
      </c>
      <c r="I72" s="655">
        <v>19</v>
      </c>
      <c r="J72" s="655">
        <v>4</v>
      </c>
      <c r="K72" s="655">
        <v>76</v>
      </c>
      <c r="L72" s="655">
        <v>2</v>
      </c>
      <c r="M72" s="655">
        <v>19</v>
      </c>
      <c r="N72" s="655"/>
      <c r="O72" s="655"/>
      <c r="P72" s="668"/>
      <c r="Q72" s="656"/>
    </row>
    <row r="73" spans="1:17" ht="14.4" customHeight="1" x14ac:dyDescent="0.3">
      <c r="A73" s="651" t="s">
        <v>5648</v>
      </c>
      <c r="B73" s="652" t="s">
        <v>5649</v>
      </c>
      <c r="C73" s="652" t="s">
        <v>4493</v>
      </c>
      <c r="D73" s="652" t="s">
        <v>5696</v>
      </c>
      <c r="E73" s="652" t="s">
        <v>5697</v>
      </c>
      <c r="F73" s="655"/>
      <c r="G73" s="655"/>
      <c r="H73" s="655"/>
      <c r="I73" s="655"/>
      <c r="J73" s="655">
        <v>1</v>
      </c>
      <c r="K73" s="655">
        <v>1455</v>
      </c>
      <c r="L73" s="655"/>
      <c r="M73" s="655">
        <v>1455</v>
      </c>
      <c r="N73" s="655">
        <v>1</v>
      </c>
      <c r="O73" s="655">
        <v>1463</v>
      </c>
      <c r="P73" s="668"/>
      <c r="Q73" s="656">
        <v>1463</v>
      </c>
    </row>
    <row r="74" spans="1:17" ht="14.4" customHeight="1" x14ac:dyDescent="0.3">
      <c r="A74" s="651" t="s">
        <v>5648</v>
      </c>
      <c r="B74" s="652" t="s">
        <v>5649</v>
      </c>
      <c r="C74" s="652" t="s">
        <v>4493</v>
      </c>
      <c r="D74" s="652" t="s">
        <v>5698</v>
      </c>
      <c r="E74" s="652" t="s">
        <v>5699</v>
      </c>
      <c r="F74" s="655">
        <v>15</v>
      </c>
      <c r="G74" s="655">
        <v>12778</v>
      </c>
      <c r="H74" s="655">
        <v>1</v>
      </c>
      <c r="I74" s="655">
        <v>851.86666666666667</v>
      </c>
      <c r="J74" s="655">
        <v>12</v>
      </c>
      <c r="K74" s="655">
        <v>10224</v>
      </c>
      <c r="L74" s="655">
        <v>0.80012521521364843</v>
      </c>
      <c r="M74" s="655">
        <v>852</v>
      </c>
      <c r="N74" s="655">
        <v>16</v>
      </c>
      <c r="O74" s="655">
        <v>13648</v>
      </c>
      <c r="P74" s="668">
        <v>1.0680857724213493</v>
      </c>
      <c r="Q74" s="656">
        <v>853</v>
      </c>
    </row>
    <row r="75" spans="1:17" ht="14.4" customHeight="1" x14ac:dyDescent="0.3">
      <c r="A75" s="651" t="s">
        <v>5648</v>
      </c>
      <c r="B75" s="652" t="s">
        <v>5649</v>
      </c>
      <c r="C75" s="652" t="s">
        <v>4493</v>
      </c>
      <c r="D75" s="652" t="s">
        <v>5700</v>
      </c>
      <c r="E75" s="652" t="s">
        <v>5701</v>
      </c>
      <c r="F75" s="655"/>
      <c r="G75" s="655"/>
      <c r="H75" s="655"/>
      <c r="I75" s="655"/>
      <c r="J75" s="655"/>
      <c r="K75" s="655"/>
      <c r="L75" s="655"/>
      <c r="M75" s="655"/>
      <c r="N75" s="655">
        <v>2</v>
      </c>
      <c r="O75" s="655">
        <v>374</v>
      </c>
      <c r="P75" s="668"/>
      <c r="Q75" s="656">
        <v>187</v>
      </c>
    </row>
    <row r="76" spans="1:17" ht="14.4" customHeight="1" x14ac:dyDescent="0.3">
      <c r="A76" s="651" t="s">
        <v>5648</v>
      </c>
      <c r="B76" s="652" t="s">
        <v>5649</v>
      </c>
      <c r="C76" s="652" t="s">
        <v>4493</v>
      </c>
      <c r="D76" s="652" t="s">
        <v>5702</v>
      </c>
      <c r="E76" s="652" t="s">
        <v>5703</v>
      </c>
      <c r="F76" s="655">
        <v>1</v>
      </c>
      <c r="G76" s="655">
        <v>236</v>
      </c>
      <c r="H76" s="655">
        <v>1</v>
      </c>
      <c r="I76" s="655">
        <v>236</v>
      </c>
      <c r="J76" s="655"/>
      <c r="K76" s="655"/>
      <c r="L76" s="655"/>
      <c r="M76" s="655"/>
      <c r="N76" s="655"/>
      <c r="O76" s="655"/>
      <c r="P76" s="668"/>
      <c r="Q76" s="656"/>
    </row>
    <row r="77" spans="1:17" ht="14.4" customHeight="1" x14ac:dyDescent="0.3">
      <c r="A77" s="651" t="s">
        <v>5648</v>
      </c>
      <c r="B77" s="652" t="s">
        <v>5649</v>
      </c>
      <c r="C77" s="652" t="s">
        <v>4493</v>
      </c>
      <c r="D77" s="652" t="s">
        <v>5704</v>
      </c>
      <c r="E77" s="652" t="s">
        <v>5705</v>
      </c>
      <c r="F77" s="655">
        <v>2</v>
      </c>
      <c r="G77" s="655">
        <v>617</v>
      </c>
      <c r="H77" s="655">
        <v>1</v>
      </c>
      <c r="I77" s="655">
        <v>308.5</v>
      </c>
      <c r="J77" s="655">
        <v>1</v>
      </c>
      <c r="K77" s="655">
        <v>309</v>
      </c>
      <c r="L77" s="655">
        <v>0.50081037277147489</v>
      </c>
      <c r="M77" s="655">
        <v>309</v>
      </c>
      <c r="N77" s="655">
        <v>3</v>
      </c>
      <c r="O77" s="655">
        <v>930</v>
      </c>
      <c r="P77" s="668">
        <v>1.5072933549432739</v>
      </c>
      <c r="Q77" s="656">
        <v>310</v>
      </c>
    </row>
    <row r="78" spans="1:17" ht="14.4" customHeight="1" x14ac:dyDescent="0.3">
      <c r="A78" s="651" t="s">
        <v>5648</v>
      </c>
      <c r="B78" s="652" t="s">
        <v>5649</v>
      </c>
      <c r="C78" s="652" t="s">
        <v>4493</v>
      </c>
      <c r="D78" s="652" t="s">
        <v>5706</v>
      </c>
      <c r="E78" s="652" t="s">
        <v>5707</v>
      </c>
      <c r="F78" s="655"/>
      <c r="G78" s="655"/>
      <c r="H78" s="655"/>
      <c r="I78" s="655"/>
      <c r="J78" s="655"/>
      <c r="K78" s="655"/>
      <c r="L78" s="655"/>
      <c r="M78" s="655"/>
      <c r="N78" s="655">
        <v>10</v>
      </c>
      <c r="O78" s="655">
        <v>3520</v>
      </c>
      <c r="P78" s="668"/>
      <c r="Q78" s="656">
        <v>352</v>
      </c>
    </row>
    <row r="79" spans="1:17" ht="14.4" customHeight="1" x14ac:dyDescent="0.3">
      <c r="A79" s="651" t="s">
        <v>5648</v>
      </c>
      <c r="B79" s="652" t="s">
        <v>5649</v>
      </c>
      <c r="C79" s="652" t="s">
        <v>4493</v>
      </c>
      <c r="D79" s="652" t="s">
        <v>5708</v>
      </c>
      <c r="E79" s="652" t="s">
        <v>5709</v>
      </c>
      <c r="F79" s="655"/>
      <c r="G79" s="655"/>
      <c r="H79" s="655"/>
      <c r="I79" s="655"/>
      <c r="J79" s="655"/>
      <c r="K79" s="655"/>
      <c r="L79" s="655"/>
      <c r="M79" s="655"/>
      <c r="N79" s="655">
        <v>3</v>
      </c>
      <c r="O79" s="655">
        <v>1056</v>
      </c>
      <c r="P79" s="668"/>
      <c r="Q79" s="656">
        <v>352</v>
      </c>
    </row>
    <row r="80" spans="1:17" ht="14.4" customHeight="1" x14ac:dyDescent="0.3">
      <c r="A80" s="651" t="s">
        <v>5648</v>
      </c>
      <c r="B80" s="652" t="s">
        <v>5649</v>
      </c>
      <c r="C80" s="652" t="s">
        <v>4493</v>
      </c>
      <c r="D80" s="652" t="s">
        <v>5710</v>
      </c>
      <c r="E80" s="652" t="s">
        <v>5711</v>
      </c>
      <c r="F80" s="655"/>
      <c r="G80" s="655"/>
      <c r="H80" s="655"/>
      <c r="I80" s="655"/>
      <c r="J80" s="655"/>
      <c r="K80" s="655"/>
      <c r="L80" s="655"/>
      <c r="M80" s="655"/>
      <c r="N80" s="655">
        <v>2</v>
      </c>
      <c r="O80" s="655">
        <v>2442</v>
      </c>
      <c r="P80" s="668"/>
      <c r="Q80" s="656">
        <v>1221</v>
      </c>
    </row>
    <row r="81" spans="1:17" ht="14.4" customHeight="1" x14ac:dyDescent="0.3">
      <c r="A81" s="651" t="s">
        <v>5648</v>
      </c>
      <c r="B81" s="652" t="s">
        <v>5649</v>
      </c>
      <c r="C81" s="652" t="s">
        <v>4493</v>
      </c>
      <c r="D81" s="652" t="s">
        <v>5712</v>
      </c>
      <c r="E81" s="652" t="s">
        <v>5713</v>
      </c>
      <c r="F81" s="655">
        <v>25</v>
      </c>
      <c r="G81" s="655">
        <v>19617</v>
      </c>
      <c r="H81" s="655">
        <v>1</v>
      </c>
      <c r="I81" s="655">
        <v>784.68</v>
      </c>
      <c r="J81" s="655">
        <v>30</v>
      </c>
      <c r="K81" s="655">
        <v>23580</v>
      </c>
      <c r="L81" s="655">
        <v>1.202018657287047</v>
      </c>
      <c r="M81" s="655">
        <v>786</v>
      </c>
      <c r="N81" s="655">
        <v>24</v>
      </c>
      <c r="O81" s="655">
        <v>18888</v>
      </c>
      <c r="P81" s="668">
        <v>0.9628383544884539</v>
      </c>
      <c r="Q81" s="656">
        <v>787</v>
      </c>
    </row>
    <row r="82" spans="1:17" ht="14.4" customHeight="1" x14ac:dyDescent="0.3">
      <c r="A82" s="651" t="s">
        <v>5648</v>
      </c>
      <c r="B82" s="652" t="s">
        <v>5649</v>
      </c>
      <c r="C82" s="652" t="s">
        <v>4493</v>
      </c>
      <c r="D82" s="652" t="s">
        <v>5714</v>
      </c>
      <c r="E82" s="652" t="s">
        <v>5715</v>
      </c>
      <c r="F82" s="655">
        <v>1</v>
      </c>
      <c r="G82" s="655">
        <v>598</v>
      </c>
      <c r="H82" s="655">
        <v>1</v>
      </c>
      <c r="I82" s="655">
        <v>598</v>
      </c>
      <c r="J82" s="655"/>
      <c r="K82" s="655"/>
      <c r="L82" s="655"/>
      <c r="M82" s="655"/>
      <c r="N82" s="655"/>
      <c r="O82" s="655"/>
      <c r="P82" s="668"/>
      <c r="Q82" s="656"/>
    </row>
    <row r="83" spans="1:17" ht="14.4" customHeight="1" x14ac:dyDescent="0.3">
      <c r="A83" s="651" t="s">
        <v>5648</v>
      </c>
      <c r="B83" s="652" t="s">
        <v>5649</v>
      </c>
      <c r="C83" s="652" t="s">
        <v>4493</v>
      </c>
      <c r="D83" s="652" t="s">
        <v>5716</v>
      </c>
      <c r="E83" s="652" t="s">
        <v>5717</v>
      </c>
      <c r="F83" s="655">
        <v>15</v>
      </c>
      <c r="G83" s="655">
        <v>2800</v>
      </c>
      <c r="H83" s="655">
        <v>1</v>
      </c>
      <c r="I83" s="655">
        <v>186.66666666666666</v>
      </c>
      <c r="J83" s="655">
        <v>20</v>
      </c>
      <c r="K83" s="655">
        <v>3760</v>
      </c>
      <c r="L83" s="655">
        <v>1.3428571428571427</v>
      </c>
      <c r="M83" s="655">
        <v>188</v>
      </c>
      <c r="N83" s="655">
        <v>22</v>
      </c>
      <c r="O83" s="655">
        <v>4158</v>
      </c>
      <c r="P83" s="668">
        <v>1.4850000000000001</v>
      </c>
      <c r="Q83" s="656">
        <v>189</v>
      </c>
    </row>
    <row r="84" spans="1:17" ht="14.4" customHeight="1" x14ac:dyDescent="0.3">
      <c r="A84" s="651" t="s">
        <v>5648</v>
      </c>
      <c r="B84" s="652" t="s">
        <v>5649</v>
      </c>
      <c r="C84" s="652" t="s">
        <v>4493</v>
      </c>
      <c r="D84" s="652" t="s">
        <v>5718</v>
      </c>
      <c r="E84" s="652" t="s">
        <v>5719</v>
      </c>
      <c r="F84" s="655"/>
      <c r="G84" s="655"/>
      <c r="H84" s="655"/>
      <c r="I84" s="655"/>
      <c r="J84" s="655"/>
      <c r="K84" s="655"/>
      <c r="L84" s="655"/>
      <c r="M84" s="655"/>
      <c r="N84" s="655">
        <v>1</v>
      </c>
      <c r="O84" s="655">
        <v>179</v>
      </c>
      <c r="P84" s="668"/>
      <c r="Q84" s="656">
        <v>179</v>
      </c>
    </row>
    <row r="85" spans="1:17" ht="14.4" customHeight="1" x14ac:dyDescent="0.3">
      <c r="A85" s="651" t="s">
        <v>5648</v>
      </c>
      <c r="B85" s="652" t="s">
        <v>5649</v>
      </c>
      <c r="C85" s="652" t="s">
        <v>4493</v>
      </c>
      <c r="D85" s="652" t="s">
        <v>5720</v>
      </c>
      <c r="E85" s="652" t="s">
        <v>5721</v>
      </c>
      <c r="F85" s="655"/>
      <c r="G85" s="655"/>
      <c r="H85" s="655"/>
      <c r="I85" s="655"/>
      <c r="J85" s="655"/>
      <c r="K85" s="655"/>
      <c r="L85" s="655"/>
      <c r="M85" s="655"/>
      <c r="N85" s="655">
        <v>2</v>
      </c>
      <c r="O85" s="655">
        <v>924</v>
      </c>
      <c r="P85" s="668"/>
      <c r="Q85" s="656">
        <v>462</v>
      </c>
    </row>
    <row r="86" spans="1:17" ht="14.4" customHeight="1" x14ac:dyDescent="0.3">
      <c r="A86" s="651" t="s">
        <v>5648</v>
      </c>
      <c r="B86" s="652" t="s">
        <v>5649</v>
      </c>
      <c r="C86" s="652" t="s">
        <v>4493</v>
      </c>
      <c r="D86" s="652" t="s">
        <v>5722</v>
      </c>
      <c r="E86" s="652" t="s">
        <v>5723</v>
      </c>
      <c r="F86" s="655"/>
      <c r="G86" s="655"/>
      <c r="H86" s="655"/>
      <c r="I86" s="655"/>
      <c r="J86" s="655">
        <v>2</v>
      </c>
      <c r="K86" s="655">
        <v>1122</v>
      </c>
      <c r="L86" s="655"/>
      <c r="M86" s="655">
        <v>561</v>
      </c>
      <c r="N86" s="655">
        <v>2</v>
      </c>
      <c r="O86" s="655">
        <v>1124</v>
      </c>
      <c r="P86" s="668"/>
      <c r="Q86" s="656">
        <v>562</v>
      </c>
    </row>
    <row r="87" spans="1:17" ht="14.4" customHeight="1" x14ac:dyDescent="0.3">
      <c r="A87" s="651" t="s">
        <v>5648</v>
      </c>
      <c r="B87" s="652" t="s">
        <v>5649</v>
      </c>
      <c r="C87" s="652" t="s">
        <v>4493</v>
      </c>
      <c r="D87" s="652" t="s">
        <v>5724</v>
      </c>
      <c r="E87" s="652" t="s">
        <v>5725</v>
      </c>
      <c r="F87" s="655">
        <v>14</v>
      </c>
      <c r="G87" s="655">
        <v>2386</v>
      </c>
      <c r="H87" s="655">
        <v>1</v>
      </c>
      <c r="I87" s="655">
        <v>170.42857142857142</v>
      </c>
      <c r="J87" s="655">
        <v>15</v>
      </c>
      <c r="K87" s="655">
        <v>2565</v>
      </c>
      <c r="L87" s="655">
        <v>1.0750209555741828</v>
      </c>
      <c r="M87" s="655">
        <v>171</v>
      </c>
      <c r="N87" s="655">
        <v>21</v>
      </c>
      <c r="O87" s="655">
        <v>3612</v>
      </c>
      <c r="P87" s="668">
        <v>1.5138306789606035</v>
      </c>
      <c r="Q87" s="656">
        <v>172</v>
      </c>
    </row>
    <row r="88" spans="1:17" ht="14.4" customHeight="1" x14ac:dyDescent="0.3">
      <c r="A88" s="651" t="s">
        <v>5648</v>
      </c>
      <c r="B88" s="652" t="s">
        <v>5649</v>
      </c>
      <c r="C88" s="652" t="s">
        <v>4493</v>
      </c>
      <c r="D88" s="652" t="s">
        <v>5726</v>
      </c>
      <c r="E88" s="652" t="s">
        <v>5727</v>
      </c>
      <c r="F88" s="655">
        <v>2</v>
      </c>
      <c r="G88" s="655">
        <v>396</v>
      </c>
      <c r="H88" s="655">
        <v>1</v>
      </c>
      <c r="I88" s="655">
        <v>198</v>
      </c>
      <c r="J88" s="655">
        <v>1</v>
      </c>
      <c r="K88" s="655">
        <v>200</v>
      </c>
      <c r="L88" s="655">
        <v>0.50505050505050508</v>
      </c>
      <c r="M88" s="655">
        <v>200</v>
      </c>
      <c r="N88" s="655"/>
      <c r="O88" s="655"/>
      <c r="P88" s="668"/>
      <c r="Q88" s="656"/>
    </row>
    <row r="89" spans="1:17" ht="14.4" customHeight="1" x14ac:dyDescent="0.3">
      <c r="A89" s="651" t="s">
        <v>5648</v>
      </c>
      <c r="B89" s="652" t="s">
        <v>5649</v>
      </c>
      <c r="C89" s="652" t="s">
        <v>4493</v>
      </c>
      <c r="D89" s="652" t="s">
        <v>5728</v>
      </c>
      <c r="E89" s="652" t="s">
        <v>5729</v>
      </c>
      <c r="F89" s="655">
        <v>4</v>
      </c>
      <c r="G89" s="655">
        <v>524</v>
      </c>
      <c r="H89" s="655">
        <v>1</v>
      </c>
      <c r="I89" s="655">
        <v>131</v>
      </c>
      <c r="J89" s="655">
        <v>1</v>
      </c>
      <c r="K89" s="655">
        <v>132</v>
      </c>
      <c r="L89" s="655">
        <v>0.25190839694656486</v>
      </c>
      <c r="M89" s="655">
        <v>132</v>
      </c>
      <c r="N89" s="655">
        <v>3</v>
      </c>
      <c r="O89" s="655">
        <v>399</v>
      </c>
      <c r="P89" s="668">
        <v>0.76145038167938928</v>
      </c>
      <c r="Q89" s="656">
        <v>133</v>
      </c>
    </row>
    <row r="90" spans="1:17" ht="14.4" customHeight="1" x14ac:dyDescent="0.3">
      <c r="A90" s="651" t="s">
        <v>5648</v>
      </c>
      <c r="B90" s="652" t="s">
        <v>5649</v>
      </c>
      <c r="C90" s="652" t="s">
        <v>4493</v>
      </c>
      <c r="D90" s="652" t="s">
        <v>5730</v>
      </c>
      <c r="E90" s="652" t="s">
        <v>5731</v>
      </c>
      <c r="F90" s="655"/>
      <c r="G90" s="655"/>
      <c r="H90" s="655"/>
      <c r="I90" s="655"/>
      <c r="J90" s="655"/>
      <c r="K90" s="655"/>
      <c r="L90" s="655"/>
      <c r="M90" s="655"/>
      <c r="N90" s="655">
        <v>1</v>
      </c>
      <c r="O90" s="655">
        <v>941</v>
      </c>
      <c r="P90" s="668"/>
      <c r="Q90" s="656">
        <v>941</v>
      </c>
    </row>
    <row r="91" spans="1:17" ht="14.4" customHeight="1" x14ac:dyDescent="0.3">
      <c r="A91" s="651" t="s">
        <v>5648</v>
      </c>
      <c r="B91" s="652" t="s">
        <v>5649</v>
      </c>
      <c r="C91" s="652" t="s">
        <v>4493</v>
      </c>
      <c r="D91" s="652" t="s">
        <v>5732</v>
      </c>
      <c r="E91" s="652" t="s">
        <v>5733</v>
      </c>
      <c r="F91" s="655"/>
      <c r="G91" s="655"/>
      <c r="H91" s="655"/>
      <c r="I91" s="655"/>
      <c r="J91" s="655"/>
      <c r="K91" s="655"/>
      <c r="L91" s="655"/>
      <c r="M91" s="655"/>
      <c r="N91" s="655">
        <v>1</v>
      </c>
      <c r="O91" s="655">
        <v>575</v>
      </c>
      <c r="P91" s="668"/>
      <c r="Q91" s="656">
        <v>575</v>
      </c>
    </row>
    <row r="92" spans="1:17" ht="14.4" customHeight="1" x14ac:dyDescent="0.3">
      <c r="A92" s="651" t="s">
        <v>5648</v>
      </c>
      <c r="B92" s="652" t="s">
        <v>5649</v>
      </c>
      <c r="C92" s="652" t="s">
        <v>4493</v>
      </c>
      <c r="D92" s="652" t="s">
        <v>5734</v>
      </c>
      <c r="E92" s="652" t="s">
        <v>5735</v>
      </c>
      <c r="F92" s="655">
        <v>2</v>
      </c>
      <c r="G92" s="655">
        <v>178</v>
      </c>
      <c r="H92" s="655">
        <v>1</v>
      </c>
      <c r="I92" s="655">
        <v>89</v>
      </c>
      <c r="J92" s="655"/>
      <c r="K92" s="655"/>
      <c r="L92" s="655"/>
      <c r="M92" s="655"/>
      <c r="N92" s="655"/>
      <c r="O92" s="655"/>
      <c r="P92" s="668"/>
      <c r="Q92" s="656"/>
    </row>
    <row r="93" spans="1:17" ht="14.4" customHeight="1" x14ac:dyDescent="0.3">
      <c r="A93" s="651" t="s">
        <v>5648</v>
      </c>
      <c r="B93" s="652" t="s">
        <v>5649</v>
      </c>
      <c r="C93" s="652" t="s">
        <v>4493</v>
      </c>
      <c r="D93" s="652" t="s">
        <v>5736</v>
      </c>
      <c r="E93" s="652" t="s">
        <v>5737</v>
      </c>
      <c r="F93" s="655">
        <v>2225</v>
      </c>
      <c r="G93" s="655">
        <v>66076</v>
      </c>
      <c r="H93" s="655">
        <v>1</v>
      </c>
      <c r="I93" s="655">
        <v>29.697078651685395</v>
      </c>
      <c r="J93" s="655">
        <v>2187</v>
      </c>
      <c r="K93" s="655">
        <v>65610</v>
      </c>
      <c r="L93" s="655">
        <v>0.99294751498274714</v>
      </c>
      <c r="M93" s="655">
        <v>30</v>
      </c>
      <c r="N93" s="655">
        <v>2150</v>
      </c>
      <c r="O93" s="655">
        <v>64500</v>
      </c>
      <c r="P93" s="668">
        <v>0.97614867728070709</v>
      </c>
      <c r="Q93" s="656">
        <v>30</v>
      </c>
    </row>
    <row r="94" spans="1:17" ht="14.4" customHeight="1" x14ac:dyDescent="0.3">
      <c r="A94" s="651" t="s">
        <v>5648</v>
      </c>
      <c r="B94" s="652" t="s">
        <v>5649</v>
      </c>
      <c r="C94" s="652" t="s">
        <v>4493</v>
      </c>
      <c r="D94" s="652" t="s">
        <v>5738</v>
      </c>
      <c r="E94" s="652" t="s">
        <v>5739</v>
      </c>
      <c r="F94" s="655">
        <v>3</v>
      </c>
      <c r="G94" s="655">
        <v>150</v>
      </c>
      <c r="H94" s="655">
        <v>1</v>
      </c>
      <c r="I94" s="655">
        <v>50</v>
      </c>
      <c r="J94" s="655">
        <v>1</v>
      </c>
      <c r="K94" s="655">
        <v>50</v>
      </c>
      <c r="L94" s="655">
        <v>0.33333333333333331</v>
      </c>
      <c r="M94" s="655">
        <v>50</v>
      </c>
      <c r="N94" s="655">
        <v>3</v>
      </c>
      <c r="O94" s="655">
        <v>150</v>
      </c>
      <c r="P94" s="668">
        <v>1</v>
      </c>
      <c r="Q94" s="656">
        <v>50</v>
      </c>
    </row>
    <row r="95" spans="1:17" ht="14.4" customHeight="1" x14ac:dyDescent="0.3">
      <c r="A95" s="651" t="s">
        <v>5648</v>
      </c>
      <c r="B95" s="652" t="s">
        <v>5649</v>
      </c>
      <c r="C95" s="652" t="s">
        <v>4493</v>
      </c>
      <c r="D95" s="652" t="s">
        <v>5740</v>
      </c>
      <c r="E95" s="652" t="s">
        <v>5741</v>
      </c>
      <c r="F95" s="655">
        <v>2024</v>
      </c>
      <c r="G95" s="655">
        <v>24288</v>
      </c>
      <c r="H95" s="655">
        <v>1</v>
      </c>
      <c r="I95" s="655">
        <v>12</v>
      </c>
      <c r="J95" s="655">
        <v>1995</v>
      </c>
      <c r="K95" s="655">
        <v>23940</v>
      </c>
      <c r="L95" s="655">
        <v>0.98567193675889331</v>
      </c>
      <c r="M95" s="655">
        <v>12</v>
      </c>
      <c r="N95" s="655">
        <v>1952</v>
      </c>
      <c r="O95" s="655">
        <v>23424</v>
      </c>
      <c r="P95" s="668">
        <v>0.96442687747035571</v>
      </c>
      <c r="Q95" s="656">
        <v>12</v>
      </c>
    </row>
    <row r="96" spans="1:17" ht="14.4" customHeight="1" x14ac:dyDescent="0.3">
      <c r="A96" s="651" t="s">
        <v>5648</v>
      </c>
      <c r="B96" s="652" t="s">
        <v>5649</v>
      </c>
      <c r="C96" s="652" t="s">
        <v>4493</v>
      </c>
      <c r="D96" s="652" t="s">
        <v>5742</v>
      </c>
      <c r="E96" s="652" t="s">
        <v>5743</v>
      </c>
      <c r="F96" s="655">
        <v>17</v>
      </c>
      <c r="G96" s="655">
        <v>3088</v>
      </c>
      <c r="H96" s="655">
        <v>1</v>
      </c>
      <c r="I96" s="655">
        <v>181.64705882352942</v>
      </c>
      <c r="J96" s="655">
        <v>18</v>
      </c>
      <c r="K96" s="655">
        <v>3276</v>
      </c>
      <c r="L96" s="655">
        <v>1.060880829015544</v>
      </c>
      <c r="M96" s="655">
        <v>182</v>
      </c>
      <c r="N96" s="655">
        <v>25</v>
      </c>
      <c r="O96" s="655">
        <v>4575</v>
      </c>
      <c r="P96" s="668">
        <v>1.481541450777202</v>
      </c>
      <c r="Q96" s="656">
        <v>183</v>
      </c>
    </row>
    <row r="97" spans="1:17" ht="14.4" customHeight="1" x14ac:dyDescent="0.3">
      <c r="A97" s="651" t="s">
        <v>5648</v>
      </c>
      <c r="B97" s="652" t="s">
        <v>5649</v>
      </c>
      <c r="C97" s="652" t="s">
        <v>4493</v>
      </c>
      <c r="D97" s="652" t="s">
        <v>5744</v>
      </c>
      <c r="E97" s="652" t="s">
        <v>5745</v>
      </c>
      <c r="F97" s="655">
        <v>189</v>
      </c>
      <c r="G97" s="655">
        <v>13538</v>
      </c>
      <c r="H97" s="655">
        <v>1</v>
      </c>
      <c r="I97" s="655">
        <v>71.629629629629633</v>
      </c>
      <c r="J97" s="655">
        <v>123</v>
      </c>
      <c r="K97" s="655">
        <v>8856</v>
      </c>
      <c r="L97" s="655">
        <v>0.6541586644999261</v>
      </c>
      <c r="M97" s="655">
        <v>72</v>
      </c>
      <c r="N97" s="655">
        <v>110</v>
      </c>
      <c r="O97" s="655">
        <v>8030</v>
      </c>
      <c r="P97" s="668">
        <v>0.59314522085980204</v>
      </c>
      <c r="Q97" s="656">
        <v>73</v>
      </c>
    </row>
    <row r="98" spans="1:17" ht="14.4" customHeight="1" x14ac:dyDescent="0.3">
      <c r="A98" s="651" t="s">
        <v>5648</v>
      </c>
      <c r="B98" s="652" t="s">
        <v>5649</v>
      </c>
      <c r="C98" s="652" t="s">
        <v>4493</v>
      </c>
      <c r="D98" s="652" t="s">
        <v>5746</v>
      </c>
      <c r="E98" s="652" t="s">
        <v>5747</v>
      </c>
      <c r="F98" s="655">
        <v>9</v>
      </c>
      <c r="G98" s="655">
        <v>1644</v>
      </c>
      <c r="H98" s="655">
        <v>1</v>
      </c>
      <c r="I98" s="655">
        <v>182.66666666666666</v>
      </c>
      <c r="J98" s="655">
        <v>15</v>
      </c>
      <c r="K98" s="655">
        <v>2745</v>
      </c>
      <c r="L98" s="655">
        <v>1.6697080291970803</v>
      </c>
      <c r="M98" s="655">
        <v>183</v>
      </c>
      <c r="N98" s="655">
        <v>23</v>
      </c>
      <c r="O98" s="655">
        <v>4232</v>
      </c>
      <c r="P98" s="668">
        <v>2.5742092457420926</v>
      </c>
      <c r="Q98" s="656">
        <v>184</v>
      </c>
    </row>
    <row r="99" spans="1:17" ht="14.4" customHeight="1" x14ac:dyDescent="0.3">
      <c r="A99" s="651" t="s">
        <v>5648</v>
      </c>
      <c r="B99" s="652" t="s">
        <v>5649</v>
      </c>
      <c r="C99" s="652" t="s">
        <v>4493</v>
      </c>
      <c r="D99" s="652" t="s">
        <v>5595</v>
      </c>
      <c r="E99" s="652" t="s">
        <v>5596</v>
      </c>
      <c r="F99" s="655">
        <v>3</v>
      </c>
      <c r="G99" s="655">
        <v>3767</v>
      </c>
      <c r="H99" s="655">
        <v>1</v>
      </c>
      <c r="I99" s="655">
        <v>1255.6666666666667</v>
      </c>
      <c r="J99" s="655"/>
      <c r="K99" s="655"/>
      <c r="L99" s="655"/>
      <c r="M99" s="655"/>
      <c r="N99" s="655">
        <v>1</v>
      </c>
      <c r="O99" s="655">
        <v>1283</v>
      </c>
      <c r="P99" s="668">
        <v>0.34058932837801964</v>
      </c>
      <c r="Q99" s="656">
        <v>1283</v>
      </c>
    </row>
    <row r="100" spans="1:17" ht="14.4" customHeight="1" x14ac:dyDescent="0.3">
      <c r="A100" s="651" t="s">
        <v>5648</v>
      </c>
      <c r="B100" s="652" t="s">
        <v>5649</v>
      </c>
      <c r="C100" s="652" t="s">
        <v>4493</v>
      </c>
      <c r="D100" s="652" t="s">
        <v>5748</v>
      </c>
      <c r="E100" s="652" t="s">
        <v>5749</v>
      </c>
      <c r="F100" s="655">
        <v>1038</v>
      </c>
      <c r="G100" s="655">
        <v>153323</v>
      </c>
      <c r="H100" s="655">
        <v>1</v>
      </c>
      <c r="I100" s="655">
        <v>147.71001926782273</v>
      </c>
      <c r="J100" s="655">
        <v>1108</v>
      </c>
      <c r="K100" s="655">
        <v>163984</v>
      </c>
      <c r="L100" s="655">
        <v>1.0695329467855443</v>
      </c>
      <c r="M100" s="655">
        <v>148</v>
      </c>
      <c r="N100" s="655">
        <v>1119</v>
      </c>
      <c r="O100" s="655">
        <v>166731</v>
      </c>
      <c r="P100" s="668">
        <v>1.0874493715880853</v>
      </c>
      <c r="Q100" s="656">
        <v>149</v>
      </c>
    </row>
    <row r="101" spans="1:17" ht="14.4" customHeight="1" x14ac:dyDescent="0.3">
      <c r="A101" s="651" t="s">
        <v>5648</v>
      </c>
      <c r="B101" s="652" t="s">
        <v>5649</v>
      </c>
      <c r="C101" s="652" t="s">
        <v>4493</v>
      </c>
      <c r="D101" s="652" t="s">
        <v>5750</v>
      </c>
      <c r="E101" s="652" t="s">
        <v>5751</v>
      </c>
      <c r="F101" s="655">
        <v>2266</v>
      </c>
      <c r="G101" s="655">
        <v>67292</v>
      </c>
      <c r="H101" s="655">
        <v>1</v>
      </c>
      <c r="I101" s="655">
        <v>29.696381288614297</v>
      </c>
      <c r="J101" s="655">
        <v>2224</v>
      </c>
      <c r="K101" s="655">
        <v>66720</v>
      </c>
      <c r="L101" s="655">
        <v>0.99149973250906498</v>
      </c>
      <c r="M101" s="655">
        <v>30</v>
      </c>
      <c r="N101" s="655">
        <v>2192</v>
      </c>
      <c r="O101" s="655">
        <v>65760</v>
      </c>
      <c r="P101" s="668">
        <v>0.97723354930749573</v>
      </c>
      <c r="Q101" s="656">
        <v>30</v>
      </c>
    </row>
    <row r="102" spans="1:17" ht="14.4" customHeight="1" x14ac:dyDescent="0.3">
      <c r="A102" s="651" t="s">
        <v>5648</v>
      </c>
      <c r="B102" s="652" t="s">
        <v>5649</v>
      </c>
      <c r="C102" s="652" t="s">
        <v>4493</v>
      </c>
      <c r="D102" s="652" t="s">
        <v>5752</v>
      </c>
      <c r="E102" s="652" t="s">
        <v>5753</v>
      </c>
      <c r="F102" s="655">
        <v>291</v>
      </c>
      <c r="G102" s="655">
        <v>9021</v>
      </c>
      <c r="H102" s="655">
        <v>1</v>
      </c>
      <c r="I102" s="655">
        <v>31</v>
      </c>
      <c r="J102" s="655">
        <v>272</v>
      </c>
      <c r="K102" s="655">
        <v>8432</v>
      </c>
      <c r="L102" s="655">
        <v>0.93470790378006874</v>
      </c>
      <c r="M102" s="655">
        <v>31</v>
      </c>
      <c r="N102" s="655">
        <v>273</v>
      </c>
      <c r="O102" s="655">
        <v>8463</v>
      </c>
      <c r="P102" s="668">
        <v>0.93814432989690721</v>
      </c>
      <c r="Q102" s="656">
        <v>31</v>
      </c>
    </row>
    <row r="103" spans="1:17" ht="14.4" customHeight="1" x14ac:dyDescent="0.3">
      <c r="A103" s="651" t="s">
        <v>5648</v>
      </c>
      <c r="B103" s="652" t="s">
        <v>5649</v>
      </c>
      <c r="C103" s="652" t="s">
        <v>4493</v>
      </c>
      <c r="D103" s="652" t="s">
        <v>5754</v>
      </c>
      <c r="E103" s="652" t="s">
        <v>5755</v>
      </c>
      <c r="F103" s="655">
        <v>394</v>
      </c>
      <c r="G103" s="655">
        <v>10638</v>
      </c>
      <c r="H103" s="655">
        <v>1</v>
      </c>
      <c r="I103" s="655">
        <v>27</v>
      </c>
      <c r="J103" s="655">
        <v>381</v>
      </c>
      <c r="K103" s="655">
        <v>10287</v>
      </c>
      <c r="L103" s="655">
        <v>0.96700507614213194</v>
      </c>
      <c r="M103" s="655">
        <v>27</v>
      </c>
      <c r="N103" s="655">
        <v>388</v>
      </c>
      <c r="O103" s="655">
        <v>10476</v>
      </c>
      <c r="P103" s="668">
        <v>0.98477157360406087</v>
      </c>
      <c r="Q103" s="656">
        <v>27</v>
      </c>
    </row>
    <row r="104" spans="1:17" ht="14.4" customHeight="1" x14ac:dyDescent="0.3">
      <c r="A104" s="651" t="s">
        <v>5648</v>
      </c>
      <c r="B104" s="652" t="s">
        <v>5649</v>
      </c>
      <c r="C104" s="652" t="s">
        <v>4493</v>
      </c>
      <c r="D104" s="652" t="s">
        <v>5756</v>
      </c>
      <c r="E104" s="652" t="s">
        <v>5757</v>
      </c>
      <c r="F104" s="655"/>
      <c r="G104" s="655"/>
      <c r="H104" s="655"/>
      <c r="I104" s="655"/>
      <c r="J104" s="655"/>
      <c r="K104" s="655"/>
      <c r="L104" s="655"/>
      <c r="M104" s="655"/>
      <c r="N104" s="655">
        <v>1</v>
      </c>
      <c r="O104" s="655">
        <v>256</v>
      </c>
      <c r="P104" s="668"/>
      <c r="Q104" s="656">
        <v>256</v>
      </c>
    </row>
    <row r="105" spans="1:17" ht="14.4" customHeight="1" x14ac:dyDescent="0.3">
      <c r="A105" s="651" t="s">
        <v>5648</v>
      </c>
      <c r="B105" s="652" t="s">
        <v>5649</v>
      </c>
      <c r="C105" s="652" t="s">
        <v>4493</v>
      </c>
      <c r="D105" s="652" t="s">
        <v>5758</v>
      </c>
      <c r="E105" s="652" t="s">
        <v>5759</v>
      </c>
      <c r="F105" s="655">
        <v>14</v>
      </c>
      <c r="G105" s="655">
        <v>2260</v>
      </c>
      <c r="H105" s="655">
        <v>1</v>
      </c>
      <c r="I105" s="655">
        <v>161.42857142857142</v>
      </c>
      <c r="J105" s="655">
        <v>14</v>
      </c>
      <c r="K105" s="655">
        <v>2268</v>
      </c>
      <c r="L105" s="655">
        <v>1.0035398230088495</v>
      </c>
      <c r="M105" s="655">
        <v>162</v>
      </c>
      <c r="N105" s="655">
        <v>22</v>
      </c>
      <c r="O105" s="655">
        <v>3586</v>
      </c>
      <c r="P105" s="668">
        <v>1.5867256637168141</v>
      </c>
      <c r="Q105" s="656">
        <v>163</v>
      </c>
    </row>
    <row r="106" spans="1:17" ht="14.4" customHeight="1" x14ac:dyDescent="0.3">
      <c r="A106" s="651" t="s">
        <v>5648</v>
      </c>
      <c r="B106" s="652" t="s">
        <v>5649</v>
      </c>
      <c r="C106" s="652" t="s">
        <v>4493</v>
      </c>
      <c r="D106" s="652" t="s">
        <v>5760</v>
      </c>
      <c r="E106" s="652" t="s">
        <v>5761</v>
      </c>
      <c r="F106" s="655"/>
      <c r="G106" s="655"/>
      <c r="H106" s="655"/>
      <c r="I106" s="655"/>
      <c r="J106" s="655">
        <v>1</v>
      </c>
      <c r="K106" s="655">
        <v>22</v>
      </c>
      <c r="L106" s="655"/>
      <c r="M106" s="655">
        <v>22</v>
      </c>
      <c r="N106" s="655">
        <v>1</v>
      </c>
      <c r="O106" s="655">
        <v>22</v>
      </c>
      <c r="P106" s="668"/>
      <c r="Q106" s="656">
        <v>22</v>
      </c>
    </row>
    <row r="107" spans="1:17" ht="14.4" customHeight="1" x14ac:dyDescent="0.3">
      <c r="A107" s="651" t="s">
        <v>5648</v>
      </c>
      <c r="B107" s="652" t="s">
        <v>5649</v>
      </c>
      <c r="C107" s="652" t="s">
        <v>4493</v>
      </c>
      <c r="D107" s="652" t="s">
        <v>5762</v>
      </c>
      <c r="E107" s="652" t="s">
        <v>5763</v>
      </c>
      <c r="F107" s="655">
        <v>11</v>
      </c>
      <c r="G107" s="655">
        <v>9419</v>
      </c>
      <c r="H107" s="655">
        <v>1</v>
      </c>
      <c r="I107" s="655">
        <v>856.27272727272725</v>
      </c>
      <c r="J107" s="655">
        <v>11</v>
      </c>
      <c r="K107" s="655">
        <v>9482</v>
      </c>
      <c r="L107" s="655">
        <v>1.0066886081324982</v>
      </c>
      <c r="M107" s="655">
        <v>862</v>
      </c>
      <c r="N107" s="655">
        <v>20</v>
      </c>
      <c r="O107" s="655">
        <v>17400</v>
      </c>
      <c r="P107" s="668">
        <v>1.8473298651661536</v>
      </c>
      <c r="Q107" s="656">
        <v>870</v>
      </c>
    </row>
    <row r="108" spans="1:17" ht="14.4" customHeight="1" x14ac:dyDescent="0.3">
      <c r="A108" s="651" t="s">
        <v>5648</v>
      </c>
      <c r="B108" s="652" t="s">
        <v>5649</v>
      </c>
      <c r="C108" s="652" t="s">
        <v>4493</v>
      </c>
      <c r="D108" s="652" t="s">
        <v>5764</v>
      </c>
      <c r="E108" s="652" t="s">
        <v>5765</v>
      </c>
      <c r="F108" s="655">
        <v>465</v>
      </c>
      <c r="G108" s="655">
        <v>11625</v>
      </c>
      <c r="H108" s="655">
        <v>1</v>
      </c>
      <c r="I108" s="655">
        <v>25</v>
      </c>
      <c r="J108" s="655">
        <v>445</v>
      </c>
      <c r="K108" s="655">
        <v>11125</v>
      </c>
      <c r="L108" s="655">
        <v>0.956989247311828</v>
      </c>
      <c r="M108" s="655">
        <v>25</v>
      </c>
      <c r="N108" s="655">
        <v>472</v>
      </c>
      <c r="O108" s="655">
        <v>11800</v>
      </c>
      <c r="P108" s="668">
        <v>1.0150537634408603</v>
      </c>
      <c r="Q108" s="656">
        <v>25</v>
      </c>
    </row>
    <row r="109" spans="1:17" ht="14.4" customHeight="1" x14ac:dyDescent="0.3">
      <c r="A109" s="651" t="s">
        <v>5648</v>
      </c>
      <c r="B109" s="652" t="s">
        <v>5649</v>
      </c>
      <c r="C109" s="652" t="s">
        <v>4493</v>
      </c>
      <c r="D109" s="652" t="s">
        <v>5766</v>
      </c>
      <c r="E109" s="652" t="s">
        <v>5767</v>
      </c>
      <c r="F109" s="655">
        <v>1</v>
      </c>
      <c r="G109" s="655">
        <v>33</v>
      </c>
      <c r="H109" s="655">
        <v>1</v>
      </c>
      <c r="I109" s="655">
        <v>33</v>
      </c>
      <c r="J109" s="655">
        <v>2</v>
      </c>
      <c r="K109" s="655">
        <v>66</v>
      </c>
      <c r="L109" s="655">
        <v>2</v>
      </c>
      <c r="M109" s="655">
        <v>33</v>
      </c>
      <c r="N109" s="655">
        <v>7</v>
      </c>
      <c r="O109" s="655">
        <v>231</v>
      </c>
      <c r="P109" s="668">
        <v>7</v>
      </c>
      <c r="Q109" s="656">
        <v>33</v>
      </c>
    </row>
    <row r="110" spans="1:17" ht="14.4" customHeight="1" x14ac:dyDescent="0.3">
      <c r="A110" s="651" t="s">
        <v>5648</v>
      </c>
      <c r="B110" s="652" t="s">
        <v>5649</v>
      </c>
      <c r="C110" s="652" t="s">
        <v>4493</v>
      </c>
      <c r="D110" s="652" t="s">
        <v>5768</v>
      </c>
      <c r="E110" s="652" t="s">
        <v>5769</v>
      </c>
      <c r="F110" s="655">
        <v>1</v>
      </c>
      <c r="G110" s="655">
        <v>30</v>
      </c>
      <c r="H110" s="655">
        <v>1</v>
      </c>
      <c r="I110" s="655">
        <v>30</v>
      </c>
      <c r="J110" s="655"/>
      <c r="K110" s="655"/>
      <c r="L110" s="655"/>
      <c r="M110" s="655"/>
      <c r="N110" s="655"/>
      <c r="O110" s="655"/>
      <c r="P110" s="668"/>
      <c r="Q110" s="656"/>
    </row>
    <row r="111" spans="1:17" ht="14.4" customHeight="1" x14ac:dyDescent="0.3">
      <c r="A111" s="651" t="s">
        <v>5648</v>
      </c>
      <c r="B111" s="652" t="s">
        <v>5649</v>
      </c>
      <c r="C111" s="652" t="s">
        <v>4493</v>
      </c>
      <c r="D111" s="652" t="s">
        <v>5770</v>
      </c>
      <c r="E111" s="652" t="s">
        <v>5771</v>
      </c>
      <c r="F111" s="655">
        <v>1</v>
      </c>
      <c r="G111" s="655">
        <v>79</v>
      </c>
      <c r="H111" s="655">
        <v>1</v>
      </c>
      <c r="I111" s="655">
        <v>79</v>
      </c>
      <c r="J111" s="655"/>
      <c r="K111" s="655"/>
      <c r="L111" s="655"/>
      <c r="M111" s="655"/>
      <c r="N111" s="655">
        <v>4</v>
      </c>
      <c r="O111" s="655">
        <v>320</v>
      </c>
      <c r="P111" s="668">
        <v>4.0506329113924053</v>
      </c>
      <c r="Q111" s="656">
        <v>80</v>
      </c>
    </row>
    <row r="112" spans="1:17" ht="14.4" customHeight="1" x14ac:dyDescent="0.3">
      <c r="A112" s="651" t="s">
        <v>5648</v>
      </c>
      <c r="B112" s="652" t="s">
        <v>5649</v>
      </c>
      <c r="C112" s="652" t="s">
        <v>4493</v>
      </c>
      <c r="D112" s="652" t="s">
        <v>5772</v>
      </c>
      <c r="E112" s="652" t="s">
        <v>5773</v>
      </c>
      <c r="F112" s="655">
        <v>1</v>
      </c>
      <c r="G112" s="655">
        <v>204</v>
      </c>
      <c r="H112" s="655">
        <v>1</v>
      </c>
      <c r="I112" s="655">
        <v>204</v>
      </c>
      <c r="J112" s="655"/>
      <c r="K112" s="655"/>
      <c r="L112" s="655"/>
      <c r="M112" s="655"/>
      <c r="N112" s="655"/>
      <c r="O112" s="655"/>
      <c r="P112" s="668"/>
      <c r="Q112" s="656"/>
    </row>
    <row r="113" spans="1:17" ht="14.4" customHeight="1" x14ac:dyDescent="0.3">
      <c r="A113" s="651" t="s">
        <v>5648</v>
      </c>
      <c r="B113" s="652" t="s">
        <v>5649</v>
      </c>
      <c r="C113" s="652" t="s">
        <v>4493</v>
      </c>
      <c r="D113" s="652" t="s">
        <v>5774</v>
      </c>
      <c r="E113" s="652" t="s">
        <v>5775</v>
      </c>
      <c r="F113" s="655">
        <v>7</v>
      </c>
      <c r="G113" s="655">
        <v>182</v>
      </c>
      <c r="H113" s="655">
        <v>1</v>
      </c>
      <c r="I113" s="655">
        <v>26</v>
      </c>
      <c r="J113" s="655">
        <v>5</v>
      </c>
      <c r="K113" s="655">
        <v>130</v>
      </c>
      <c r="L113" s="655">
        <v>0.7142857142857143</v>
      </c>
      <c r="M113" s="655">
        <v>26</v>
      </c>
      <c r="N113" s="655">
        <v>7</v>
      </c>
      <c r="O113" s="655">
        <v>182</v>
      </c>
      <c r="P113" s="668">
        <v>1</v>
      </c>
      <c r="Q113" s="656">
        <v>26</v>
      </c>
    </row>
    <row r="114" spans="1:17" ht="14.4" customHeight="1" x14ac:dyDescent="0.3">
      <c r="A114" s="651" t="s">
        <v>5648</v>
      </c>
      <c r="B114" s="652" t="s">
        <v>5649</v>
      </c>
      <c r="C114" s="652" t="s">
        <v>4493</v>
      </c>
      <c r="D114" s="652" t="s">
        <v>5776</v>
      </c>
      <c r="E114" s="652" t="s">
        <v>5777</v>
      </c>
      <c r="F114" s="655">
        <v>18</v>
      </c>
      <c r="G114" s="655">
        <v>1512</v>
      </c>
      <c r="H114" s="655">
        <v>1</v>
      </c>
      <c r="I114" s="655">
        <v>84</v>
      </c>
      <c r="J114" s="655">
        <v>26</v>
      </c>
      <c r="K114" s="655">
        <v>2184</v>
      </c>
      <c r="L114" s="655">
        <v>1.4444444444444444</v>
      </c>
      <c r="M114" s="655">
        <v>84</v>
      </c>
      <c r="N114" s="655">
        <v>15</v>
      </c>
      <c r="O114" s="655">
        <v>1260</v>
      </c>
      <c r="P114" s="668">
        <v>0.83333333333333337</v>
      </c>
      <c r="Q114" s="656">
        <v>84</v>
      </c>
    </row>
    <row r="115" spans="1:17" ht="14.4" customHeight="1" x14ac:dyDescent="0.3">
      <c r="A115" s="651" t="s">
        <v>5648</v>
      </c>
      <c r="B115" s="652" t="s">
        <v>5649</v>
      </c>
      <c r="C115" s="652" t="s">
        <v>4493</v>
      </c>
      <c r="D115" s="652" t="s">
        <v>5778</v>
      </c>
      <c r="E115" s="652" t="s">
        <v>5779</v>
      </c>
      <c r="F115" s="655">
        <v>21</v>
      </c>
      <c r="G115" s="655">
        <v>3667</v>
      </c>
      <c r="H115" s="655">
        <v>1</v>
      </c>
      <c r="I115" s="655">
        <v>174.61904761904762</v>
      </c>
      <c r="J115" s="655">
        <v>19</v>
      </c>
      <c r="K115" s="655">
        <v>3325</v>
      </c>
      <c r="L115" s="655">
        <v>0.90673575129533679</v>
      </c>
      <c r="M115" s="655">
        <v>175</v>
      </c>
      <c r="N115" s="655">
        <v>26</v>
      </c>
      <c r="O115" s="655">
        <v>4576</v>
      </c>
      <c r="P115" s="668">
        <v>1.2478865557676575</v>
      </c>
      <c r="Q115" s="656">
        <v>176</v>
      </c>
    </row>
    <row r="116" spans="1:17" ht="14.4" customHeight="1" x14ac:dyDescent="0.3">
      <c r="A116" s="651" t="s">
        <v>5648</v>
      </c>
      <c r="B116" s="652" t="s">
        <v>5649</v>
      </c>
      <c r="C116" s="652" t="s">
        <v>4493</v>
      </c>
      <c r="D116" s="652" t="s">
        <v>5780</v>
      </c>
      <c r="E116" s="652" t="s">
        <v>5781</v>
      </c>
      <c r="F116" s="655">
        <v>2</v>
      </c>
      <c r="G116" s="655">
        <v>502</v>
      </c>
      <c r="H116" s="655">
        <v>1</v>
      </c>
      <c r="I116" s="655">
        <v>251</v>
      </c>
      <c r="J116" s="655">
        <v>1</v>
      </c>
      <c r="K116" s="655">
        <v>252</v>
      </c>
      <c r="L116" s="655">
        <v>0.50199203187250996</v>
      </c>
      <c r="M116" s="655">
        <v>252</v>
      </c>
      <c r="N116" s="655"/>
      <c r="O116" s="655"/>
      <c r="P116" s="668"/>
      <c r="Q116" s="656"/>
    </row>
    <row r="117" spans="1:17" ht="14.4" customHeight="1" x14ac:dyDescent="0.3">
      <c r="A117" s="651" t="s">
        <v>5648</v>
      </c>
      <c r="B117" s="652" t="s">
        <v>5649</v>
      </c>
      <c r="C117" s="652" t="s">
        <v>4493</v>
      </c>
      <c r="D117" s="652" t="s">
        <v>5782</v>
      </c>
      <c r="E117" s="652" t="s">
        <v>5783</v>
      </c>
      <c r="F117" s="655">
        <v>2</v>
      </c>
      <c r="G117" s="655">
        <v>30</v>
      </c>
      <c r="H117" s="655">
        <v>1</v>
      </c>
      <c r="I117" s="655">
        <v>15</v>
      </c>
      <c r="J117" s="655">
        <v>1</v>
      </c>
      <c r="K117" s="655">
        <v>15</v>
      </c>
      <c r="L117" s="655">
        <v>0.5</v>
      </c>
      <c r="M117" s="655">
        <v>15</v>
      </c>
      <c r="N117" s="655">
        <v>11</v>
      </c>
      <c r="O117" s="655">
        <v>165</v>
      </c>
      <c r="P117" s="668">
        <v>5.5</v>
      </c>
      <c r="Q117" s="656">
        <v>15</v>
      </c>
    </row>
    <row r="118" spans="1:17" ht="14.4" customHeight="1" x14ac:dyDescent="0.3">
      <c r="A118" s="651" t="s">
        <v>5648</v>
      </c>
      <c r="B118" s="652" t="s">
        <v>5649</v>
      </c>
      <c r="C118" s="652" t="s">
        <v>4493</v>
      </c>
      <c r="D118" s="652" t="s">
        <v>5784</v>
      </c>
      <c r="E118" s="652" t="s">
        <v>5785</v>
      </c>
      <c r="F118" s="655">
        <v>31</v>
      </c>
      <c r="G118" s="655">
        <v>713</v>
      </c>
      <c r="H118" s="655">
        <v>1</v>
      </c>
      <c r="I118" s="655">
        <v>23</v>
      </c>
      <c r="J118" s="655">
        <v>30</v>
      </c>
      <c r="K118" s="655">
        <v>690</v>
      </c>
      <c r="L118" s="655">
        <v>0.967741935483871</v>
      </c>
      <c r="M118" s="655">
        <v>23</v>
      </c>
      <c r="N118" s="655">
        <v>29</v>
      </c>
      <c r="O118" s="655">
        <v>667</v>
      </c>
      <c r="P118" s="668">
        <v>0.93548387096774188</v>
      </c>
      <c r="Q118" s="656">
        <v>23</v>
      </c>
    </row>
    <row r="119" spans="1:17" ht="14.4" customHeight="1" x14ac:dyDescent="0.3">
      <c r="A119" s="651" t="s">
        <v>5648</v>
      </c>
      <c r="B119" s="652" t="s">
        <v>5649</v>
      </c>
      <c r="C119" s="652" t="s">
        <v>4493</v>
      </c>
      <c r="D119" s="652" t="s">
        <v>3184</v>
      </c>
      <c r="E119" s="652" t="s">
        <v>5786</v>
      </c>
      <c r="F119" s="655"/>
      <c r="G119" s="655"/>
      <c r="H119" s="655"/>
      <c r="I119" s="655"/>
      <c r="J119" s="655">
        <v>1</v>
      </c>
      <c r="K119" s="655">
        <v>251</v>
      </c>
      <c r="L119" s="655"/>
      <c r="M119" s="655">
        <v>251</v>
      </c>
      <c r="N119" s="655"/>
      <c r="O119" s="655"/>
      <c r="P119" s="668"/>
      <c r="Q119" s="656"/>
    </row>
    <row r="120" spans="1:17" ht="14.4" customHeight="1" x14ac:dyDescent="0.3">
      <c r="A120" s="651" t="s">
        <v>5648</v>
      </c>
      <c r="B120" s="652" t="s">
        <v>5649</v>
      </c>
      <c r="C120" s="652" t="s">
        <v>4493</v>
      </c>
      <c r="D120" s="652" t="s">
        <v>5787</v>
      </c>
      <c r="E120" s="652" t="s">
        <v>5788</v>
      </c>
      <c r="F120" s="655"/>
      <c r="G120" s="655"/>
      <c r="H120" s="655"/>
      <c r="I120" s="655"/>
      <c r="J120" s="655"/>
      <c r="K120" s="655"/>
      <c r="L120" s="655"/>
      <c r="M120" s="655"/>
      <c r="N120" s="655">
        <v>1</v>
      </c>
      <c r="O120" s="655">
        <v>37</v>
      </c>
      <c r="P120" s="668"/>
      <c r="Q120" s="656">
        <v>37</v>
      </c>
    </row>
    <row r="121" spans="1:17" ht="14.4" customHeight="1" x14ac:dyDescent="0.3">
      <c r="A121" s="651" t="s">
        <v>5648</v>
      </c>
      <c r="B121" s="652" t="s">
        <v>5649</v>
      </c>
      <c r="C121" s="652" t="s">
        <v>4493</v>
      </c>
      <c r="D121" s="652" t="s">
        <v>5789</v>
      </c>
      <c r="E121" s="652" t="s">
        <v>5790</v>
      </c>
      <c r="F121" s="655">
        <v>2130</v>
      </c>
      <c r="G121" s="655">
        <v>48990</v>
      </c>
      <c r="H121" s="655">
        <v>1</v>
      </c>
      <c r="I121" s="655">
        <v>23</v>
      </c>
      <c r="J121" s="655">
        <v>2135</v>
      </c>
      <c r="K121" s="655">
        <v>49105</v>
      </c>
      <c r="L121" s="655">
        <v>1.0023474178403755</v>
      </c>
      <c r="M121" s="655">
        <v>23</v>
      </c>
      <c r="N121" s="655">
        <v>2103</v>
      </c>
      <c r="O121" s="655">
        <v>48369</v>
      </c>
      <c r="P121" s="668">
        <v>0.98732394366197185</v>
      </c>
      <c r="Q121" s="656">
        <v>23</v>
      </c>
    </row>
    <row r="122" spans="1:17" ht="14.4" customHeight="1" x14ac:dyDescent="0.3">
      <c r="A122" s="651" t="s">
        <v>5648</v>
      </c>
      <c r="B122" s="652" t="s">
        <v>5649</v>
      </c>
      <c r="C122" s="652" t="s">
        <v>4493</v>
      </c>
      <c r="D122" s="652" t="s">
        <v>5791</v>
      </c>
      <c r="E122" s="652" t="s">
        <v>5792</v>
      </c>
      <c r="F122" s="655"/>
      <c r="G122" s="655"/>
      <c r="H122" s="655"/>
      <c r="I122" s="655"/>
      <c r="J122" s="655"/>
      <c r="K122" s="655"/>
      <c r="L122" s="655"/>
      <c r="M122" s="655"/>
      <c r="N122" s="655">
        <v>2</v>
      </c>
      <c r="O122" s="655">
        <v>342</v>
      </c>
      <c r="P122" s="668"/>
      <c r="Q122" s="656">
        <v>171</v>
      </c>
    </row>
    <row r="123" spans="1:17" ht="14.4" customHeight="1" x14ac:dyDescent="0.3">
      <c r="A123" s="651" t="s">
        <v>5648</v>
      </c>
      <c r="B123" s="652" t="s">
        <v>5649</v>
      </c>
      <c r="C123" s="652" t="s">
        <v>4493</v>
      </c>
      <c r="D123" s="652" t="s">
        <v>5793</v>
      </c>
      <c r="E123" s="652" t="s">
        <v>5794</v>
      </c>
      <c r="F123" s="655"/>
      <c r="G123" s="655"/>
      <c r="H123" s="655"/>
      <c r="I123" s="655"/>
      <c r="J123" s="655"/>
      <c r="K123" s="655"/>
      <c r="L123" s="655"/>
      <c r="M123" s="655"/>
      <c r="N123" s="655">
        <v>1</v>
      </c>
      <c r="O123" s="655">
        <v>327</v>
      </c>
      <c r="P123" s="668"/>
      <c r="Q123" s="656">
        <v>327</v>
      </c>
    </row>
    <row r="124" spans="1:17" ht="14.4" customHeight="1" x14ac:dyDescent="0.3">
      <c r="A124" s="651" t="s">
        <v>5648</v>
      </c>
      <c r="B124" s="652" t="s">
        <v>5649</v>
      </c>
      <c r="C124" s="652" t="s">
        <v>4493</v>
      </c>
      <c r="D124" s="652" t="s">
        <v>5795</v>
      </c>
      <c r="E124" s="652" t="s">
        <v>5796</v>
      </c>
      <c r="F124" s="655"/>
      <c r="G124" s="655"/>
      <c r="H124" s="655"/>
      <c r="I124" s="655"/>
      <c r="J124" s="655">
        <v>1</v>
      </c>
      <c r="K124" s="655">
        <v>331</v>
      </c>
      <c r="L124" s="655"/>
      <c r="M124" s="655">
        <v>331</v>
      </c>
      <c r="N124" s="655">
        <v>2</v>
      </c>
      <c r="O124" s="655">
        <v>662</v>
      </c>
      <c r="P124" s="668"/>
      <c r="Q124" s="656">
        <v>331</v>
      </c>
    </row>
    <row r="125" spans="1:17" ht="14.4" customHeight="1" x14ac:dyDescent="0.3">
      <c r="A125" s="651" t="s">
        <v>5648</v>
      </c>
      <c r="B125" s="652" t="s">
        <v>5649</v>
      </c>
      <c r="C125" s="652" t="s">
        <v>4493</v>
      </c>
      <c r="D125" s="652" t="s">
        <v>5797</v>
      </c>
      <c r="E125" s="652" t="s">
        <v>5798</v>
      </c>
      <c r="F125" s="655">
        <v>32</v>
      </c>
      <c r="G125" s="655">
        <v>928</v>
      </c>
      <c r="H125" s="655">
        <v>1</v>
      </c>
      <c r="I125" s="655">
        <v>29</v>
      </c>
      <c r="J125" s="655">
        <v>15</v>
      </c>
      <c r="K125" s="655">
        <v>435</v>
      </c>
      <c r="L125" s="655">
        <v>0.46875</v>
      </c>
      <c r="M125" s="655">
        <v>29</v>
      </c>
      <c r="N125" s="655">
        <v>20</v>
      </c>
      <c r="O125" s="655">
        <v>580</v>
      </c>
      <c r="P125" s="668">
        <v>0.625</v>
      </c>
      <c r="Q125" s="656">
        <v>29</v>
      </c>
    </row>
    <row r="126" spans="1:17" ht="14.4" customHeight="1" x14ac:dyDescent="0.3">
      <c r="A126" s="651" t="s">
        <v>5648</v>
      </c>
      <c r="B126" s="652" t="s">
        <v>5649</v>
      </c>
      <c r="C126" s="652" t="s">
        <v>4493</v>
      </c>
      <c r="D126" s="652" t="s">
        <v>5799</v>
      </c>
      <c r="E126" s="652" t="s">
        <v>5800</v>
      </c>
      <c r="F126" s="655">
        <v>12</v>
      </c>
      <c r="G126" s="655">
        <v>2121</v>
      </c>
      <c r="H126" s="655">
        <v>1</v>
      </c>
      <c r="I126" s="655">
        <v>176.75</v>
      </c>
      <c r="J126" s="655">
        <v>14</v>
      </c>
      <c r="K126" s="655">
        <v>2478</v>
      </c>
      <c r="L126" s="655">
        <v>1.1683168316831682</v>
      </c>
      <c r="M126" s="655">
        <v>177</v>
      </c>
      <c r="N126" s="655">
        <v>12</v>
      </c>
      <c r="O126" s="655">
        <v>2136</v>
      </c>
      <c r="P126" s="668">
        <v>1.007072135785007</v>
      </c>
      <c r="Q126" s="656">
        <v>178</v>
      </c>
    </row>
    <row r="127" spans="1:17" ht="14.4" customHeight="1" x14ac:dyDescent="0.3">
      <c r="A127" s="651" t="s">
        <v>5648</v>
      </c>
      <c r="B127" s="652" t="s">
        <v>5649</v>
      </c>
      <c r="C127" s="652" t="s">
        <v>4493</v>
      </c>
      <c r="D127" s="652" t="s">
        <v>5801</v>
      </c>
      <c r="E127" s="652" t="s">
        <v>5802</v>
      </c>
      <c r="F127" s="655"/>
      <c r="G127" s="655"/>
      <c r="H127" s="655"/>
      <c r="I127" s="655"/>
      <c r="J127" s="655"/>
      <c r="K127" s="655"/>
      <c r="L127" s="655"/>
      <c r="M127" s="655"/>
      <c r="N127" s="655">
        <v>1</v>
      </c>
      <c r="O127" s="655">
        <v>199</v>
      </c>
      <c r="P127" s="668"/>
      <c r="Q127" s="656">
        <v>199</v>
      </c>
    </row>
    <row r="128" spans="1:17" ht="14.4" customHeight="1" x14ac:dyDescent="0.3">
      <c r="A128" s="651" t="s">
        <v>5648</v>
      </c>
      <c r="B128" s="652" t="s">
        <v>5649</v>
      </c>
      <c r="C128" s="652" t="s">
        <v>4493</v>
      </c>
      <c r="D128" s="652" t="s">
        <v>5803</v>
      </c>
      <c r="E128" s="652" t="s">
        <v>5804</v>
      </c>
      <c r="F128" s="655">
        <v>4</v>
      </c>
      <c r="G128" s="655">
        <v>76</v>
      </c>
      <c r="H128" s="655">
        <v>1</v>
      </c>
      <c r="I128" s="655">
        <v>19</v>
      </c>
      <c r="J128" s="655">
        <v>3</v>
      </c>
      <c r="K128" s="655">
        <v>57</v>
      </c>
      <c r="L128" s="655">
        <v>0.75</v>
      </c>
      <c r="M128" s="655">
        <v>19</v>
      </c>
      <c r="N128" s="655">
        <v>4</v>
      </c>
      <c r="O128" s="655">
        <v>76</v>
      </c>
      <c r="P128" s="668">
        <v>1</v>
      </c>
      <c r="Q128" s="656">
        <v>19</v>
      </c>
    </row>
    <row r="129" spans="1:17" ht="14.4" customHeight="1" x14ac:dyDescent="0.3">
      <c r="A129" s="651" t="s">
        <v>5648</v>
      </c>
      <c r="B129" s="652" t="s">
        <v>5649</v>
      </c>
      <c r="C129" s="652" t="s">
        <v>4493</v>
      </c>
      <c r="D129" s="652" t="s">
        <v>5805</v>
      </c>
      <c r="E129" s="652" t="s">
        <v>5806</v>
      </c>
      <c r="F129" s="655">
        <v>34</v>
      </c>
      <c r="G129" s="655">
        <v>680</v>
      </c>
      <c r="H129" s="655">
        <v>1</v>
      </c>
      <c r="I129" s="655">
        <v>20</v>
      </c>
      <c r="J129" s="655">
        <v>21</v>
      </c>
      <c r="K129" s="655">
        <v>420</v>
      </c>
      <c r="L129" s="655">
        <v>0.61764705882352944</v>
      </c>
      <c r="M129" s="655">
        <v>20</v>
      </c>
      <c r="N129" s="655">
        <v>23</v>
      </c>
      <c r="O129" s="655">
        <v>460</v>
      </c>
      <c r="P129" s="668">
        <v>0.67647058823529416</v>
      </c>
      <c r="Q129" s="656">
        <v>20</v>
      </c>
    </row>
    <row r="130" spans="1:17" ht="14.4" customHeight="1" x14ac:dyDescent="0.3">
      <c r="A130" s="651" t="s">
        <v>5648</v>
      </c>
      <c r="B130" s="652" t="s">
        <v>5649</v>
      </c>
      <c r="C130" s="652" t="s">
        <v>4493</v>
      </c>
      <c r="D130" s="652" t="s">
        <v>5807</v>
      </c>
      <c r="E130" s="652" t="s">
        <v>5808</v>
      </c>
      <c r="F130" s="655"/>
      <c r="G130" s="655"/>
      <c r="H130" s="655"/>
      <c r="I130" s="655"/>
      <c r="J130" s="655"/>
      <c r="K130" s="655"/>
      <c r="L130" s="655"/>
      <c r="M130" s="655"/>
      <c r="N130" s="655">
        <v>2</v>
      </c>
      <c r="O130" s="655">
        <v>372</v>
      </c>
      <c r="P130" s="668"/>
      <c r="Q130" s="656">
        <v>186</v>
      </c>
    </row>
    <row r="131" spans="1:17" ht="14.4" customHeight="1" x14ac:dyDescent="0.3">
      <c r="A131" s="651" t="s">
        <v>5648</v>
      </c>
      <c r="B131" s="652" t="s">
        <v>5649</v>
      </c>
      <c r="C131" s="652" t="s">
        <v>4493</v>
      </c>
      <c r="D131" s="652" t="s">
        <v>5809</v>
      </c>
      <c r="E131" s="652" t="s">
        <v>5810</v>
      </c>
      <c r="F131" s="655"/>
      <c r="G131" s="655"/>
      <c r="H131" s="655"/>
      <c r="I131" s="655"/>
      <c r="J131" s="655"/>
      <c r="K131" s="655"/>
      <c r="L131" s="655"/>
      <c r="M131" s="655"/>
      <c r="N131" s="655">
        <v>2</v>
      </c>
      <c r="O131" s="655">
        <v>376</v>
      </c>
      <c r="P131" s="668"/>
      <c r="Q131" s="656">
        <v>188</v>
      </c>
    </row>
    <row r="132" spans="1:17" ht="14.4" customHeight="1" x14ac:dyDescent="0.3">
      <c r="A132" s="651" t="s">
        <v>5648</v>
      </c>
      <c r="B132" s="652" t="s">
        <v>5649</v>
      </c>
      <c r="C132" s="652" t="s">
        <v>4493</v>
      </c>
      <c r="D132" s="652" t="s">
        <v>5811</v>
      </c>
      <c r="E132" s="652" t="s">
        <v>5812</v>
      </c>
      <c r="F132" s="655">
        <v>13</v>
      </c>
      <c r="G132" s="655">
        <v>2098</v>
      </c>
      <c r="H132" s="655">
        <v>1</v>
      </c>
      <c r="I132" s="655">
        <v>161.38461538461539</v>
      </c>
      <c r="J132" s="655">
        <v>14</v>
      </c>
      <c r="K132" s="655">
        <v>2268</v>
      </c>
      <c r="L132" s="655">
        <v>1.0810295519542421</v>
      </c>
      <c r="M132" s="655">
        <v>162</v>
      </c>
      <c r="N132" s="655">
        <v>22</v>
      </c>
      <c r="O132" s="655">
        <v>3586</v>
      </c>
      <c r="P132" s="668">
        <v>1.7092469018112488</v>
      </c>
      <c r="Q132" s="656">
        <v>163</v>
      </c>
    </row>
    <row r="133" spans="1:17" ht="14.4" customHeight="1" x14ac:dyDescent="0.3">
      <c r="A133" s="651" t="s">
        <v>5648</v>
      </c>
      <c r="B133" s="652" t="s">
        <v>5649</v>
      </c>
      <c r="C133" s="652" t="s">
        <v>4493</v>
      </c>
      <c r="D133" s="652" t="s">
        <v>5813</v>
      </c>
      <c r="E133" s="652" t="s">
        <v>5814</v>
      </c>
      <c r="F133" s="655"/>
      <c r="G133" s="655"/>
      <c r="H133" s="655"/>
      <c r="I133" s="655"/>
      <c r="J133" s="655"/>
      <c r="K133" s="655"/>
      <c r="L133" s="655"/>
      <c r="M133" s="655"/>
      <c r="N133" s="655">
        <v>1</v>
      </c>
      <c r="O133" s="655">
        <v>174</v>
      </c>
      <c r="P133" s="668"/>
      <c r="Q133" s="656">
        <v>174</v>
      </c>
    </row>
    <row r="134" spans="1:17" ht="14.4" customHeight="1" x14ac:dyDescent="0.3">
      <c r="A134" s="651" t="s">
        <v>5648</v>
      </c>
      <c r="B134" s="652" t="s">
        <v>5649</v>
      </c>
      <c r="C134" s="652" t="s">
        <v>4493</v>
      </c>
      <c r="D134" s="652" t="s">
        <v>5815</v>
      </c>
      <c r="E134" s="652" t="s">
        <v>5816</v>
      </c>
      <c r="F134" s="655"/>
      <c r="G134" s="655"/>
      <c r="H134" s="655"/>
      <c r="I134" s="655"/>
      <c r="J134" s="655"/>
      <c r="K134" s="655"/>
      <c r="L134" s="655"/>
      <c r="M134" s="655"/>
      <c r="N134" s="655">
        <v>2</v>
      </c>
      <c r="O134" s="655">
        <v>168</v>
      </c>
      <c r="P134" s="668"/>
      <c r="Q134" s="656">
        <v>84</v>
      </c>
    </row>
    <row r="135" spans="1:17" ht="14.4" customHeight="1" x14ac:dyDescent="0.3">
      <c r="A135" s="651" t="s">
        <v>5648</v>
      </c>
      <c r="B135" s="652" t="s">
        <v>5649</v>
      </c>
      <c r="C135" s="652" t="s">
        <v>4493</v>
      </c>
      <c r="D135" s="652" t="s">
        <v>5817</v>
      </c>
      <c r="E135" s="652" t="s">
        <v>5818</v>
      </c>
      <c r="F135" s="655"/>
      <c r="G135" s="655"/>
      <c r="H135" s="655"/>
      <c r="I135" s="655"/>
      <c r="J135" s="655"/>
      <c r="K135" s="655"/>
      <c r="L135" s="655"/>
      <c r="M135" s="655"/>
      <c r="N135" s="655">
        <v>1</v>
      </c>
      <c r="O135" s="655">
        <v>653</v>
      </c>
      <c r="P135" s="668"/>
      <c r="Q135" s="656">
        <v>653</v>
      </c>
    </row>
    <row r="136" spans="1:17" ht="14.4" customHeight="1" x14ac:dyDescent="0.3">
      <c r="A136" s="651" t="s">
        <v>5648</v>
      </c>
      <c r="B136" s="652" t="s">
        <v>5649</v>
      </c>
      <c r="C136" s="652" t="s">
        <v>4493</v>
      </c>
      <c r="D136" s="652" t="s">
        <v>5819</v>
      </c>
      <c r="E136" s="652" t="s">
        <v>5820</v>
      </c>
      <c r="F136" s="655">
        <v>1</v>
      </c>
      <c r="G136" s="655">
        <v>953</v>
      </c>
      <c r="H136" s="655">
        <v>1</v>
      </c>
      <c r="I136" s="655">
        <v>953</v>
      </c>
      <c r="J136" s="655"/>
      <c r="K136" s="655"/>
      <c r="L136" s="655"/>
      <c r="M136" s="655"/>
      <c r="N136" s="655"/>
      <c r="O136" s="655"/>
      <c r="P136" s="668"/>
      <c r="Q136" s="656"/>
    </row>
    <row r="137" spans="1:17" ht="14.4" customHeight="1" x14ac:dyDescent="0.3">
      <c r="A137" s="651" t="s">
        <v>5648</v>
      </c>
      <c r="B137" s="652" t="s">
        <v>5649</v>
      </c>
      <c r="C137" s="652" t="s">
        <v>4493</v>
      </c>
      <c r="D137" s="652" t="s">
        <v>5821</v>
      </c>
      <c r="E137" s="652" t="s">
        <v>5822</v>
      </c>
      <c r="F137" s="655">
        <v>3</v>
      </c>
      <c r="G137" s="655">
        <v>63</v>
      </c>
      <c r="H137" s="655">
        <v>1</v>
      </c>
      <c r="I137" s="655">
        <v>21</v>
      </c>
      <c r="J137" s="655"/>
      <c r="K137" s="655"/>
      <c r="L137" s="655"/>
      <c r="M137" s="655"/>
      <c r="N137" s="655">
        <v>7</v>
      </c>
      <c r="O137" s="655">
        <v>147</v>
      </c>
      <c r="P137" s="668">
        <v>2.3333333333333335</v>
      </c>
      <c r="Q137" s="656">
        <v>21</v>
      </c>
    </row>
    <row r="138" spans="1:17" ht="14.4" customHeight="1" x14ac:dyDescent="0.3">
      <c r="A138" s="651" t="s">
        <v>5648</v>
      </c>
      <c r="B138" s="652" t="s">
        <v>5649</v>
      </c>
      <c r="C138" s="652" t="s">
        <v>4493</v>
      </c>
      <c r="D138" s="652" t="s">
        <v>5823</v>
      </c>
      <c r="E138" s="652" t="s">
        <v>5824</v>
      </c>
      <c r="F138" s="655">
        <v>33</v>
      </c>
      <c r="G138" s="655">
        <v>726</v>
      </c>
      <c r="H138" s="655">
        <v>1</v>
      </c>
      <c r="I138" s="655">
        <v>22</v>
      </c>
      <c r="J138" s="655">
        <v>33</v>
      </c>
      <c r="K138" s="655">
        <v>726</v>
      </c>
      <c r="L138" s="655">
        <v>1</v>
      </c>
      <c r="M138" s="655">
        <v>22</v>
      </c>
      <c r="N138" s="655">
        <v>30</v>
      </c>
      <c r="O138" s="655">
        <v>660</v>
      </c>
      <c r="P138" s="668">
        <v>0.90909090909090906</v>
      </c>
      <c r="Q138" s="656">
        <v>22</v>
      </c>
    </row>
    <row r="139" spans="1:17" ht="14.4" customHeight="1" x14ac:dyDescent="0.3">
      <c r="A139" s="651" t="s">
        <v>5648</v>
      </c>
      <c r="B139" s="652" t="s">
        <v>5649</v>
      </c>
      <c r="C139" s="652" t="s">
        <v>4493</v>
      </c>
      <c r="D139" s="652" t="s">
        <v>5825</v>
      </c>
      <c r="E139" s="652" t="s">
        <v>5826</v>
      </c>
      <c r="F139" s="655">
        <v>1</v>
      </c>
      <c r="G139" s="655">
        <v>569</v>
      </c>
      <c r="H139" s="655">
        <v>1</v>
      </c>
      <c r="I139" s="655">
        <v>569</v>
      </c>
      <c r="J139" s="655"/>
      <c r="K139" s="655"/>
      <c r="L139" s="655"/>
      <c r="M139" s="655"/>
      <c r="N139" s="655"/>
      <c r="O139" s="655"/>
      <c r="P139" s="668"/>
      <c r="Q139" s="656"/>
    </row>
    <row r="140" spans="1:17" ht="14.4" customHeight="1" x14ac:dyDescent="0.3">
      <c r="A140" s="651" t="s">
        <v>5648</v>
      </c>
      <c r="B140" s="652" t="s">
        <v>5649</v>
      </c>
      <c r="C140" s="652" t="s">
        <v>4493</v>
      </c>
      <c r="D140" s="652" t="s">
        <v>5827</v>
      </c>
      <c r="E140" s="652" t="s">
        <v>5828</v>
      </c>
      <c r="F140" s="655"/>
      <c r="G140" s="655"/>
      <c r="H140" s="655"/>
      <c r="I140" s="655"/>
      <c r="J140" s="655">
        <v>1</v>
      </c>
      <c r="K140" s="655">
        <v>495</v>
      </c>
      <c r="L140" s="655"/>
      <c r="M140" s="655">
        <v>495</v>
      </c>
      <c r="N140" s="655">
        <v>7</v>
      </c>
      <c r="O140" s="655">
        <v>3465</v>
      </c>
      <c r="P140" s="668"/>
      <c r="Q140" s="656">
        <v>495</v>
      </c>
    </row>
    <row r="141" spans="1:17" ht="14.4" customHeight="1" x14ac:dyDescent="0.3">
      <c r="A141" s="651" t="s">
        <v>5648</v>
      </c>
      <c r="B141" s="652" t="s">
        <v>5649</v>
      </c>
      <c r="C141" s="652" t="s">
        <v>4493</v>
      </c>
      <c r="D141" s="652" t="s">
        <v>5829</v>
      </c>
      <c r="E141" s="652" t="s">
        <v>5830</v>
      </c>
      <c r="F141" s="655">
        <v>5</v>
      </c>
      <c r="G141" s="655">
        <v>2844</v>
      </c>
      <c r="H141" s="655">
        <v>1</v>
      </c>
      <c r="I141" s="655">
        <v>568.79999999999995</v>
      </c>
      <c r="J141" s="655"/>
      <c r="K141" s="655"/>
      <c r="L141" s="655"/>
      <c r="M141" s="655"/>
      <c r="N141" s="655">
        <v>6</v>
      </c>
      <c r="O141" s="655">
        <v>3474</v>
      </c>
      <c r="P141" s="668">
        <v>1.2215189873417722</v>
      </c>
      <c r="Q141" s="656">
        <v>579</v>
      </c>
    </row>
    <row r="142" spans="1:17" ht="14.4" customHeight="1" x14ac:dyDescent="0.3">
      <c r="A142" s="651" t="s">
        <v>5648</v>
      </c>
      <c r="B142" s="652" t="s">
        <v>5649</v>
      </c>
      <c r="C142" s="652" t="s">
        <v>4493</v>
      </c>
      <c r="D142" s="652" t="s">
        <v>5597</v>
      </c>
      <c r="E142" s="652" t="s">
        <v>5598</v>
      </c>
      <c r="F142" s="655">
        <v>5</v>
      </c>
      <c r="G142" s="655">
        <v>5026</v>
      </c>
      <c r="H142" s="655">
        <v>1</v>
      </c>
      <c r="I142" s="655">
        <v>1005.2</v>
      </c>
      <c r="J142" s="655"/>
      <c r="K142" s="655"/>
      <c r="L142" s="655"/>
      <c r="M142" s="655"/>
      <c r="N142" s="655">
        <v>6</v>
      </c>
      <c r="O142" s="655">
        <v>6066</v>
      </c>
      <c r="P142" s="668">
        <v>1.206923995224831</v>
      </c>
      <c r="Q142" s="656">
        <v>1011</v>
      </c>
    </row>
    <row r="143" spans="1:17" ht="14.4" customHeight="1" x14ac:dyDescent="0.3">
      <c r="A143" s="651" t="s">
        <v>5648</v>
      </c>
      <c r="B143" s="652" t="s">
        <v>5649</v>
      </c>
      <c r="C143" s="652" t="s">
        <v>4493</v>
      </c>
      <c r="D143" s="652" t="s">
        <v>5831</v>
      </c>
      <c r="E143" s="652" t="s">
        <v>5832</v>
      </c>
      <c r="F143" s="655">
        <v>1</v>
      </c>
      <c r="G143" s="655">
        <v>191</v>
      </c>
      <c r="H143" s="655">
        <v>1</v>
      </c>
      <c r="I143" s="655">
        <v>191</v>
      </c>
      <c r="J143" s="655"/>
      <c r="K143" s="655"/>
      <c r="L143" s="655"/>
      <c r="M143" s="655"/>
      <c r="N143" s="655"/>
      <c r="O143" s="655"/>
      <c r="P143" s="668"/>
      <c r="Q143" s="656"/>
    </row>
    <row r="144" spans="1:17" ht="14.4" customHeight="1" x14ac:dyDescent="0.3">
      <c r="A144" s="651" t="s">
        <v>5648</v>
      </c>
      <c r="B144" s="652" t="s">
        <v>5649</v>
      </c>
      <c r="C144" s="652" t="s">
        <v>4493</v>
      </c>
      <c r="D144" s="652" t="s">
        <v>5833</v>
      </c>
      <c r="E144" s="652" t="s">
        <v>5834</v>
      </c>
      <c r="F144" s="655">
        <v>11</v>
      </c>
      <c r="G144" s="655">
        <v>1832</v>
      </c>
      <c r="H144" s="655">
        <v>1</v>
      </c>
      <c r="I144" s="655">
        <v>166.54545454545453</v>
      </c>
      <c r="J144" s="655">
        <v>19</v>
      </c>
      <c r="K144" s="655">
        <v>3173</v>
      </c>
      <c r="L144" s="655">
        <v>1.7319868995633187</v>
      </c>
      <c r="M144" s="655">
        <v>167</v>
      </c>
      <c r="N144" s="655">
        <v>34</v>
      </c>
      <c r="O144" s="655">
        <v>5712</v>
      </c>
      <c r="P144" s="668">
        <v>3.1179039301310043</v>
      </c>
      <c r="Q144" s="656">
        <v>168</v>
      </c>
    </row>
    <row r="145" spans="1:17" ht="14.4" customHeight="1" x14ac:dyDescent="0.3">
      <c r="A145" s="651" t="s">
        <v>5648</v>
      </c>
      <c r="B145" s="652" t="s">
        <v>5649</v>
      </c>
      <c r="C145" s="652" t="s">
        <v>4493</v>
      </c>
      <c r="D145" s="652" t="s">
        <v>5835</v>
      </c>
      <c r="E145" s="652" t="s">
        <v>5836</v>
      </c>
      <c r="F145" s="655">
        <v>1</v>
      </c>
      <c r="G145" s="655">
        <v>127</v>
      </c>
      <c r="H145" s="655">
        <v>1</v>
      </c>
      <c r="I145" s="655">
        <v>127</v>
      </c>
      <c r="J145" s="655"/>
      <c r="K145" s="655"/>
      <c r="L145" s="655"/>
      <c r="M145" s="655"/>
      <c r="N145" s="655"/>
      <c r="O145" s="655"/>
      <c r="P145" s="668"/>
      <c r="Q145" s="656"/>
    </row>
    <row r="146" spans="1:17" ht="14.4" customHeight="1" x14ac:dyDescent="0.3">
      <c r="A146" s="651" t="s">
        <v>5648</v>
      </c>
      <c r="B146" s="652" t="s">
        <v>5649</v>
      </c>
      <c r="C146" s="652" t="s">
        <v>4493</v>
      </c>
      <c r="D146" s="652" t="s">
        <v>5837</v>
      </c>
      <c r="E146" s="652" t="s">
        <v>5838</v>
      </c>
      <c r="F146" s="655"/>
      <c r="G146" s="655"/>
      <c r="H146" s="655"/>
      <c r="I146" s="655"/>
      <c r="J146" s="655">
        <v>1</v>
      </c>
      <c r="K146" s="655">
        <v>310</v>
      </c>
      <c r="L146" s="655"/>
      <c r="M146" s="655">
        <v>310</v>
      </c>
      <c r="N146" s="655"/>
      <c r="O146" s="655"/>
      <c r="P146" s="668"/>
      <c r="Q146" s="656"/>
    </row>
    <row r="147" spans="1:17" ht="14.4" customHeight="1" x14ac:dyDescent="0.3">
      <c r="A147" s="651" t="s">
        <v>5648</v>
      </c>
      <c r="B147" s="652" t="s">
        <v>5649</v>
      </c>
      <c r="C147" s="652" t="s">
        <v>4493</v>
      </c>
      <c r="D147" s="652" t="s">
        <v>5839</v>
      </c>
      <c r="E147" s="652" t="s">
        <v>5840</v>
      </c>
      <c r="F147" s="655">
        <v>6</v>
      </c>
      <c r="G147" s="655">
        <v>138</v>
      </c>
      <c r="H147" s="655">
        <v>1</v>
      </c>
      <c r="I147" s="655">
        <v>23</v>
      </c>
      <c r="J147" s="655">
        <v>3</v>
      </c>
      <c r="K147" s="655">
        <v>69</v>
      </c>
      <c r="L147" s="655">
        <v>0.5</v>
      </c>
      <c r="M147" s="655">
        <v>23</v>
      </c>
      <c r="N147" s="655">
        <v>4</v>
      </c>
      <c r="O147" s="655">
        <v>92</v>
      </c>
      <c r="P147" s="668">
        <v>0.66666666666666663</v>
      </c>
      <c r="Q147" s="656">
        <v>23</v>
      </c>
    </row>
    <row r="148" spans="1:17" ht="14.4" customHeight="1" x14ac:dyDescent="0.3">
      <c r="A148" s="651" t="s">
        <v>5648</v>
      </c>
      <c r="B148" s="652" t="s">
        <v>5649</v>
      </c>
      <c r="C148" s="652" t="s">
        <v>4493</v>
      </c>
      <c r="D148" s="652" t="s">
        <v>5841</v>
      </c>
      <c r="E148" s="652" t="s">
        <v>5842</v>
      </c>
      <c r="F148" s="655">
        <v>1</v>
      </c>
      <c r="G148" s="655">
        <v>131</v>
      </c>
      <c r="H148" s="655">
        <v>1</v>
      </c>
      <c r="I148" s="655">
        <v>131</v>
      </c>
      <c r="J148" s="655">
        <v>1</v>
      </c>
      <c r="K148" s="655">
        <v>132</v>
      </c>
      <c r="L148" s="655">
        <v>1.0076335877862594</v>
      </c>
      <c r="M148" s="655">
        <v>132</v>
      </c>
      <c r="N148" s="655">
        <v>3</v>
      </c>
      <c r="O148" s="655">
        <v>399</v>
      </c>
      <c r="P148" s="668">
        <v>3.0458015267175571</v>
      </c>
      <c r="Q148" s="656">
        <v>133</v>
      </c>
    </row>
    <row r="149" spans="1:17" ht="14.4" customHeight="1" x14ac:dyDescent="0.3">
      <c r="A149" s="651" t="s">
        <v>5648</v>
      </c>
      <c r="B149" s="652" t="s">
        <v>5649</v>
      </c>
      <c r="C149" s="652" t="s">
        <v>4493</v>
      </c>
      <c r="D149" s="652" t="s">
        <v>5843</v>
      </c>
      <c r="E149" s="652" t="s">
        <v>5844</v>
      </c>
      <c r="F149" s="655"/>
      <c r="G149" s="655"/>
      <c r="H149" s="655"/>
      <c r="I149" s="655"/>
      <c r="J149" s="655"/>
      <c r="K149" s="655"/>
      <c r="L149" s="655"/>
      <c r="M149" s="655"/>
      <c r="N149" s="655">
        <v>2</v>
      </c>
      <c r="O149" s="655">
        <v>1302</v>
      </c>
      <c r="P149" s="668"/>
      <c r="Q149" s="656">
        <v>651</v>
      </c>
    </row>
    <row r="150" spans="1:17" ht="14.4" customHeight="1" x14ac:dyDescent="0.3">
      <c r="A150" s="651" t="s">
        <v>5648</v>
      </c>
      <c r="B150" s="652" t="s">
        <v>5649</v>
      </c>
      <c r="C150" s="652" t="s">
        <v>4493</v>
      </c>
      <c r="D150" s="652" t="s">
        <v>5845</v>
      </c>
      <c r="E150" s="652" t="s">
        <v>5846</v>
      </c>
      <c r="F150" s="655">
        <v>6</v>
      </c>
      <c r="G150" s="655">
        <v>1751</v>
      </c>
      <c r="H150" s="655">
        <v>1</v>
      </c>
      <c r="I150" s="655">
        <v>291.83333333333331</v>
      </c>
      <c r="J150" s="655">
        <v>9</v>
      </c>
      <c r="K150" s="655">
        <v>2637</v>
      </c>
      <c r="L150" s="655">
        <v>1.5059965733866363</v>
      </c>
      <c r="M150" s="655">
        <v>293</v>
      </c>
      <c r="N150" s="655">
        <v>17</v>
      </c>
      <c r="O150" s="655">
        <v>4998</v>
      </c>
      <c r="P150" s="668">
        <v>2.854368932038835</v>
      </c>
      <c r="Q150" s="656">
        <v>294</v>
      </c>
    </row>
    <row r="151" spans="1:17" ht="14.4" customHeight="1" x14ac:dyDescent="0.3">
      <c r="A151" s="651" t="s">
        <v>5648</v>
      </c>
      <c r="B151" s="652" t="s">
        <v>5649</v>
      </c>
      <c r="C151" s="652" t="s">
        <v>4493</v>
      </c>
      <c r="D151" s="652" t="s">
        <v>5601</v>
      </c>
      <c r="E151" s="652" t="s">
        <v>5602</v>
      </c>
      <c r="F151" s="655"/>
      <c r="G151" s="655"/>
      <c r="H151" s="655"/>
      <c r="I151" s="655"/>
      <c r="J151" s="655"/>
      <c r="K151" s="655"/>
      <c r="L151" s="655"/>
      <c r="M151" s="655"/>
      <c r="N151" s="655">
        <v>3</v>
      </c>
      <c r="O151" s="655">
        <v>1119</v>
      </c>
      <c r="P151" s="668"/>
      <c r="Q151" s="656">
        <v>373</v>
      </c>
    </row>
    <row r="152" spans="1:17" ht="14.4" customHeight="1" x14ac:dyDescent="0.3">
      <c r="A152" s="651" t="s">
        <v>5648</v>
      </c>
      <c r="B152" s="652" t="s">
        <v>5649</v>
      </c>
      <c r="C152" s="652" t="s">
        <v>4493</v>
      </c>
      <c r="D152" s="652" t="s">
        <v>5847</v>
      </c>
      <c r="E152" s="652" t="s">
        <v>5848</v>
      </c>
      <c r="F152" s="655">
        <v>10</v>
      </c>
      <c r="G152" s="655">
        <v>450</v>
      </c>
      <c r="H152" s="655">
        <v>1</v>
      </c>
      <c r="I152" s="655">
        <v>45</v>
      </c>
      <c r="J152" s="655">
        <v>3</v>
      </c>
      <c r="K152" s="655">
        <v>135</v>
      </c>
      <c r="L152" s="655">
        <v>0.3</v>
      </c>
      <c r="M152" s="655">
        <v>45</v>
      </c>
      <c r="N152" s="655">
        <v>6</v>
      </c>
      <c r="O152" s="655">
        <v>270</v>
      </c>
      <c r="P152" s="668">
        <v>0.6</v>
      </c>
      <c r="Q152" s="656">
        <v>45</v>
      </c>
    </row>
    <row r="153" spans="1:17" ht="14.4" customHeight="1" x14ac:dyDescent="0.3">
      <c r="A153" s="651" t="s">
        <v>5648</v>
      </c>
      <c r="B153" s="652" t="s">
        <v>5649</v>
      </c>
      <c r="C153" s="652" t="s">
        <v>4493</v>
      </c>
      <c r="D153" s="652" t="s">
        <v>5849</v>
      </c>
      <c r="E153" s="652" t="s">
        <v>5850</v>
      </c>
      <c r="F153" s="655">
        <v>180</v>
      </c>
      <c r="G153" s="655">
        <v>8280</v>
      </c>
      <c r="H153" s="655">
        <v>1</v>
      </c>
      <c r="I153" s="655">
        <v>46</v>
      </c>
      <c r="J153" s="655">
        <v>121</v>
      </c>
      <c r="K153" s="655">
        <v>5566</v>
      </c>
      <c r="L153" s="655">
        <v>0.67222222222222228</v>
      </c>
      <c r="M153" s="655">
        <v>46</v>
      </c>
      <c r="N153" s="655">
        <v>108</v>
      </c>
      <c r="O153" s="655">
        <v>4968</v>
      </c>
      <c r="P153" s="668">
        <v>0.6</v>
      </c>
      <c r="Q153" s="656">
        <v>46</v>
      </c>
    </row>
    <row r="154" spans="1:17" ht="14.4" customHeight="1" x14ac:dyDescent="0.3">
      <c r="A154" s="651" t="s">
        <v>5648</v>
      </c>
      <c r="B154" s="652" t="s">
        <v>5649</v>
      </c>
      <c r="C154" s="652" t="s">
        <v>4493</v>
      </c>
      <c r="D154" s="652" t="s">
        <v>5851</v>
      </c>
      <c r="E154" s="652" t="s">
        <v>5852</v>
      </c>
      <c r="F154" s="655">
        <v>2</v>
      </c>
      <c r="G154" s="655">
        <v>617</v>
      </c>
      <c r="H154" s="655">
        <v>1</v>
      </c>
      <c r="I154" s="655">
        <v>308.5</v>
      </c>
      <c r="J154" s="655">
        <v>1</v>
      </c>
      <c r="K154" s="655">
        <v>309</v>
      </c>
      <c r="L154" s="655">
        <v>0.50081037277147489</v>
      </c>
      <c r="M154" s="655">
        <v>309</v>
      </c>
      <c r="N154" s="655">
        <v>3</v>
      </c>
      <c r="O154" s="655">
        <v>930</v>
      </c>
      <c r="P154" s="668">
        <v>1.5072933549432739</v>
      </c>
      <c r="Q154" s="656">
        <v>310</v>
      </c>
    </row>
    <row r="155" spans="1:17" ht="14.4" customHeight="1" x14ac:dyDescent="0.3">
      <c r="A155" s="651" t="s">
        <v>5648</v>
      </c>
      <c r="B155" s="652" t="s">
        <v>5649</v>
      </c>
      <c r="C155" s="652" t="s">
        <v>4493</v>
      </c>
      <c r="D155" s="652" t="s">
        <v>5853</v>
      </c>
      <c r="E155" s="652" t="s">
        <v>5854</v>
      </c>
      <c r="F155" s="655">
        <v>3</v>
      </c>
      <c r="G155" s="655">
        <v>93</v>
      </c>
      <c r="H155" s="655">
        <v>1</v>
      </c>
      <c r="I155" s="655">
        <v>31</v>
      </c>
      <c r="J155" s="655">
        <v>8</v>
      </c>
      <c r="K155" s="655">
        <v>248</v>
      </c>
      <c r="L155" s="655">
        <v>2.6666666666666665</v>
      </c>
      <c r="M155" s="655">
        <v>31</v>
      </c>
      <c r="N155" s="655">
        <v>9</v>
      </c>
      <c r="O155" s="655">
        <v>279</v>
      </c>
      <c r="P155" s="668">
        <v>3</v>
      </c>
      <c r="Q155" s="656">
        <v>31</v>
      </c>
    </row>
    <row r="156" spans="1:17" ht="14.4" customHeight="1" x14ac:dyDescent="0.3">
      <c r="A156" s="651" t="s">
        <v>5648</v>
      </c>
      <c r="B156" s="652" t="s">
        <v>5649</v>
      </c>
      <c r="C156" s="652" t="s">
        <v>4493</v>
      </c>
      <c r="D156" s="652" t="s">
        <v>5855</v>
      </c>
      <c r="E156" s="652" t="s">
        <v>5856</v>
      </c>
      <c r="F156" s="655">
        <v>2</v>
      </c>
      <c r="G156" s="655">
        <v>52</v>
      </c>
      <c r="H156" s="655">
        <v>1</v>
      </c>
      <c r="I156" s="655">
        <v>26</v>
      </c>
      <c r="J156" s="655">
        <v>2</v>
      </c>
      <c r="K156" s="655">
        <v>52</v>
      </c>
      <c r="L156" s="655">
        <v>1</v>
      </c>
      <c r="M156" s="655">
        <v>26</v>
      </c>
      <c r="N156" s="655"/>
      <c r="O156" s="655"/>
      <c r="P156" s="668"/>
      <c r="Q156" s="656"/>
    </row>
    <row r="157" spans="1:17" ht="14.4" customHeight="1" x14ac:dyDescent="0.3">
      <c r="A157" s="651" t="s">
        <v>5648</v>
      </c>
      <c r="B157" s="652" t="s">
        <v>5649</v>
      </c>
      <c r="C157" s="652" t="s">
        <v>4493</v>
      </c>
      <c r="D157" s="652" t="s">
        <v>5857</v>
      </c>
      <c r="E157" s="652" t="s">
        <v>5858</v>
      </c>
      <c r="F157" s="655"/>
      <c r="G157" s="655"/>
      <c r="H157" s="655"/>
      <c r="I157" s="655"/>
      <c r="J157" s="655"/>
      <c r="K157" s="655"/>
      <c r="L157" s="655"/>
      <c r="M157" s="655"/>
      <c r="N157" s="655">
        <v>1</v>
      </c>
      <c r="O157" s="655">
        <v>355</v>
      </c>
      <c r="P157" s="668"/>
      <c r="Q157" s="656">
        <v>355</v>
      </c>
    </row>
    <row r="158" spans="1:17" ht="14.4" customHeight="1" x14ac:dyDescent="0.3">
      <c r="A158" s="651" t="s">
        <v>5648</v>
      </c>
      <c r="B158" s="652" t="s">
        <v>5649</v>
      </c>
      <c r="C158" s="652" t="s">
        <v>4493</v>
      </c>
      <c r="D158" s="652" t="s">
        <v>5859</v>
      </c>
      <c r="E158" s="652" t="s">
        <v>5860</v>
      </c>
      <c r="F158" s="655"/>
      <c r="G158" s="655"/>
      <c r="H158" s="655"/>
      <c r="I158" s="655"/>
      <c r="J158" s="655"/>
      <c r="K158" s="655"/>
      <c r="L158" s="655"/>
      <c r="M158" s="655"/>
      <c r="N158" s="655">
        <v>2</v>
      </c>
      <c r="O158" s="655">
        <v>1056</v>
      </c>
      <c r="P158" s="668"/>
      <c r="Q158" s="656">
        <v>528</v>
      </c>
    </row>
    <row r="159" spans="1:17" ht="14.4" customHeight="1" x14ac:dyDescent="0.3">
      <c r="A159" s="651" t="s">
        <v>5648</v>
      </c>
      <c r="B159" s="652" t="s">
        <v>5649</v>
      </c>
      <c r="C159" s="652" t="s">
        <v>4493</v>
      </c>
      <c r="D159" s="652" t="s">
        <v>5861</v>
      </c>
      <c r="E159" s="652" t="s">
        <v>5862</v>
      </c>
      <c r="F159" s="655"/>
      <c r="G159" s="655"/>
      <c r="H159" s="655"/>
      <c r="I159" s="655"/>
      <c r="J159" s="655">
        <v>1</v>
      </c>
      <c r="K159" s="655">
        <v>1760</v>
      </c>
      <c r="L159" s="655"/>
      <c r="M159" s="655">
        <v>1760</v>
      </c>
      <c r="N159" s="655"/>
      <c r="O159" s="655"/>
      <c r="P159" s="668"/>
      <c r="Q159" s="656"/>
    </row>
    <row r="160" spans="1:17" ht="14.4" customHeight="1" x14ac:dyDescent="0.3">
      <c r="A160" s="651" t="s">
        <v>5648</v>
      </c>
      <c r="B160" s="652" t="s">
        <v>5649</v>
      </c>
      <c r="C160" s="652" t="s">
        <v>4493</v>
      </c>
      <c r="D160" s="652" t="s">
        <v>5863</v>
      </c>
      <c r="E160" s="652" t="s">
        <v>5864</v>
      </c>
      <c r="F160" s="655">
        <v>1</v>
      </c>
      <c r="G160" s="655">
        <v>134</v>
      </c>
      <c r="H160" s="655">
        <v>1</v>
      </c>
      <c r="I160" s="655">
        <v>134</v>
      </c>
      <c r="J160" s="655"/>
      <c r="K160" s="655"/>
      <c r="L160" s="655"/>
      <c r="M160" s="655"/>
      <c r="N160" s="655"/>
      <c r="O160" s="655"/>
      <c r="P160" s="668"/>
      <c r="Q160" s="656"/>
    </row>
    <row r="161" spans="1:17" ht="14.4" customHeight="1" x14ac:dyDescent="0.3">
      <c r="A161" s="651" t="s">
        <v>5648</v>
      </c>
      <c r="B161" s="652" t="s">
        <v>5649</v>
      </c>
      <c r="C161" s="652" t="s">
        <v>4493</v>
      </c>
      <c r="D161" s="652" t="s">
        <v>5865</v>
      </c>
      <c r="E161" s="652" t="s">
        <v>5866</v>
      </c>
      <c r="F161" s="655">
        <v>1</v>
      </c>
      <c r="G161" s="655">
        <v>405</v>
      </c>
      <c r="H161" s="655">
        <v>1</v>
      </c>
      <c r="I161" s="655">
        <v>405</v>
      </c>
      <c r="J161" s="655">
        <v>2</v>
      </c>
      <c r="K161" s="655">
        <v>812</v>
      </c>
      <c r="L161" s="655">
        <v>2.0049382716049382</v>
      </c>
      <c r="M161" s="655">
        <v>406</v>
      </c>
      <c r="N161" s="655">
        <v>4</v>
      </c>
      <c r="O161" s="655">
        <v>1628</v>
      </c>
      <c r="P161" s="668">
        <v>4.0197530864197528</v>
      </c>
      <c r="Q161" s="656">
        <v>407</v>
      </c>
    </row>
    <row r="162" spans="1:17" ht="14.4" customHeight="1" x14ac:dyDescent="0.3">
      <c r="A162" s="651" t="s">
        <v>5648</v>
      </c>
      <c r="B162" s="652" t="s">
        <v>5649</v>
      </c>
      <c r="C162" s="652" t="s">
        <v>4493</v>
      </c>
      <c r="D162" s="652" t="s">
        <v>5867</v>
      </c>
      <c r="E162" s="652" t="s">
        <v>5868</v>
      </c>
      <c r="F162" s="655"/>
      <c r="G162" s="655"/>
      <c r="H162" s="655"/>
      <c r="I162" s="655"/>
      <c r="J162" s="655"/>
      <c r="K162" s="655"/>
      <c r="L162" s="655"/>
      <c r="M162" s="655"/>
      <c r="N162" s="655">
        <v>6</v>
      </c>
      <c r="O162" s="655">
        <v>798</v>
      </c>
      <c r="P162" s="668"/>
      <c r="Q162" s="656">
        <v>133</v>
      </c>
    </row>
    <row r="163" spans="1:17" ht="14.4" customHeight="1" x14ac:dyDescent="0.3">
      <c r="A163" s="651" t="s">
        <v>5648</v>
      </c>
      <c r="B163" s="652" t="s">
        <v>5649</v>
      </c>
      <c r="C163" s="652" t="s">
        <v>4493</v>
      </c>
      <c r="D163" s="652" t="s">
        <v>5869</v>
      </c>
      <c r="E163" s="652" t="s">
        <v>5870</v>
      </c>
      <c r="F163" s="655"/>
      <c r="G163" s="655"/>
      <c r="H163" s="655"/>
      <c r="I163" s="655"/>
      <c r="J163" s="655"/>
      <c r="K163" s="655"/>
      <c r="L163" s="655"/>
      <c r="M163" s="655"/>
      <c r="N163" s="655">
        <v>421</v>
      </c>
      <c r="O163" s="655">
        <v>15577</v>
      </c>
      <c r="P163" s="668"/>
      <c r="Q163" s="656">
        <v>37</v>
      </c>
    </row>
    <row r="164" spans="1:17" ht="14.4" customHeight="1" x14ac:dyDescent="0.3">
      <c r="A164" s="651" t="s">
        <v>5871</v>
      </c>
      <c r="B164" s="652" t="s">
        <v>5367</v>
      </c>
      <c r="C164" s="652" t="s">
        <v>4478</v>
      </c>
      <c r="D164" s="652" t="s">
        <v>5872</v>
      </c>
      <c r="E164" s="652" t="s">
        <v>5873</v>
      </c>
      <c r="F164" s="655">
        <v>5</v>
      </c>
      <c r="G164" s="655">
        <v>10001.32</v>
      </c>
      <c r="H164" s="655">
        <v>1</v>
      </c>
      <c r="I164" s="655">
        <v>2000.2639999999999</v>
      </c>
      <c r="J164" s="655">
        <v>15.5</v>
      </c>
      <c r="K164" s="655">
        <v>26524.62</v>
      </c>
      <c r="L164" s="655">
        <v>2.6521119212263979</v>
      </c>
      <c r="M164" s="655">
        <v>1711.2658064516129</v>
      </c>
      <c r="N164" s="655">
        <v>5.5</v>
      </c>
      <c r="O164" s="655">
        <v>9411.9599999999991</v>
      </c>
      <c r="P164" s="668">
        <v>0.9410717785252346</v>
      </c>
      <c r="Q164" s="656">
        <v>1711.2654545454543</v>
      </c>
    </row>
    <row r="165" spans="1:17" ht="14.4" customHeight="1" x14ac:dyDescent="0.3">
      <c r="A165" s="651" t="s">
        <v>5871</v>
      </c>
      <c r="B165" s="652" t="s">
        <v>5367</v>
      </c>
      <c r="C165" s="652" t="s">
        <v>4478</v>
      </c>
      <c r="D165" s="652" t="s">
        <v>5874</v>
      </c>
      <c r="E165" s="652" t="s">
        <v>5875</v>
      </c>
      <c r="F165" s="655">
        <v>10.200000000000001</v>
      </c>
      <c r="G165" s="655">
        <v>27248.81</v>
      </c>
      <c r="H165" s="655">
        <v>1</v>
      </c>
      <c r="I165" s="655">
        <v>2671.4519607843135</v>
      </c>
      <c r="J165" s="655">
        <v>9.0599999999999987</v>
      </c>
      <c r="K165" s="655">
        <v>23166.339999999997</v>
      </c>
      <c r="L165" s="655">
        <v>0.85017804447240064</v>
      </c>
      <c r="M165" s="655">
        <v>2556.991169977925</v>
      </c>
      <c r="N165" s="655">
        <v>6.02</v>
      </c>
      <c r="O165" s="655">
        <v>16334.820000000002</v>
      </c>
      <c r="P165" s="668">
        <v>0.59946911443105222</v>
      </c>
      <c r="Q165" s="656">
        <v>2713.4252491694356</v>
      </c>
    </row>
    <row r="166" spans="1:17" ht="14.4" customHeight="1" x14ac:dyDescent="0.3">
      <c r="A166" s="651" t="s">
        <v>5871</v>
      </c>
      <c r="B166" s="652" t="s">
        <v>5367</v>
      </c>
      <c r="C166" s="652" t="s">
        <v>4478</v>
      </c>
      <c r="D166" s="652" t="s">
        <v>5876</v>
      </c>
      <c r="E166" s="652" t="s">
        <v>5875</v>
      </c>
      <c r="F166" s="655">
        <v>7.8</v>
      </c>
      <c r="G166" s="655">
        <v>52093.079999999994</v>
      </c>
      <c r="H166" s="655">
        <v>1</v>
      </c>
      <c r="I166" s="655">
        <v>6678.5999999999995</v>
      </c>
      <c r="J166" s="655">
        <v>8.7999999999999989</v>
      </c>
      <c r="K166" s="655">
        <v>56216.6</v>
      </c>
      <c r="L166" s="655">
        <v>1.0791567709185175</v>
      </c>
      <c r="M166" s="655">
        <v>6388.2500000000009</v>
      </c>
      <c r="N166" s="655">
        <v>6</v>
      </c>
      <c r="O166" s="655">
        <v>40620.6</v>
      </c>
      <c r="P166" s="668">
        <v>0.77976959703668902</v>
      </c>
      <c r="Q166" s="656">
        <v>6770.0999999999995</v>
      </c>
    </row>
    <row r="167" spans="1:17" ht="14.4" customHeight="1" x14ac:dyDescent="0.3">
      <c r="A167" s="651" t="s">
        <v>5871</v>
      </c>
      <c r="B167" s="652" t="s">
        <v>5367</v>
      </c>
      <c r="C167" s="652" t="s">
        <v>4478</v>
      </c>
      <c r="D167" s="652" t="s">
        <v>5877</v>
      </c>
      <c r="E167" s="652" t="s">
        <v>5878</v>
      </c>
      <c r="F167" s="655"/>
      <c r="G167" s="655"/>
      <c r="H167" s="655"/>
      <c r="I167" s="655"/>
      <c r="J167" s="655">
        <v>0.45</v>
      </c>
      <c r="K167" s="655">
        <v>2224.7800000000002</v>
      </c>
      <c r="L167" s="655"/>
      <c r="M167" s="655">
        <v>4943.9555555555562</v>
      </c>
      <c r="N167" s="655">
        <v>0.33999999999999997</v>
      </c>
      <c r="O167" s="655">
        <v>1680.94</v>
      </c>
      <c r="P167" s="668"/>
      <c r="Q167" s="656">
        <v>4943.9411764705892</v>
      </c>
    </row>
    <row r="168" spans="1:17" ht="14.4" customHeight="1" x14ac:dyDescent="0.3">
      <c r="A168" s="651" t="s">
        <v>5871</v>
      </c>
      <c r="B168" s="652" t="s">
        <v>5367</v>
      </c>
      <c r="C168" s="652" t="s">
        <v>4478</v>
      </c>
      <c r="D168" s="652" t="s">
        <v>5879</v>
      </c>
      <c r="E168" s="652" t="s">
        <v>5570</v>
      </c>
      <c r="F168" s="655">
        <v>9.9</v>
      </c>
      <c r="G168" s="655">
        <v>9791.31</v>
      </c>
      <c r="H168" s="655">
        <v>1</v>
      </c>
      <c r="I168" s="655">
        <v>989.02121212121199</v>
      </c>
      <c r="J168" s="655">
        <v>19.100000000000001</v>
      </c>
      <c r="K168" s="655">
        <v>18170.509999999998</v>
      </c>
      <c r="L168" s="655">
        <v>1.8557792573210325</v>
      </c>
      <c r="M168" s="655">
        <v>951.3356020942407</v>
      </c>
      <c r="N168" s="655">
        <v>15.4</v>
      </c>
      <c r="O168" s="655">
        <v>15394.05</v>
      </c>
      <c r="P168" s="668">
        <v>1.572215566660641</v>
      </c>
      <c r="Q168" s="656">
        <v>999.61363636363626</v>
      </c>
    </row>
    <row r="169" spans="1:17" ht="14.4" customHeight="1" x14ac:dyDescent="0.3">
      <c r="A169" s="651" t="s">
        <v>5871</v>
      </c>
      <c r="B169" s="652" t="s">
        <v>5367</v>
      </c>
      <c r="C169" s="652" t="s">
        <v>4478</v>
      </c>
      <c r="D169" s="652" t="s">
        <v>5880</v>
      </c>
      <c r="E169" s="652" t="s">
        <v>5878</v>
      </c>
      <c r="F169" s="655">
        <v>4.63</v>
      </c>
      <c r="G169" s="655">
        <v>47862.05999999999</v>
      </c>
      <c r="H169" s="655">
        <v>1</v>
      </c>
      <c r="I169" s="655">
        <v>10337.377969762418</v>
      </c>
      <c r="J169" s="655">
        <v>2.7700000000000005</v>
      </c>
      <c r="K169" s="655">
        <v>27389.47</v>
      </c>
      <c r="L169" s="655">
        <v>0.57225848615792985</v>
      </c>
      <c r="M169" s="655">
        <v>9887.8953068592054</v>
      </c>
      <c r="N169" s="655">
        <v>3.9000000000000004</v>
      </c>
      <c r="O169" s="655">
        <v>38562.789999999994</v>
      </c>
      <c r="P169" s="668">
        <v>0.80570685841771128</v>
      </c>
      <c r="Q169" s="656">
        <v>9887.8948717948697</v>
      </c>
    </row>
    <row r="170" spans="1:17" ht="14.4" customHeight="1" x14ac:dyDescent="0.3">
      <c r="A170" s="651" t="s">
        <v>5871</v>
      </c>
      <c r="B170" s="652" t="s">
        <v>5367</v>
      </c>
      <c r="C170" s="652" t="s">
        <v>4478</v>
      </c>
      <c r="D170" s="652" t="s">
        <v>5881</v>
      </c>
      <c r="E170" s="652" t="s">
        <v>5878</v>
      </c>
      <c r="F170" s="655">
        <v>0.1</v>
      </c>
      <c r="G170" s="655">
        <v>650.65</v>
      </c>
      <c r="H170" s="655">
        <v>1</v>
      </c>
      <c r="I170" s="655">
        <v>6506.4999999999991</v>
      </c>
      <c r="J170" s="655"/>
      <c r="K170" s="655"/>
      <c r="L170" s="655"/>
      <c r="M170" s="655"/>
      <c r="N170" s="655"/>
      <c r="O170" s="655"/>
      <c r="P170" s="668"/>
      <c r="Q170" s="656"/>
    </row>
    <row r="171" spans="1:17" ht="14.4" customHeight="1" x14ac:dyDescent="0.3">
      <c r="A171" s="651" t="s">
        <v>5871</v>
      </c>
      <c r="B171" s="652" t="s">
        <v>5367</v>
      </c>
      <c r="C171" s="652" t="s">
        <v>4478</v>
      </c>
      <c r="D171" s="652" t="s">
        <v>5882</v>
      </c>
      <c r="E171" s="652" t="s">
        <v>5883</v>
      </c>
      <c r="F171" s="655">
        <v>47.5</v>
      </c>
      <c r="G171" s="655">
        <v>46322.950000000004</v>
      </c>
      <c r="H171" s="655">
        <v>1</v>
      </c>
      <c r="I171" s="655">
        <v>975.22000000000014</v>
      </c>
      <c r="J171" s="655">
        <v>37.5</v>
      </c>
      <c r="K171" s="655">
        <v>34980.75</v>
      </c>
      <c r="L171" s="655">
        <v>0.75514944536131656</v>
      </c>
      <c r="M171" s="655">
        <v>932.82</v>
      </c>
      <c r="N171" s="655">
        <v>31.240000000000002</v>
      </c>
      <c r="O171" s="655">
        <v>28673.049999999996</v>
      </c>
      <c r="P171" s="668">
        <v>0.61898151995932882</v>
      </c>
      <c r="Q171" s="656">
        <v>917.8313060179255</v>
      </c>
    </row>
    <row r="172" spans="1:17" ht="14.4" customHeight="1" x14ac:dyDescent="0.3">
      <c r="A172" s="651" t="s">
        <v>5871</v>
      </c>
      <c r="B172" s="652" t="s">
        <v>5367</v>
      </c>
      <c r="C172" s="652" t="s">
        <v>4478</v>
      </c>
      <c r="D172" s="652" t="s">
        <v>5884</v>
      </c>
      <c r="E172" s="652" t="s">
        <v>5883</v>
      </c>
      <c r="F172" s="655"/>
      <c r="G172" s="655"/>
      <c r="H172" s="655"/>
      <c r="I172" s="655"/>
      <c r="J172" s="655"/>
      <c r="K172" s="655"/>
      <c r="L172" s="655"/>
      <c r="M172" s="655"/>
      <c r="N172" s="655">
        <v>0.5</v>
      </c>
      <c r="O172" s="655">
        <v>843.46</v>
      </c>
      <c r="P172" s="668"/>
      <c r="Q172" s="656">
        <v>1686.92</v>
      </c>
    </row>
    <row r="173" spans="1:17" ht="14.4" customHeight="1" x14ac:dyDescent="0.3">
      <c r="A173" s="651" t="s">
        <v>5871</v>
      </c>
      <c r="B173" s="652" t="s">
        <v>5367</v>
      </c>
      <c r="C173" s="652" t="s">
        <v>4478</v>
      </c>
      <c r="D173" s="652" t="s">
        <v>5885</v>
      </c>
      <c r="E173" s="652" t="s">
        <v>5572</v>
      </c>
      <c r="F173" s="655"/>
      <c r="G173" s="655"/>
      <c r="H173" s="655"/>
      <c r="I173" s="655"/>
      <c r="J173" s="655"/>
      <c r="K173" s="655"/>
      <c r="L173" s="655"/>
      <c r="M173" s="655"/>
      <c r="N173" s="655">
        <v>1.02</v>
      </c>
      <c r="O173" s="655">
        <v>4643.0999999999995</v>
      </c>
      <c r="P173" s="668"/>
      <c r="Q173" s="656">
        <v>4552.0588235294108</v>
      </c>
    </row>
    <row r="174" spans="1:17" ht="14.4" customHeight="1" x14ac:dyDescent="0.3">
      <c r="A174" s="651" t="s">
        <v>5871</v>
      </c>
      <c r="B174" s="652" t="s">
        <v>5367</v>
      </c>
      <c r="C174" s="652" t="s">
        <v>4478</v>
      </c>
      <c r="D174" s="652" t="s">
        <v>5571</v>
      </c>
      <c r="E174" s="652" t="s">
        <v>5572</v>
      </c>
      <c r="F174" s="655">
        <v>5.2299999999999986</v>
      </c>
      <c r="G174" s="655">
        <v>56901.180000000015</v>
      </c>
      <c r="H174" s="655">
        <v>1</v>
      </c>
      <c r="I174" s="655">
        <v>10879.766730401536</v>
      </c>
      <c r="J174" s="655">
        <v>0.83</v>
      </c>
      <c r="K174" s="655">
        <v>7348.82</v>
      </c>
      <c r="L174" s="655">
        <v>0.12915057297581523</v>
      </c>
      <c r="M174" s="655">
        <v>8854</v>
      </c>
      <c r="N174" s="655">
        <v>0.91999999999999993</v>
      </c>
      <c r="O174" s="655">
        <v>8181.869999999999</v>
      </c>
      <c r="P174" s="668">
        <v>0.14379086690293588</v>
      </c>
      <c r="Q174" s="656">
        <v>8893.3369565217381</v>
      </c>
    </row>
    <row r="175" spans="1:17" ht="14.4" customHeight="1" x14ac:dyDescent="0.3">
      <c r="A175" s="651" t="s">
        <v>5871</v>
      </c>
      <c r="B175" s="652" t="s">
        <v>5367</v>
      </c>
      <c r="C175" s="652" t="s">
        <v>4478</v>
      </c>
      <c r="D175" s="652" t="s">
        <v>5886</v>
      </c>
      <c r="E175" s="652" t="s">
        <v>5887</v>
      </c>
      <c r="F175" s="655"/>
      <c r="G175" s="655"/>
      <c r="H175" s="655"/>
      <c r="I175" s="655"/>
      <c r="J175" s="655">
        <v>0.2</v>
      </c>
      <c r="K175" s="655">
        <v>389.86</v>
      </c>
      <c r="L175" s="655"/>
      <c r="M175" s="655">
        <v>1949.3</v>
      </c>
      <c r="N175" s="655">
        <v>0.1</v>
      </c>
      <c r="O175" s="655">
        <v>194.93</v>
      </c>
      <c r="P175" s="668"/>
      <c r="Q175" s="656">
        <v>1949.3</v>
      </c>
    </row>
    <row r="176" spans="1:17" ht="14.4" customHeight="1" x14ac:dyDescent="0.3">
      <c r="A176" s="651" t="s">
        <v>5871</v>
      </c>
      <c r="B176" s="652" t="s">
        <v>5367</v>
      </c>
      <c r="C176" s="652" t="s">
        <v>4478</v>
      </c>
      <c r="D176" s="652" t="s">
        <v>5573</v>
      </c>
      <c r="E176" s="652" t="s">
        <v>5572</v>
      </c>
      <c r="F176" s="655">
        <v>6.35</v>
      </c>
      <c r="G176" s="655">
        <v>13870.34</v>
      </c>
      <c r="H176" s="655">
        <v>1</v>
      </c>
      <c r="I176" s="655">
        <v>2184.3055118110237</v>
      </c>
      <c r="J176" s="655">
        <v>21.65</v>
      </c>
      <c r="K176" s="655">
        <v>38337.829999999994</v>
      </c>
      <c r="L176" s="655">
        <v>2.7640151575231751</v>
      </c>
      <c r="M176" s="655">
        <v>1770.8004618937643</v>
      </c>
      <c r="N176" s="655">
        <v>19.450000000000003</v>
      </c>
      <c r="O176" s="655">
        <v>34856.980000000003</v>
      </c>
      <c r="P176" s="668">
        <v>2.5130588002889622</v>
      </c>
      <c r="Q176" s="656">
        <v>1792.1326478149099</v>
      </c>
    </row>
    <row r="177" spans="1:17" ht="14.4" customHeight="1" x14ac:dyDescent="0.3">
      <c r="A177" s="651" t="s">
        <v>5871</v>
      </c>
      <c r="B177" s="652" t="s">
        <v>5367</v>
      </c>
      <c r="C177" s="652" t="s">
        <v>4478</v>
      </c>
      <c r="D177" s="652" t="s">
        <v>5888</v>
      </c>
      <c r="E177" s="652" t="s">
        <v>5889</v>
      </c>
      <c r="F177" s="655"/>
      <c r="G177" s="655"/>
      <c r="H177" s="655"/>
      <c r="I177" s="655"/>
      <c r="J177" s="655"/>
      <c r="K177" s="655"/>
      <c r="L177" s="655"/>
      <c r="M177" s="655"/>
      <c r="N177" s="655">
        <v>0.05</v>
      </c>
      <c r="O177" s="655">
        <v>45.19</v>
      </c>
      <c r="P177" s="668"/>
      <c r="Q177" s="656">
        <v>903.8</v>
      </c>
    </row>
    <row r="178" spans="1:17" ht="14.4" customHeight="1" x14ac:dyDescent="0.3">
      <c r="A178" s="651" t="s">
        <v>5871</v>
      </c>
      <c r="B178" s="652" t="s">
        <v>5367</v>
      </c>
      <c r="C178" s="652" t="s">
        <v>4478</v>
      </c>
      <c r="D178" s="652" t="s">
        <v>5890</v>
      </c>
      <c r="E178" s="652" t="s">
        <v>5572</v>
      </c>
      <c r="F178" s="655"/>
      <c r="G178" s="655"/>
      <c r="H178" s="655"/>
      <c r="I178" s="655"/>
      <c r="J178" s="655">
        <v>0.60000000000000009</v>
      </c>
      <c r="K178" s="655">
        <v>20860.060000000001</v>
      </c>
      <c r="L178" s="655"/>
      <c r="M178" s="655">
        <v>34766.766666666663</v>
      </c>
      <c r="N178" s="655">
        <v>0.77</v>
      </c>
      <c r="O178" s="655">
        <v>25064.590000000004</v>
      </c>
      <c r="P178" s="668"/>
      <c r="Q178" s="656">
        <v>32551.41558441559</v>
      </c>
    </row>
    <row r="179" spans="1:17" ht="14.4" customHeight="1" x14ac:dyDescent="0.3">
      <c r="A179" s="651" t="s">
        <v>5871</v>
      </c>
      <c r="B179" s="652" t="s">
        <v>5367</v>
      </c>
      <c r="C179" s="652" t="s">
        <v>4725</v>
      </c>
      <c r="D179" s="652" t="s">
        <v>5891</v>
      </c>
      <c r="E179" s="652" t="s">
        <v>5892</v>
      </c>
      <c r="F179" s="655"/>
      <c r="G179" s="655"/>
      <c r="H179" s="655"/>
      <c r="I179" s="655"/>
      <c r="J179" s="655"/>
      <c r="K179" s="655"/>
      <c r="L179" s="655"/>
      <c r="M179" s="655"/>
      <c r="N179" s="655">
        <v>1</v>
      </c>
      <c r="O179" s="655">
        <v>1447.28</v>
      </c>
      <c r="P179" s="668"/>
      <c r="Q179" s="656">
        <v>1447.28</v>
      </c>
    </row>
    <row r="180" spans="1:17" ht="14.4" customHeight="1" x14ac:dyDescent="0.3">
      <c r="A180" s="651" t="s">
        <v>5871</v>
      </c>
      <c r="B180" s="652" t="s">
        <v>5367</v>
      </c>
      <c r="C180" s="652" t="s">
        <v>4725</v>
      </c>
      <c r="D180" s="652" t="s">
        <v>5893</v>
      </c>
      <c r="E180" s="652" t="s">
        <v>5894</v>
      </c>
      <c r="F180" s="655"/>
      <c r="G180" s="655"/>
      <c r="H180" s="655"/>
      <c r="I180" s="655"/>
      <c r="J180" s="655"/>
      <c r="K180" s="655"/>
      <c r="L180" s="655"/>
      <c r="M180" s="655"/>
      <c r="N180" s="655">
        <v>5</v>
      </c>
      <c r="O180" s="655">
        <v>4861.6000000000004</v>
      </c>
      <c r="P180" s="668"/>
      <c r="Q180" s="656">
        <v>972.32</v>
      </c>
    </row>
    <row r="181" spans="1:17" ht="14.4" customHeight="1" x14ac:dyDescent="0.3">
      <c r="A181" s="651" t="s">
        <v>5871</v>
      </c>
      <c r="B181" s="652" t="s">
        <v>5367</v>
      </c>
      <c r="C181" s="652" t="s">
        <v>4725</v>
      </c>
      <c r="D181" s="652" t="s">
        <v>5895</v>
      </c>
      <c r="E181" s="652" t="s">
        <v>5894</v>
      </c>
      <c r="F181" s="655">
        <v>1</v>
      </c>
      <c r="G181" s="655">
        <v>1408.42</v>
      </c>
      <c r="H181" s="655">
        <v>1</v>
      </c>
      <c r="I181" s="655">
        <v>1408.42</v>
      </c>
      <c r="J181" s="655">
        <v>1</v>
      </c>
      <c r="K181" s="655">
        <v>1408.42</v>
      </c>
      <c r="L181" s="655">
        <v>1</v>
      </c>
      <c r="M181" s="655">
        <v>1408.42</v>
      </c>
      <c r="N181" s="655">
        <v>1</v>
      </c>
      <c r="O181" s="655">
        <v>1408.42</v>
      </c>
      <c r="P181" s="668">
        <v>1</v>
      </c>
      <c r="Q181" s="656">
        <v>1408.42</v>
      </c>
    </row>
    <row r="182" spans="1:17" ht="14.4" customHeight="1" x14ac:dyDescent="0.3">
      <c r="A182" s="651" t="s">
        <v>5871</v>
      </c>
      <c r="B182" s="652" t="s">
        <v>5367</v>
      </c>
      <c r="C182" s="652" t="s">
        <v>4725</v>
      </c>
      <c r="D182" s="652" t="s">
        <v>5896</v>
      </c>
      <c r="E182" s="652" t="s">
        <v>5894</v>
      </c>
      <c r="F182" s="655">
        <v>3</v>
      </c>
      <c r="G182" s="655">
        <v>5121.93</v>
      </c>
      <c r="H182" s="655">
        <v>1</v>
      </c>
      <c r="I182" s="655">
        <v>1707.3100000000002</v>
      </c>
      <c r="J182" s="655">
        <v>1</v>
      </c>
      <c r="K182" s="655">
        <v>1707.31</v>
      </c>
      <c r="L182" s="655">
        <v>0.33333333333333331</v>
      </c>
      <c r="M182" s="655">
        <v>1707.31</v>
      </c>
      <c r="N182" s="655">
        <v>4</v>
      </c>
      <c r="O182" s="655">
        <v>6829.24</v>
      </c>
      <c r="P182" s="668">
        <v>1.3333333333333333</v>
      </c>
      <c r="Q182" s="656">
        <v>1707.31</v>
      </c>
    </row>
    <row r="183" spans="1:17" ht="14.4" customHeight="1" x14ac:dyDescent="0.3">
      <c r="A183" s="651" t="s">
        <v>5871</v>
      </c>
      <c r="B183" s="652" t="s">
        <v>5367</v>
      </c>
      <c r="C183" s="652" t="s">
        <v>4725</v>
      </c>
      <c r="D183" s="652" t="s">
        <v>5897</v>
      </c>
      <c r="E183" s="652" t="s">
        <v>5894</v>
      </c>
      <c r="F183" s="655">
        <v>27</v>
      </c>
      <c r="G183" s="655">
        <v>55790.100000000006</v>
      </c>
      <c r="H183" s="655">
        <v>1</v>
      </c>
      <c r="I183" s="655">
        <v>2066.3000000000002</v>
      </c>
      <c r="J183" s="655">
        <v>15</v>
      </c>
      <c r="K183" s="655">
        <v>30994.499999999996</v>
      </c>
      <c r="L183" s="655">
        <v>0.55555555555555547</v>
      </c>
      <c r="M183" s="655">
        <v>2066.2999999999997</v>
      </c>
      <c r="N183" s="655">
        <v>25</v>
      </c>
      <c r="O183" s="655">
        <v>51657.500000000007</v>
      </c>
      <c r="P183" s="668">
        <v>0.92592592592592593</v>
      </c>
      <c r="Q183" s="656">
        <v>2066.3000000000002</v>
      </c>
    </row>
    <row r="184" spans="1:17" ht="14.4" customHeight="1" x14ac:dyDescent="0.3">
      <c r="A184" s="651" t="s">
        <v>5871</v>
      </c>
      <c r="B184" s="652" t="s">
        <v>5367</v>
      </c>
      <c r="C184" s="652" t="s">
        <v>4725</v>
      </c>
      <c r="D184" s="652" t="s">
        <v>5898</v>
      </c>
      <c r="E184" s="652" t="s">
        <v>5899</v>
      </c>
      <c r="F184" s="655">
        <v>1</v>
      </c>
      <c r="G184" s="655">
        <v>1932.09</v>
      </c>
      <c r="H184" s="655">
        <v>1</v>
      </c>
      <c r="I184" s="655">
        <v>1932.09</v>
      </c>
      <c r="J184" s="655"/>
      <c r="K184" s="655"/>
      <c r="L184" s="655"/>
      <c r="M184" s="655"/>
      <c r="N184" s="655">
        <v>1</v>
      </c>
      <c r="O184" s="655">
        <v>1932.09</v>
      </c>
      <c r="P184" s="668">
        <v>1</v>
      </c>
      <c r="Q184" s="656">
        <v>1932.09</v>
      </c>
    </row>
    <row r="185" spans="1:17" ht="14.4" customHeight="1" x14ac:dyDescent="0.3">
      <c r="A185" s="651" t="s">
        <v>5871</v>
      </c>
      <c r="B185" s="652" t="s">
        <v>5367</v>
      </c>
      <c r="C185" s="652" t="s">
        <v>4725</v>
      </c>
      <c r="D185" s="652" t="s">
        <v>5900</v>
      </c>
      <c r="E185" s="652" t="s">
        <v>5901</v>
      </c>
      <c r="F185" s="655">
        <v>31</v>
      </c>
      <c r="G185" s="655">
        <v>31860.560000000001</v>
      </c>
      <c r="H185" s="655">
        <v>1</v>
      </c>
      <c r="I185" s="655">
        <v>1027.76</v>
      </c>
      <c r="J185" s="655">
        <v>18</v>
      </c>
      <c r="K185" s="655">
        <v>18499.68</v>
      </c>
      <c r="L185" s="655">
        <v>0.58064516129032262</v>
      </c>
      <c r="M185" s="655">
        <v>1027.76</v>
      </c>
      <c r="N185" s="655">
        <v>32</v>
      </c>
      <c r="O185" s="655">
        <v>32888.32</v>
      </c>
      <c r="P185" s="668">
        <v>1.032258064516129</v>
      </c>
      <c r="Q185" s="656">
        <v>1027.76</v>
      </c>
    </row>
    <row r="186" spans="1:17" ht="14.4" customHeight="1" x14ac:dyDescent="0.3">
      <c r="A186" s="651" t="s">
        <v>5871</v>
      </c>
      <c r="B186" s="652" t="s">
        <v>5367</v>
      </c>
      <c r="C186" s="652" t="s">
        <v>4725</v>
      </c>
      <c r="D186" s="652" t="s">
        <v>5902</v>
      </c>
      <c r="E186" s="652" t="s">
        <v>5901</v>
      </c>
      <c r="F186" s="655">
        <v>3</v>
      </c>
      <c r="G186" s="655">
        <v>6425.5499999999993</v>
      </c>
      <c r="H186" s="655">
        <v>1</v>
      </c>
      <c r="I186" s="655">
        <v>2141.85</v>
      </c>
      <c r="J186" s="655">
        <v>2</v>
      </c>
      <c r="K186" s="655">
        <v>4283.7</v>
      </c>
      <c r="L186" s="655">
        <v>0.66666666666666674</v>
      </c>
      <c r="M186" s="655">
        <v>2141.85</v>
      </c>
      <c r="N186" s="655"/>
      <c r="O186" s="655"/>
      <c r="P186" s="668"/>
      <c r="Q186" s="656"/>
    </row>
    <row r="187" spans="1:17" ht="14.4" customHeight="1" x14ac:dyDescent="0.3">
      <c r="A187" s="651" t="s">
        <v>5871</v>
      </c>
      <c r="B187" s="652" t="s">
        <v>5367</v>
      </c>
      <c r="C187" s="652" t="s">
        <v>4725</v>
      </c>
      <c r="D187" s="652" t="s">
        <v>5903</v>
      </c>
      <c r="E187" s="652" t="s">
        <v>5904</v>
      </c>
      <c r="F187" s="655">
        <v>25</v>
      </c>
      <c r="G187" s="655">
        <v>433750</v>
      </c>
      <c r="H187" s="655">
        <v>1</v>
      </c>
      <c r="I187" s="655">
        <v>17350</v>
      </c>
      <c r="J187" s="655">
        <v>12</v>
      </c>
      <c r="K187" s="655">
        <v>208200</v>
      </c>
      <c r="L187" s="655">
        <v>0.48</v>
      </c>
      <c r="M187" s="655">
        <v>17350</v>
      </c>
      <c r="N187" s="655">
        <v>17</v>
      </c>
      <c r="O187" s="655">
        <v>294950</v>
      </c>
      <c r="P187" s="668">
        <v>0.68</v>
      </c>
      <c r="Q187" s="656">
        <v>17350</v>
      </c>
    </row>
    <row r="188" spans="1:17" ht="14.4" customHeight="1" x14ac:dyDescent="0.3">
      <c r="A188" s="651" t="s">
        <v>5871</v>
      </c>
      <c r="B188" s="652" t="s">
        <v>5367</v>
      </c>
      <c r="C188" s="652" t="s">
        <v>4725</v>
      </c>
      <c r="D188" s="652" t="s">
        <v>5905</v>
      </c>
      <c r="E188" s="652" t="s">
        <v>5906</v>
      </c>
      <c r="F188" s="655"/>
      <c r="G188" s="655"/>
      <c r="H188" s="655"/>
      <c r="I188" s="655"/>
      <c r="J188" s="655">
        <v>3</v>
      </c>
      <c r="K188" s="655">
        <v>25609.65</v>
      </c>
      <c r="L188" s="655"/>
      <c r="M188" s="655">
        <v>8536.5500000000011</v>
      </c>
      <c r="N188" s="655">
        <v>3</v>
      </c>
      <c r="O188" s="655">
        <v>25609.649999999998</v>
      </c>
      <c r="P188" s="668"/>
      <c r="Q188" s="656">
        <v>8536.5499999999993</v>
      </c>
    </row>
    <row r="189" spans="1:17" ht="14.4" customHeight="1" x14ac:dyDescent="0.3">
      <c r="A189" s="651" t="s">
        <v>5871</v>
      </c>
      <c r="B189" s="652" t="s">
        <v>5367</v>
      </c>
      <c r="C189" s="652" t="s">
        <v>4725</v>
      </c>
      <c r="D189" s="652" t="s">
        <v>5907</v>
      </c>
      <c r="E189" s="652" t="s">
        <v>5908</v>
      </c>
      <c r="F189" s="655">
        <v>13</v>
      </c>
      <c r="G189" s="655">
        <v>43085.770000000004</v>
      </c>
      <c r="H189" s="655">
        <v>1</v>
      </c>
      <c r="I189" s="655">
        <v>3314.2900000000004</v>
      </c>
      <c r="J189" s="655">
        <v>3</v>
      </c>
      <c r="K189" s="655">
        <v>9942.869999999999</v>
      </c>
      <c r="L189" s="655">
        <v>0.23076923076923073</v>
      </c>
      <c r="M189" s="655">
        <v>3314.2899999999995</v>
      </c>
      <c r="N189" s="655"/>
      <c r="O189" s="655"/>
      <c r="P189" s="668"/>
      <c r="Q189" s="656"/>
    </row>
    <row r="190" spans="1:17" ht="14.4" customHeight="1" x14ac:dyDescent="0.3">
      <c r="A190" s="651" t="s">
        <v>5871</v>
      </c>
      <c r="B190" s="652" t="s">
        <v>5367</v>
      </c>
      <c r="C190" s="652" t="s">
        <v>4725</v>
      </c>
      <c r="D190" s="652" t="s">
        <v>5909</v>
      </c>
      <c r="E190" s="652" t="s">
        <v>5910</v>
      </c>
      <c r="F190" s="655">
        <v>20</v>
      </c>
      <c r="G190" s="655">
        <v>235440</v>
      </c>
      <c r="H190" s="655">
        <v>1</v>
      </c>
      <c r="I190" s="655">
        <v>11772</v>
      </c>
      <c r="J190" s="655">
        <v>15</v>
      </c>
      <c r="K190" s="655">
        <v>176580</v>
      </c>
      <c r="L190" s="655">
        <v>0.75</v>
      </c>
      <c r="M190" s="655">
        <v>11772</v>
      </c>
      <c r="N190" s="655">
        <v>18</v>
      </c>
      <c r="O190" s="655">
        <v>211896</v>
      </c>
      <c r="P190" s="668">
        <v>0.9</v>
      </c>
      <c r="Q190" s="656">
        <v>11772</v>
      </c>
    </row>
    <row r="191" spans="1:17" ht="14.4" customHeight="1" x14ac:dyDescent="0.3">
      <c r="A191" s="651" t="s">
        <v>5871</v>
      </c>
      <c r="B191" s="652" t="s">
        <v>5367</v>
      </c>
      <c r="C191" s="652" t="s">
        <v>4725</v>
      </c>
      <c r="D191" s="652" t="s">
        <v>5911</v>
      </c>
      <c r="E191" s="652" t="s">
        <v>5912</v>
      </c>
      <c r="F191" s="655">
        <v>1</v>
      </c>
      <c r="G191" s="655">
        <v>2236.5</v>
      </c>
      <c r="H191" s="655">
        <v>1</v>
      </c>
      <c r="I191" s="655">
        <v>2236.5</v>
      </c>
      <c r="J191" s="655">
        <v>1</v>
      </c>
      <c r="K191" s="655">
        <v>2236.5</v>
      </c>
      <c r="L191" s="655">
        <v>1</v>
      </c>
      <c r="M191" s="655">
        <v>2236.5</v>
      </c>
      <c r="N191" s="655">
        <v>4</v>
      </c>
      <c r="O191" s="655">
        <v>8946</v>
      </c>
      <c r="P191" s="668">
        <v>4</v>
      </c>
      <c r="Q191" s="656">
        <v>2236.5</v>
      </c>
    </row>
    <row r="192" spans="1:17" ht="14.4" customHeight="1" x14ac:dyDescent="0.3">
      <c r="A192" s="651" t="s">
        <v>5871</v>
      </c>
      <c r="B192" s="652" t="s">
        <v>5367</v>
      </c>
      <c r="C192" s="652" t="s">
        <v>4725</v>
      </c>
      <c r="D192" s="652" t="s">
        <v>5913</v>
      </c>
      <c r="E192" s="652" t="s">
        <v>5914</v>
      </c>
      <c r="F192" s="655"/>
      <c r="G192" s="655"/>
      <c r="H192" s="655"/>
      <c r="I192" s="655"/>
      <c r="J192" s="655"/>
      <c r="K192" s="655"/>
      <c r="L192" s="655"/>
      <c r="M192" s="655"/>
      <c r="N192" s="655">
        <v>1</v>
      </c>
      <c r="O192" s="655">
        <v>166546.75</v>
      </c>
      <c r="P192" s="668"/>
      <c r="Q192" s="656">
        <v>166546.75</v>
      </c>
    </row>
    <row r="193" spans="1:17" ht="14.4" customHeight="1" x14ac:dyDescent="0.3">
      <c r="A193" s="651" t="s">
        <v>5871</v>
      </c>
      <c r="B193" s="652" t="s">
        <v>5367</v>
      </c>
      <c r="C193" s="652" t="s">
        <v>4725</v>
      </c>
      <c r="D193" s="652" t="s">
        <v>5915</v>
      </c>
      <c r="E193" s="652" t="s">
        <v>5916</v>
      </c>
      <c r="F193" s="655">
        <v>1</v>
      </c>
      <c r="G193" s="655">
        <v>1123.73</v>
      </c>
      <c r="H193" s="655">
        <v>1</v>
      </c>
      <c r="I193" s="655">
        <v>1123.73</v>
      </c>
      <c r="J193" s="655"/>
      <c r="K193" s="655"/>
      <c r="L193" s="655"/>
      <c r="M193" s="655"/>
      <c r="N193" s="655">
        <v>2</v>
      </c>
      <c r="O193" s="655">
        <v>2247.46</v>
      </c>
      <c r="P193" s="668">
        <v>2</v>
      </c>
      <c r="Q193" s="656">
        <v>1123.73</v>
      </c>
    </row>
    <row r="194" spans="1:17" ht="14.4" customHeight="1" x14ac:dyDescent="0.3">
      <c r="A194" s="651" t="s">
        <v>5871</v>
      </c>
      <c r="B194" s="652" t="s">
        <v>5367</v>
      </c>
      <c r="C194" s="652" t="s">
        <v>4725</v>
      </c>
      <c r="D194" s="652" t="s">
        <v>5917</v>
      </c>
      <c r="E194" s="652" t="s">
        <v>5918</v>
      </c>
      <c r="F194" s="655"/>
      <c r="G194" s="655"/>
      <c r="H194" s="655"/>
      <c r="I194" s="655"/>
      <c r="J194" s="655"/>
      <c r="K194" s="655"/>
      <c r="L194" s="655"/>
      <c r="M194" s="655"/>
      <c r="N194" s="655">
        <v>2</v>
      </c>
      <c r="O194" s="655">
        <v>2005.6</v>
      </c>
      <c r="P194" s="668"/>
      <c r="Q194" s="656">
        <v>1002.8</v>
      </c>
    </row>
    <row r="195" spans="1:17" ht="14.4" customHeight="1" x14ac:dyDescent="0.3">
      <c r="A195" s="651" t="s">
        <v>5871</v>
      </c>
      <c r="B195" s="652" t="s">
        <v>5367</v>
      </c>
      <c r="C195" s="652" t="s">
        <v>4725</v>
      </c>
      <c r="D195" s="652" t="s">
        <v>5919</v>
      </c>
      <c r="E195" s="652" t="s">
        <v>5920</v>
      </c>
      <c r="F195" s="655"/>
      <c r="G195" s="655"/>
      <c r="H195" s="655"/>
      <c r="I195" s="655"/>
      <c r="J195" s="655">
        <v>1</v>
      </c>
      <c r="K195" s="655">
        <v>2697.24</v>
      </c>
      <c r="L195" s="655"/>
      <c r="M195" s="655">
        <v>2697.24</v>
      </c>
      <c r="N195" s="655"/>
      <c r="O195" s="655"/>
      <c r="P195" s="668"/>
      <c r="Q195" s="656"/>
    </row>
    <row r="196" spans="1:17" ht="14.4" customHeight="1" x14ac:dyDescent="0.3">
      <c r="A196" s="651" t="s">
        <v>5871</v>
      </c>
      <c r="B196" s="652" t="s">
        <v>5367</v>
      </c>
      <c r="C196" s="652" t="s">
        <v>4725</v>
      </c>
      <c r="D196" s="652" t="s">
        <v>5921</v>
      </c>
      <c r="E196" s="652" t="s">
        <v>5920</v>
      </c>
      <c r="F196" s="655"/>
      <c r="G196" s="655"/>
      <c r="H196" s="655"/>
      <c r="I196" s="655"/>
      <c r="J196" s="655"/>
      <c r="K196" s="655"/>
      <c r="L196" s="655"/>
      <c r="M196" s="655"/>
      <c r="N196" s="655">
        <v>4</v>
      </c>
      <c r="O196" s="655">
        <v>21036.92</v>
      </c>
      <c r="P196" s="668"/>
      <c r="Q196" s="656">
        <v>5259.23</v>
      </c>
    </row>
    <row r="197" spans="1:17" ht="14.4" customHeight="1" x14ac:dyDescent="0.3">
      <c r="A197" s="651" t="s">
        <v>5871</v>
      </c>
      <c r="B197" s="652" t="s">
        <v>5367</v>
      </c>
      <c r="C197" s="652" t="s">
        <v>4725</v>
      </c>
      <c r="D197" s="652" t="s">
        <v>5922</v>
      </c>
      <c r="E197" s="652" t="s">
        <v>5923</v>
      </c>
      <c r="F197" s="655"/>
      <c r="G197" s="655"/>
      <c r="H197" s="655"/>
      <c r="I197" s="655"/>
      <c r="J197" s="655"/>
      <c r="K197" s="655"/>
      <c r="L197" s="655"/>
      <c r="M197" s="655"/>
      <c r="N197" s="655">
        <v>2</v>
      </c>
      <c r="O197" s="655">
        <v>2994.88</v>
      </c>
      <c r="P197" s="668"/>
      <c r="Q197" s="656">
        <v>1497.44</v>
      </c>
    </row>
    <row r="198" spans="1:17" ht="14.4" customHeight="1" x14ac:dyDescent="0.3">
      <c r="A198" s="651" t="s">
        <v>5871</v>
      </c>
      <c r="B198" s="652" t="s">
        <v>5367</v>
      </c>
      <c r="C198" s="652" t="s">
        <v>4725</v>
      </c>
      <c r="D198" s="652" t="s">
        <v>5924</v>
      </c>
      <c r="E198" s="652" t="s">
        <v>5925</v>
      </c>
      <c r="F198" s="655"/>
      <c r="G198" s="655"/>
      <c r="H198" s="655"/>
      <c r="I198" s="655"/>
      <c r="J198" s="655">
        <v>6</v>
      </c>
      <c r="K198" s="655">
        <v>121873.2</v>
      </c>
      <c r="L198" s="655"/>
      <c r="M198" s="655">
        <v>20312.2</v>
      </c>
      <c r="N198" s="655"/>
      <c r="O198" s="655"/>
      <c r="P198" s="668"/>
      <c r="Q198" s="656"/>
    </row>
    <row r="199" spans="1:17" ht="14.4" customHeight="1" x14ac:dyDescent="0.3">
      <c r="A199" s="651" t="s">
        <v>5871</v>
      </c>
      <c r="B199" s="652" t="s">
        <v>5367</v>
      </c>
      <c r="C199" s="652" t="s">
        <v>4725</v>
      </c>
      <c r="D199" s="652" t="s">
        <v>5926</v>
      </c>
      <c r="E199" s="652" t="s">
        <v>5927</v>
      </c>
      <c r="F199" s="655">
        <v>31</v>
      </c>
      <c r="G199" s="655">
        <v>25765.96</v>
      </c>
      <c r="H199" s="655">
        <v>1</v>
      </c>
      <c r="I199" s="655">
        <v>831.16</v>
      </c>
      <c r="J199" s="655">
        <v>18</v>
      </c>
      <c r="K199" s="655">
        <v>14960.880000000001</v>
      </c>
      <c r="L199" s="655">
        <v>0.58064516129032262</v>
      </c>
      <c r="M199" s="655">
        <v>831.16000000000008</v>
      </c>
      <c r="N199" s="655">
        <v>26</v>
      </c>
      <c r="O199" s="655">
        <v>21610.16</v>
      </c>
      <c r="P199" s="668">
        <v>0.83870967741935487</v>
      </c>
      <c r="Q199" s="656">
        <v>831.16</v>
      </c>
    </row>
    <row r="200" spans="1:17" ht="14.4" customHeight="1" x14ac:dyDescent="0.3">
      <c r="A200" s="651" t="s">
        <v>5871</v>
      </c>
      <c r="B200" s="652" t="s">
        <v>5367</v>
      </c>
      <c r="C200" s="652" t="s">
        <v>4725</v>
      </c>
      <c r="D200" s="652" t="s">
        <v>5928</v>
      </c>
      <c r="E200" s="652" t="s">
        <v>5927</v>
      </c>
      <c r="F200" s="655">
        <v>1</v>
      </c>
      <c r="G200" s="655">
        <v>888.06</v>
      </c>
      <c r="H200" s="655">
        <v>1</v>
      </c>
      <c r="I200" s="655">
        <v>888.06</v>
      </c>
      <c r="J200" s="655">
        <v>1</v>
      </c>
      <c r="K200" s="655">
        <v>888.06</v>
      </c>
      <c r="L200" s="655">
        <v>1</v>
      </c>
      <c r="M200" s="655">
        <v>888.06</v>
      </c>
      <c r="N200" s="655">
        <v>1</v>
      </c>
      <c r="O200" s="655">
        <v>888.06</v>
      </c>
      <c r="P200" s="668">
        <v>1</v>
      </c>
      <c r="Q200" s="656">
        <v>888.06</v>
      </c>
    </row>
    <row r="201" spans="1:17" ht="14.4" customHeight="1" x14ac:dyDescent="0.3">
      <c r="A201" s="651" t="s">
        <v>5871</v>
      </c>
      <c r="B201" s="652" t="s">
        <v>5367</v>
      </c>
      <c r="C201" s="652" t="s">
        <v>4725</v>
      </c>
      <c r="D201" s="652" t="s">
        <v>5929</v>
      </c>
      <c r="E201" s="652" t="s">
        <v>5930</v>
      </c>
      <c r="F201" s="655">
        <v>61</v>
      </c>
      <c r="G201" s="655">
        <v>1342000</v>
      </c>
      <c r="H201" s="655">
        <v>1</v>
      </c>
      <c r="I201" s="655">
        <v>22000</v>
      </c>
      <c r="J201" s="655">
        <v>44</v>
      </c>
      <c r="K201" s="655">
        <v>968000</v>
      </c>
      <c r="L201" s="655">
        <v>0.72131147540983609</v>
      </c>
      <c r="M201" s="655">
        <v>22000</v>
      </c>
      <c r="N201" s="655">
        <v>36</v>
      </c>
      <c r="O201" s="655">
        <v>792000</v>
      </c>
      <c r="P201" s="668">
        <v>0.5901639344262295</v>
      </c>
      <c r="Q201" s="656">
        <v>22000</v>
      </c>
    </row>
    <row r="202" spans="1:17" ht="14.4" customHeight="1" x14ac:dyDescent="0.3">
      <c r="A202" s="651" t="s">
        <v>5871</v>
      </c>
      <c r="B202" s="652" t="s">
        <v>5367</v>
      </c>
      <c r="C202" s="652" t="s">
        <v>4725</v>
      </c>
      <c r="D202" s="652" t="s">
        <v>5931</v>
      </c>
      <c r="E202" s="652" t="s">
        <v>5932</v>
      </c>
      <c r="F202" s="655"/>
      <c r="G202" s="655"/>
      <c r="H202" s="655"/>
      <c r="I202" s="655"/>
      <c r="J202" s="655"/>
      <c r="K202" s="655"/>
      <c r="L202" s="655"/>
      <c r="M202" s="655"/>
      <c r="N202" s="655">
        <v>1</v>
      </c>
      <c r="O202" s="655">
        <v>1312.14</v>
      </c>
      <c r="P202" s="668"/>
      <c r="Q202" s="656">
        <v>1312.14</v>
      </c>
    </row>
    <row r="203" spans="1:17" ht="14.4" customHeight="1" x14ac:dyDescent="0.3">
      <c r="A203" s="651" t="s">
        <v>5871</v>
      </c>
      <c r="B203" s="652" t="s">
        <v>5367</v>
      </c>
      <c r="C203" s="652" t="s">
        <v>4725</v>
      </c>
      <c r="D203" s="652" t="s">
        <v>5933</v>
      </c>
      <c r="E203" s="652"/>
      <c r="F203" s="655">
        <v>1</v>
      </c>
      <c r="G203" s="655">
        <v>15571.36</v>
      </c>
      <c r="H203" s="655">
        <v>1</v>
      </c>
      <c r="I203" s="655">
        <v>15571.36</v>
      </c>
      <c r="J203" s="655"/>
      <c r="K203" s="655"/>
      <c r="L203" s="655"/>
      <c r="M203" s="655"/>
      <c r="N203" s="655"/>
      <c r="O203" s="655"/>
      <c r="P203" s="668"/>
      <c r="Q203" s="656"/>
    </row>
    <row r="204" spans="1:17" ht="14.4" customHeight="1" x14ac:dyDescent="0.3">
      <c r="A204" s="651" t="s">
        <v>5871</v>
      </c>
      <c r="B204" s="652" t="s">
        <v>5367</v>
      </c>
      <c r="C204" s="652" t="s">
        <v>4725</v>
      </c>
      <c r="D204" s="652" t="s">
        <v>5934</v>
      </c>
      <c r="E204" s="652" t="s">
        <v>5935</v>
      </c>
      <c r="F204" s="655"/>
      <c r="G204" s="655"/>
      <c r="H204" s="655"/>
      <c r="I204" s="655"/>
      <c r="J204" s="655">
        <v>1</v>
      </c>
      <c r="K204" s="655">
        <v>40210.910000000003</v>
      </c>
      <c r="L204" s="655"/>
      <c r="M204" s="655">
        <v>40210.910000000003</v>
      </c>
      <c r="N204" s="655">
        <v>3</v>
      </c>
      <c r="O204" s="655">
        <v>120632.73000000001</v>
      </c>
      <c r="P204" s="668"/>
      <c r="Q204" s="656">
        <v>40210.910000000003</v>
      </c>
    </row>
    <row r="205" spans="1:17" ht="14.4" customHeight="1" x14ac:dyDescent="0.3">
      <c r="A205" s="651" t="s">
        <v>5871</v>
      </c>
      <c r="B205" s="652" t="s">
        <v>5367</v>
      </c>
      <c r="C205" s="652" t="s">
        <v>4725</v>
      </c>
      <c r="D205" s="652" t="s">
        <v>5936</v>
      </c>
      <c r="E205" s="652" t="s">
        <v>5937</v>
      </c>
      <c r="F205" s="655"/>
      <c r="G205" s="655"/>
      <c r="H205" s="655"/>
      <c r="I205" s="655"/>
      <c r="J205" s="655">
        <v>7</v>
      </c>
      <c r="K205" s="655">
        <v>25512.06</v>
      </c>
      <c r="L205" s="655"/>
      <c r="M205" s="655">
        <v>3644.5800000000004</v>
      </c>
      <c r="N205" s="655"/>
      <c r="O205" s="655"/>
      <c r="P205" s="668"/>
      <c r="Q205" s="656"/>
    </row>
    <row r="206" spans="1:17" ht="14.4" customHeight="1" x14ac:dyDescent="0.3">
      <c r="A206" s="651" t="s">
        <v>5871</v>
      </c>
      <c r="B206" s="652" t="s">
        <v>5367</v>
      </c>
      <c r="C206" s="652" t="s">
        <v>4725</v>
      </c>
      <c r="D206" s="652" t="s">
        <v>5938</v>
      </c>
      <c r="E206" s="652" t="s">
        <v>5939</v>
      </c>
      <c r="F206" s="655">
        <v>1</v>
      </c>
      <c r="G206" s="655">
        <v>1305.82</v>
      </c>
      <c r="H206" s="655">
        <v>1</v>
      </c>
      <c r="I206" s="655">
        <v>1305.82</v>
      </c>
      <c r="J206" s="655">
        <v>1</v>
      </c>
      <c r="K206" s="655">
        <v>1146.33</v>
      </c>
      <c r="L206" s="655">
        <v>0.87786218621249479</v>
      </c>
      <c r="M206" s="655">
        <v>1146.33</v>
      </c>
      <c r="N206" s="655">
        <v>3</v>
      </c>
      <c r="O206" s="655">
        <v>3438.99</v>
      </c>
      <c r="P206" s="668">
        <v>2.6335865586374845</v>
      </c>
      <c r="Q206" s="656">
        <v>1146.33</v>
      </c>
    </row>
    <row r="207" spans="1:17" ht="14.4" customHeight="1" x14ac:dyDescent="0.3">
      <c r="A207" s="651" t="s">
        <v>5871</v>
      </c>
      <c r="B207" s="652" t="s">
        <v>5367</v>
      </c>
      <c r="C207" s="652" t="s">
        <v>4725</v>
      </c>
      <c r="D207" s="652" t="s">
        <v>5940</v>
      </c>
      <c r="E207" s="652" t="s">
        <v>5941</v>
      </c>
      <c r="F207" s="655">
        <v>41</v>
      </c>
      <c r="G207" s="655">
        <v>1014750</v>
      </c>
      <c r="H207" s="655">
        <v>1</v>
      </c>
      <c r="I207" s="655">
        <v>24750</v>
      </c>
      <c r="J207" s="655">
        <v>30</v>
      </c>
      <c r="K207" s="655">
        <v>742500</v>
      </c>
      <c r="L207" s="655">
        <v>0.73170731707317072</v>
      </c>
      <c r="M207" s="655">
        <v>24750</v>
      </c>
      <c r="N207" s="655">
        <v>60</v>
      </c>
      <c r="O207" s="655">
        <v>1485000</v>
      </c>
      <c r="P207" s="668">
        <v>1.4634146341463414</v>
      </c>
      <c r="Q207" s="656">
        <v>24750</v>
      </c>
    </row>
    <row r="208" spans="1:17" ht="14.4" customHeight="1" x14ac:dyDescent="0.3">
      <c r="A208" s="651" t="s">
        <v>5871</v>
      </c>
      <c r="B208" s="652" t="s">
        <v>5367</v>
      </c>
      <c r="C208" s="652" t="s">
        <v>4725</v>
      </c>
      <c r="D208" s="652" t="s">
        <v>5942</v>
      </c>
      <c r="E208" s="652" t="s">
        <v>5943</v>
      </c>
      <c r="F208" s="655">
        <v>10</v>
      </c>
      <c r="G208" s="655">
        <v>3591.0000000000005</v>
      </c>
      <c r="H208" s="655">
        <v>1</v>
      </c>
      <c r="I208" s="655">
        <v>359.1</v>
      </c>
      <c r="J208" s="655">
        <v>6</v>
      </c>
      <c r="K208" s="655">
        <v>2154.6</v>
      </c>
      <c r="L208" s="655">
        <v>0.59999999999999987</v>
      </c>
      <c r="M208" s="655">
        <v>359.09999999999997</v>
      </c>
      <c r="N208" s="655">
        <v>5</v>
      </c>
      <c r="O208" s="655">
        <v>1795.5</v>
      </c>
      <c r="P208" s="668">
        <v>0.49999999999999994</v>
      </c>
      <c r="Q208" s="656">
        <v>359.1</v>
      </c>
    </row>
    <row r="209" spans="1:17" ht="14.4" customHeight="1" x14ac:dyDescent="0.3">
      <c r="A209" s="651" t="s">
        <v>5871</v>
      </c>
      <c r="B209" s="652" t="s">
        <v>5367</v>
      </c>
      <c r="C209" s="652" t="s">
        <v>4725</v>
      </c>
      <c r="D209" s="652" t="s">
        <v>5944</v>
      </c>
      <c r="E209" s="652" t="s">
        <v>5945</v>
      </c>
      <c r="F209" s="655">
        <v>14</v>
      </c>
      <c r="G209" s="655">
        <v>183092</v>
      </c>
      <c r="H209" s="655">
        <v>1</v>
      </c>
      <c r="I209" s="655">
        <v>13078</v>
      </c>
      <c r="J209" s="655">
        <v>5</v>
      </c>
      <c r="K209" s="655">
        <v>65390</v>
      </c>
      <c r="L209" s="655">
        <v>0.35714285714285715</v>
      </c>
      <c r="M209" s="655">
        <v>13078</v>
      </c>
      <c r="N209" s="655">
        <v>12</v>
      </c>
      <c r="O209" s="655">
        <v>156936</v>
      </c>
      <c r="P209" s="668">
        <v>0.8571428571428571</v>
      </c>
      <c r="Q209" s="656">
        <v>13078</v>
      </c>
    </row>
    <row r="210" spans="1:17" ht="14.4" customHeight="1" x14ac:dyDescent="0.3">
      <c r="A210" s="651" t="s">
        <v>5871</v>
      </c>
      <c r="B210" s="652" t="s">
        <v>5367</v>
      </c>
      <c r="C210" s="652" t="s">
        <v>4725</v>
      </c>
      <c r="D210" s="652" t="s">
        <v>5946</v>
      </c>
      <c r="E210" s="652" t="s">
        <v>5947</v>
      </c>
      <c r="F210" s="655">
        <v>14</v>
      </c>
      <c r="G210" s="655">
        <v>223818</v>
      </c>
      <c r="H210" s="655">
        <v>1</v>
      </c>
      <c r="I210" s="655">
        <v>15987</v>
      </c>
      <c r="J210" s="655">
        <v>5</v>
      </c>
      <c r="K210" s="655">
        <v>79935</v>
      </c>
      <c r="L210" s="655">
        <v>0.35714285714285715</v>
      </c>
      <c r="M210" s="655">
        <v>15987</v>
      </c>
      <c r="N210" s="655">
        <v>8</v>
      </c>
      <c r="O210" s="655">
        <v>127896</v>
      </c>
      <c r="P210" s="668">
        <v>0.5714285714285714</v>
      </c>
      <c r="Q210" s="656">
        <v>15987</v>
      </c>
    </row>
    <row r="211" spans="1:17" ht="14.4" customHeight="1" x14ac:dyDescent="0.3">
      <c r="A211" s="651" t="s">
        <v>5871</v>
      </c>
      <c r="B211" s="652" t="s">
        <v>5367</v>
      </c>
      <c r="C211" s="652" t="s">
        <v>4725</v>
      </c>
      <c r="D211" s="652" t="s">
        <v>5948</v>
      </c>
      <c r="E211" s="652" t="s">
        <v>5949</v>
      </c>
      <c r="F211" s="655">
        <v>16</v>
      </c>
      <c r="G211" s="655">
        <v>559360</v>
      </c>
      <c r="H211" s="655">
        <v>1</v>
      </c>
      <c r="I211" s="655">
        <v>34960</v>
      </c>
      <c r="J211" s="655">
        <v>8</v>
      </c>
      <c r="K211" s="655">
        <v>279680</v>
      </c>
      <c r="L211" s="655">
        <v>0.5</v>
      </c>
      <c r="M211" s="655">
        <v>34960</v>
      </c>
      <c r="N211" s="655">
        <v>12</v>
      </c>
      <c r="O211" s="655">
        <v>419520</v>
      </c>
      <c r="P211" s="668">
        <v>0.75</v>
      </c>
      <c r="Q211" s="656">
        <v>34960</v>
      </c>
    </row>
    <row r="212" spans="1:17" ht="14.4" customHeight="1" x14ac:dyDescent="0.3">
      <c r="A212" s="651" t="s">
        <v>5871</v>
      </c>
      <c r="B212" s="652" t="s">
        <v>5367</v>
      </c>
      <c r="C212" s="652" t="s">
        <v>4725</v>
      </c>
      <c r="D212" s="652" t="s">
        <v>5950</v>
      </c>
      <c r="E212" s="652" t="s">
        <v>5951</v>
      </c>
      <c r="F212" s="655"/>
      <c r="G212" s="655"/>
      <c r="H212" s="655"/>
      <c r="I212" s="655"/>
      <c r="J212" s="655">
        <v>1</v>
      </c>
      <c r="K212" s="655">
        <v>893.9</v>
      </c>
      <c r="L212" s="655"/>
      <c r="M212" s="655">
        <v>893.9</v>
      </c>
      <c r="N212" s="655"/>
      <c r="O212" s="655"/>
      <c r="P212" s="668"/>
      <c r="Q212" s="656"/>
    </row>
    <row r="213" spans="1:17" ht="14.4" customHeight="1" x14ac:dyDescent="0.3">
      <c r="A213" s="651" t="s">
        <v>5871</v>
      </c>
      <c r="B213" s="652" t="s">
        <v>5367</v>
      </c>
      <c r="C213" s="652" t="s">
        <v>4725</v>
      </c>
      <c r="D213" s="652" t="s">
        <v>5952</v>
      </c>
      <c r="E213" s="652" t="s">
        <v>5953</v>
      </c>
      <c r="F213" s="655">
        <v>3</v>
      </c>
      <c r="G213" s="655">
        <v>50495.069999999992</v>
      </c>
      <c r="H213" s="655">
        <v>1</v>
      </c>
      <c r="I213" s="655">
        <v>16831.689999999999</v>
      </c>
      <c r="J213" s="655">
        <v>1</v>
      </c>
      <c r="K213" s="655">
        <v>16831.689999999999</v>
      </c>
      <c r="L213" s="655">
        <v>0.33333333333333337</v>
      </c>
      <c r="M213" s="655">
        <v>16831.689999999999</v>
      </c>
      <c r="N213" s="655">
        <v>3</v>
      </c>
      <c r="O213" s="655">
        <v>50495.069999999992</v>
      </c>
      <c r="P213" s="668">
        <v>1</v>
      </c>
      <c r="Q213" s="656">
        <v>16831.689999999999</v>
      </c>
    </row>
    <row r="214" spans="1:17" ht="14.4" customHeight="1" x14ac:dyDescent="0.3">
      <c r="A214" s="651" t="s">
        <v>5871</v>
      </c>
      <c r="B214" s="652" t="s">
        <v>5367</v>
      </c>
      <c r="C214" s="652" t="s">
        <v>4725</v>
      </c>
      <c r="D214" s="652" t="s">
        <v>5954</v>
      </c>
      <c r="E214" s="652" t="s">
        <v>5955</v>
      </c>
      <c r="F214" s="655">
        <v>3</v>
      </c>
      <c r="G214" s="655">
        <v>31935.03</v>
      </c>
      <c r="H214" s="655">
        <v>1</v>
      </c>
      <c r="I214" s="655">
        <v>10645.01</v>
      </c>
      <c r="J214" s="655"/>
      <c r="K214" s="655"/>
      <c r="L214" s="655"/>
      <c r="M214" s="655"/>
      <c r="N214" s="655"/>
      <c r="O214" s="655"/>
      <c r="P214" s="668"/>
      <c r="Q214" s="656"/>
    </row>
    <row r="215" spans="1:17" ht="14.4" customHeight="1" x14ac:dyDescent="0.3">
      <c r="A215" s="651" t="s">
        <v>5871</v>
      </c>
      <c r="B215" s="652" t="s">
        <v>5367</v>
      </c>
      <c r="C215" s="652" t="s">
        <v>4725</v>
      </c>
      <c r="D215" s="652" t="s">
        <v>5956</v>
      </c>
      <c r="E215" s="652" t="s">
        <v>5957</v>
      </c>
      <c r="F215" s="655">
        <v>8</v>
      </c>
      <c r="G215" s="655">
        <v>52697.04</v>
      </c>
      <c r="H215" s="655">
        <v>1</v>
      </c>
      <c r="I215" s="655">
        <v>6587.13</v>
      </c>
      <c r="J215" s="655">
        <v>13</v>
      </c>
      <c r="K215" s="655">
        <v>85632.69</v>
      </c>
      <c r="L215" s="655">
        <v>1.625</v>
      </c>
      <c r="M215" s="655">
        <v>6587.13</v>
      </c>
      <c r="N215" s="655">
        <v>27</v>
      </c>
      <c r="O215" s="655">
        <v>177852.51</v>
      </c>
      <c r="P215" s="668">
        <v>3.375</v>
      </c>
      <c r="Q215" s="656">
        <v>6587.13</v>
      </c>
    </row>
    <row r="216" spans="1:17" ht="14.4" customHeight="1" x14ac:dyDescent="0.3">
      <c r="A216" s="651" t="s">
        <v>5871</v>
      </c>
      <c r="B216" s="652" t="s">
        <v>5367</v>
      </c>
      <c r="C216" s="652" t="s">
        <v>4725</v>
      </c>
      <c r="D216" s="652" t="s">
        <v>5958</v>
      </c>
      <c r="E216" s="652" t="s">
        <v>5959</v>
      </c>
      <c r="F216" s="655">
        <v>1</v>
      </c>
      <c r="G216" s="655">
        <v>1841.62</v>
      </c>
      <c r="H216" s="655">
        <v>1</v>
      </c>
      <c r="I216" s="655">
        <v>1841.62</v>
      </c>
      <c r="J216" s="655"/>
      <c r="K216" s="655"/>
      <c r="L216" s="655"/>
      <c r="M216" s="655"/>
      <c r="N216" s="655"/>
      <c r="O216" s="655"/>
      <c r="P216" s="668"/>
      <c r="Q216" s="656"/>
    </row>
    <row r="217" spans="1:17" ht="14.4" customHeight="1" x14ac:dyDescent="0.3">
      <c r="A217" s="651" t="s">
        <v>5871</v>
      </c>
      <c r="B217" s="652" t="s">
        <v>5367</v>
      </c>
      <c r="C217" s="652" t="s">
        <v>4725</v>
      </c>
      <c r="D217" s="652" t="s">
        <v>5960</v>
      </c>
      <c r="E217" s="652" t="s">
        <v>5961</v>
      </c>
      <c r="F217" s="655">
        <v>1</v>
      </c>
      <c r="G217" s="655">
        <v>31629.82</v>
      </c>
      <c r="H217" s="655">
        <v>1</v>
      </c>
      <c r="I217" s="655">
        <v>31629.82</v>
      </c>
      <c r="J217" s="655"/>
      <c r="K217" s="655"/>
      <c r="L217" s="655"/>
      <c r="M217" s="655"/>
      <c r="N217" s="655"/>
      <c r="O217" s="655"/>
      <c r="P217" s="668"/>
      <c r="Q217" s="656"/>
    </row>
    <row r="218" spans="1:17" ht="14.4" customHeight="1" x14ac:dyDescent="0.3">
      <c r="A218" s="651" t="s">
        <v>5871</v>
      </c>
      <c r="B218" s="652" t="s">
        <v>5367</v>
      </c>
      <c r="C218" s="652" t="s">
        <v>4725</v>
      </c>
      <c r="D218" s="652" t="s">
        <v>5962</v>
      </c>
      <c r="E218" s="652" t="s">
        <v>5963</v>
      </c>
      <c r="F218" s="655">
        <v>2</v>
      </c>
      <c r="G218" s="655">
        <v>161872.79999999999</v>
      </c>
      <c r="H218" s="655">
        <v>1</v>
      </c>
      <c r="I218" s="655">
        <v>80936.399999999994</v>
      </c>
      <c r="J218" s="655">
        <v>2</v>
      </c>
      <c r="K218" s="655">
        <v>161872.79999999999</v>
      </c>
      <c r="L218" s="655">
        <v>1</v>
      </c>
      <c r="M218" s="655">
        <v>80936.399999999994</v>
      </c>
      <c r="N218" s="655">
        <v>4</v>
      </c>
      <c r="O218" s="655">
        <v>323745.59999999998</v>
      </c>
      <c r="P218" s="668">
        <v>2</v>
      </c>
      <c r="Q218" s="656">
        <v>80936.399999999994</v>
      </c>
    </row>
    <row r="219" spans="1:17" ht="14.4" customHeight="1" x14ac:dyDescent="0.3">
      <c r="A219" s="651" t="s">
        <v>5871</v>
      </c>
      <c r="B219" s="652" t="s">
        <v>5367</v>
      </c>
      <c r="C219" s="652" t="s">
        <v>4725</v>
      </c>
      <c r="D219" s="652" t="s">
        <v>5964</v>
      </c>
      <c r="E219" s="652" t="s">
        <v>5965</v>
      </c>
      <c r="F219" s="655"/>
      <c r="G219" s="655"/>
      <c r="H219" s="655"/>
      <c r="I219" s="655"/>
      <c r="J219" s="655"/>
      <c r="K219" s="655"/>
      <c r="L219" s="655"/>
      <c r="M219" s="655"/>
      <c r="N219" s="655">
        <v>1</v>
      </c>
      <c r="O219" s="655">
        <v>13065.54</v>
      </c>
      <c r="P219" s="668"/>
      <c r="Q219" s="656">
        <v>13065.54</v>
      </c>
    </row>
    <row r="220" spans="1:17" ht="14.4" customHeight="1" x14ac:dyDescent="0.3">
      <c r="A220" s="651" t="s">
        <v>5871</v>
      </c>
      <c r="B220" s="652" t="s">
        <v>5367</v>
      </c>
      <c r="C220" s="652" t="s">
        <v>4725</v>
      </c>
      <c r="D220" s="652" t="s">
        <v>5966</v>
      </c>
      <c r="E220" s="652" t="s">
        <v>5967</v>
      </c>
      <c r="F220" s="655">
        <v>32</v>
      </c>
      <c r="G220" s="655">
        <v>139520</v>
      </c>
      <c r="H220" s="655">
        <v>1</v>
      </c>
      <c r="I220" s="655">
        <v>4360</v>
      </c>
      <c r="J220" s="655">
        <v>20</v>
      </c>
      <c r="K220" s="655">
        <v>87200</v>
      </c>
      <c r="L220" s="655">
        <v>0.625</v>
      </c>
      <c r="M220" s="655">
        <v>4360</v>
      </c>
      <c r="N220" s="655">
        <v>31</v>
      </c>
      <c r="O220" s="655">
        <v>135160</v>
      </c>
      <c r="P220" s="668">
        <v>0.96875</v>
      </c>
      <c r="Q220" s="656">
        <v>4360</v>
      </c>
    </row>
    <row r="221" spans="1:17" ht="14.4" customHeight="1" x14ac:dyDescent="0.3">
      <c r="A221" s="651" t="s">
        <v>5871</v>
      </c>
      <c r="B221" s="652" t="s">
        <v>5367</v>
      </c>
      <c r="C221" s="652" t="s">
        <v>4725</v>
      </c>
      <c r="D221" s="652" t="s">
        <v>5968</v>
      </c>
      <c r="E221" s="652" t="s">
        <v>5969</v>
      </c>
      <c r="F221" s="655">
        <v>1</v>
      </c>
      <c r="G221" s="655">
        <v>19969</v>
      </c>
      <c r="H221" s="655">
        <v>1</v>
      </c>
      <c r="I221" s="655">
        <v>19969</v>
      </c>
      <c r="J221" s="655">
        <v>1</v>
      </c>
      <c r="K221" s="655">
        <v>19969</v>
      </c>
      <c r="L221" s="655">
        <v>1</v>
      </c>
      <c r="M221" s="655">
        <v>19969</v>
      </c>
      <c r="N221" s="655"/>
      <c r="O221" s="655"/>
      <c r="P221" s="668"/>
      <c r="Q221" s="656"/>
    </row>
    <row r="222" spans="1:17" ht="14.4" customHeight="1" x14ac:dyDescent="0.3">
      <c r="A222" s="651" t="s">
        <v>5871</v>
      </c>
      <c r="B222" s="652" t="s">
        <v>5367</v>
      </c>
      <c r="C222" s="652" t="s">
        <v>4725</v>
      </c>
      <c r="D222" s="652" t="s">
        <v>5970</v>
      </c>
      <c r="E222" s="652" t="s">
        <v>5971</v>
      </c>
      <c r="F222" s="655">
        <v>1</v>
      </c>
      <c r="G222" s="655">
        <v>380.86</v>
      </c>
      <c r="H222" s="655">
        <v>1</v>
      </c>
      <c r="I222" s="655">
        <v>380.86</v>
      </c>
      <c r="J222" s="655">
        <v>1</v>
      </c>
      <c r="K222" s="655">
        <v>380.86</v>
      </c>
      <c r="L222" s="655">
        <v>1</v>
      </c>
      <c r="M222" s="655">
        <v>380.86</v>
      </c>
      <c r="N222" s="655">
        <v>2</v>
      </c>
      <c r="O222" s="655">
        <v>761.72</v>
      </c>
      <c r="P222" s="668">
        <v>2</v>
      </c>
      <c r="Q222" s="656">
        <v>380.86</v>
      </c>
    </row>
    <row r="223" spans="1:17" ht="14.4" customHeight="1" x14ac:dyDescent="0.3">
      <c r="A223" s="651" t="s">
        <v>5871</v>
      </c>
      <c r="B223" s="652" t="s">
        <v>5367</v>
      </c>
      <c r="C223" s="652" t="s">
        <v>4725</v>
      </c>
      <c r="D223" s="652" t="s">
        <v>5972</v>
      </c>
      <c r="E223" s="652" t="s">
        <v>5904</v>
      </c>
      <c r="F223" s="655"/>
      <c r="G223" s="655"/>
      <c r="H223" s="655"/>
      <c r="I223" s="655"/>
      <c r="J223" s="655">
        <v>3</v>
      </c>
      <c r="K223" s="655">
        <v>47025</v>
      </c>
      <c r="L223" s="655"/>
      <c r="M223" s="655">
        <v>15675</v>
      </c>
      <c r="N223" s="655">
        <v>1</v>
      </c>
      <c r="O223" s="655">
        <v>15675</v>
      </c>
      <c r="P223" s="668"/>
      <c r="Q223" s="656">
        <v>15675</v>
      </c>
    </row>
    <row r="224" spans="1:17" ht="14.4" customHeight="1" x14ac:dyDescent="0.3">
      <c r="A224" s="651" t="s">
        <v>5871</v>
      </c>
      <c r="B224" s="652" t="s">
        <v>5367</v>
      </c>
      <c r="C224" s="652" t="s">
        <v>4725</v>
      </c>
      <c r="D224" s="652" t="s">
        <v>5973</v>
      </c>
      <c r="E224" s="652" t="s">
        <v>5974</v>
      </c>
      <c r="F224" s="655">
        <v>1</v>
      </c>
      <c r="G224" s="655">
        <v>4890.29</v>
      </c>
      <c r="H224" s="655">
        <v>1</v>
      </c>
      <c r="I224" s="655">
        <v>4890.29</v>
      </c>
      <c r="J224" s="655"/>
      <c r="K224" s="655"/>
      <c r="L224" s="655"/>
      <c r="M224" s="655"/>
      <c r="N224" s="655"/>
      <c r="O224" s="655"/>
      <c r="P224" s="668"/>
      <c r="Q224" s="656"/>
    </row>
    <row r="225" spans="1:17" ht="14.4" customHeight="1" x14ac:dyDescent="0.3">
      <c r="A225" s="651" t="s">
        <v>5871</v>
      </c>
      <c r="B225" s="652" t="s">
        <v>5367</v>
      </c>
      <c r="C225" s="652" t="s">
        <v>4725</v>
      </c>
      <c r="D225" s="652" t="s">
        <v>5975</v>
      </c>
      <c r="E225" s="652" t="s">
        <v>5976</v>
      </c>
      <c r="F225" s="655">
        <v>1</v>
      </c>
      <c r="G225" s="655">
        <v>21368</v>
      </c>
      <c r="H225" s="655">
        <v>1</v>
      </c>
      <c r="I225" s="655">
        <v>21368</v>
      </c>
      <c r="J225" s="655"/>
      <c r="K225" s="655"/>
      <c r="L225" s="655"/>
      <c r="M225" s="655"/>
      <c r="N225" s="655">
        <v>2</v>
      </c>
      <c r="O225" s="655">
        <v>42736</v>
      </c>
      <c r="P225" s="668">
        <v>2</v>
      </c>
      <c r="Q225" s="656">
        <v>21368</v>
      </c>
    </row>
    <row r="226" spans="1:17" ht="14.4" customHeight="1" x14ac:dyDescent="0.3">
      <c r="A226" s="651" t="s">
        <v>5871</v>
      </c>
      <c r="B226" s="652" t="s">
        <v>5367</v>
      </c>
      <c r="C226" s="652" t="s">
        <v>4725</v>
      </c>
      <c r="D226" s="652" t="s">
        <v>5977</v>
      </c>
      <c r="E226" s="652" t="s">
        <v>5978</v>
      </c>
      <c r="F226" s="655"/>
      <c r="G226" s="655"/>
      <c r="H226" s="655"/>
      <c r="I226" s="655"/>
      <c r="J226" s="655">
        <v>1</v>
      </c>
      <c r="K226" s="655">
        <v>30135</v>
      </c>
      <c r="L226" s="655"/>
      <c r="M226" s="655">
        <v>30135</v>
      </c>
      <c r="N226" s="655">
        <v>3</v>
      </c>
      <c r="O226" s="655">
        <v>90405</v>
      </c>
      <c r="P226" s="668"/>
      <c r="Q226" s="656">
        <v>30135</v>
      </c>
    </row>
    <row r="227" spans="1:17" ht="14.4" customHeight="1" x14ac:dyDescent="0.3">
      <c r="A227" s="651" t="s">
        <v>5871</v>
      </c>
      <c r="B227" s="652" t="s">
        <v>5367</v>
      </c>
      <c r="C227" s="652" t="s">
        <v>4725</v>
      </c>
      <c r="D227" s="652" t="s">
        <v>5979</v>
      </c>
      <c r="E227" s="652" t="s">
        <v>5980</v>
      </c>
      <c r="F227" s="655">
        <v>1</v>
      </c>
      <c r="G227" s="655">
        <v>17747.73</v>
      </c>
      <c r="H227" s="655">
        <v>1</v>
      </c>
      <c r="I227" s="655">
        <v>17747.73</v>
      </c>
      <c r="J227" s="655"/>
      <c r="K227" s="655"/>
      <c r="L227" s="655"/>
      <c r="M227" s="655"/>
      <c r="N227" s="655"/>
      <c r="O227" s="655"/>
      <c r="P227" s="668"/>
      <c r="Q227" s="656"/>
    </row>
    <row r="228" spans="1:17" ht="14.4" customHeight="1" x14ac:dyDescent="0.3">
      <c r="A228" s="651" t="s">
        <v>5871</v>
      </c>
      <c r="B228" s="652" t="s">
        <v>5367</v>
      </c>
      <c r="C228" s="652" t="s">
        <v>4725</v>
      </c>
      <c r="D228" s="652" t="s">
        <v>5981</v>
      </c>
      <c r="E228" s="652" t="s">
        <v>5982</v>
      </c>
      <c r="F228" s="655"/>
      <c r="G228" s="655"/>
      <c r="H228" s="655"/>
      <c r="I228" s="655"/>
      <c r="J228" s="655">
        <v>2</v>
      </c>
      <c r="K228" s="655">
        <v>4987.18</v>
      </c>
      <c r="L228" s="655"/>
      <c r="M228" s="655">
        <v>2493.59</v>
      </c>
      <c r="N228" s="655">
        <v>3</v>
      </c>
      <c r="O228" s="655">
        <v>7480.77</v>
      </c>
      <c r="P228" s="668"/>
      <c r="Q228" s="656">
        <v>2493.59</v>
      </c>
    </row>
    <row r="229" spans="1:17" ht="14.4" customHeight="1" x14ac:dyDescent="0.3">
      <c r="A229" s="651" t="s">
        <v>5871</v>
      </c>
      <c r="B229" s="652" t="s">
        <v>5367</v>
      </c>
      <c r="C229" s="652" t="s">
        <v>4725</v>
      </c>
      <c r="D229" s="652" t="s">
        <v>5983</v>
      </c>
      <c r="E229" s="652" t="s">
        <v>5906</v>
      </c>
      <c r="F229" s="655"/>
      <c r="G229" s="655"/>
      <c r="H229" s="655"/>
      <c r="I229" s="655"/>
      <c r="J229" s="655"/>
      <c r="K229" s="655"/>
      <c r="L229" s="655"/>
      <c r="M229" s="655"/>
      <c r="N229" s="655">
        <v>3</v>
      </c>
      <c r="O229" s="655">
        <v>25609.649999999998</v>
      </c>
      <c r="P229" s="668"/>
      <c r="Q229" s="656">
        <v>8536.5499999999993</v>
      </c>
    </row>
    <row r="230" spans="1:17" ht="14.4" customHeight="1" x14ac:dyDescent="0.3">
      <c r="A230" s="651" t="s">
        <v>5871</v>
      </c>
      <c r="B230" s="652" t="s">
        <v>5367</v>
      </c>
      <c r="C230" s="652" t="s">
        <v>4725</v>
      </c>
      <c r="D230" s="652" t="s">
        <v>5984</v>
      </c>
      <c r="E230" s="652" t="s">
        <v>5985</v>
      </c>
      <c r="F230" s="655"/>
      <c r="G230" s="655"/>
      <c r="H230" s="655"/>
      <c r="I230" s="655"/>
      <c r="J230" s="655"/>
      <c r="K230" s="655"/>
      <c r="L230" s="655"/>
      <c r="M230" s="655"/>
      <c r="N230" s="655">
        <v>1</v>
      </c>
      <c r="O230" s="655">
        <v>33448</v>
      </c>
      <c r="P230" s="668"/>
      <c r="Q230" s="656">
        <v>33448</v>
      </c>
    </row>
    <row r="231" spans="1:17" ht="14.4" customHeight="1" x14ac:dyDescent="0.3">
      <c r="A231" s="651" t="s">
        <v>5871</v>
      </c>
      <c r="B231" s="652" t="s">
        <v>5367</v>
      </c>
      <c r="C231" s="652" t="s">
        <v>4725</v>
      </c>
      <c r="D231" s="652" t="s">
        <v>5986</v>
      </c>
      <c r="E231" s="652" t="s">
        <v>5987</v>
      </c>
      <c r="F231" s="655"/>
      <c r="G231" s="655"/>
      <c r="H231" s="655"/>
      <c r="I231" s="655"/>
      <c r="J231" s="655"/>
      <c r="K231" s="655"/>
      <c r="L231" s="655"/>
      <c r="M231" s="655"/>
      <c r="N231" s="655">
        <v>1</v>
      </c>
      <c r="O231" s="655">
        <v>32200</v>
      </c>
      <c r="P231" s="668"/>
      <c r="Q231" s="656">
        <v>32200</v>
      </c>
    </row>
    <row r="232" spans="1:17" ht="14.4" customHeight="1" x14ac:dyDescent="0.3">
      <c r="A232" s="651" t="s">
        <v>5871</v>
      </c>
      <c r="B232" s="652" t="s">
        <v>5367</v>
      </c>
      <c r="C232" s="652" t="s">
        <v>4725</v>
      </c>
      <c r="D232" s="652" t="s">
        <v>5988</v>
      </c>
      <c r="E232" s="652" t="s">
        <v>5989</v>
      </c>
      <c r="F232" s="655"/>
      <c r="G232" s="655"/>
      <c r="H232" s="655"/>
      <c r="I232" s="655"/>
      <c r="J232" s="655"/>
      <c r="K232" s="655"/>
      <c r="L232" s="655"/>
      <c r="M232" s="655"/>
      <c r="N232" s="655">
        <v>2</v>
      </c>
      <c r="O232" s="655">
        <v>454818.52</v>
      </c>
      <c r="P232" s="668"/>
      <c r="Q232" s="656">
        <v>227409.26</v>
      </c>
    </row>
    <row r="233" spans="1:17" ht="14.4" customHeight="1" x14ac:dyDescent="0.3">
      <c r="A233" s="651" t="s">
        <v>5871</v>
      </c>
      <c r="B233" s="652" t="s">
        <v>5367</v>
      </c>
      <c r="C233" s="652" t="s">
        <v>4725</v>
      </c>
      <c r="D233" s="652" t="s">
        <v>5990</v>
      </c>
      <c r="E233" s="652" t="s">
        <v>5991</v>
      </c>
      <c r="F233" s="655"/>
      <c r="G233" s="655"/>
      <c r="H233" s="655"/>
      <c r="I233" s="655"/>
      <c r="J233" s="655"/>
      <c r="K233" s="655"/>
      <c r="L233" s="655"/>
      <c r="M233" s="655"/>
      <c r="N233" s="655">
        <v>1</v>
      </c>
      <c r="O233" s="655">
        <v>958.64</v>
      </c>
      <c r="P233" s="668"/>
      <c r="Q233" s="656">
        <v>958.64</v>
      </c>
    </row>
    <row r="234" spans="1:17" ht="14.4" customHeight="1" x14ac:dyDescent="0.3">
      <c r="A234" s="651" t="s">
        <v>5871</v>
      </c>
      <c r="B234" s="652" t="s">
        <v>5367</v>
      </c>
      <c r="C234" s="652" t="s">
        <v>4493</v>
      </c>
      <c r="D234" s="652" t="s">
        <v>5992</v>
      </c>
      <c r="E234" s="652" t="s">
        <v>5993</v>
      </c>
      <c r="F234" s="655">
        <v>2</v>
      </c>
      <c r="G234" s="655">
        <v>411</v>
      </c>
      <c r="H234" s="655">
        <v>1</v>
      </c>
      <c r="I234" s="655">
        <v>205.5</v>
      </c>
      <c r="J234" s="655">
        <v>4</v>
      </c>
      <c r="K234" s="655">
        <v>828</v>
      </c>
      <c r="L234" s="655">
        <v>2.0145985401459856</v>
      </c>
      <c r="M234" s="655">
        <v>207</v>
      </c>
      <c r="N234" s="655">
        <v>1</v>
      </c>
      <c r="O234" s="655">
        <v>213</v>
      </c>
      <c r="P234" s="668">
        <v>0.51824817518248179</v>
      </c>
      <c r="Q234" s="656">
        <v>213</v>
      </c>
    </row>
    <row r="235" spans="1:17" ht="14.4" customHeight="1" x14ac:dyDescent="0.3">
      <c r="A235" s="651" t="s">
        <v>5871</v>
      </c>
      <c r="B235" s="652" t="s">
        <v>5367</v>
      </c>
      <c r="C235" s="652" t="s">
        <v>4493</v>
      </c>
      <c r="D235" s="652" t="s">
        <v>5994</v>
      </c>
      <c r="E235" s="652" t="s">
        <v>5995</v>
      </c>
      <c r="F235" s="655">
        <v>185</v>
      </c>
      <c r="G235" s="655">
        <v>27862</v>
      </c>
      <c r="H235" s="655">
        <v>1</v>
      </c>
      <c r="I235" s="655">
        <v>150.60540540540541</v>
      </c>
      <c r="J235" s="655">
        <v>162</v>
      </c>
      <c r="K235" s="655">
        <v>24462</v>
      </c>
      <c r="L235" s="655">
        <v>0.87796999497523509</v>
      </c>
      <c r="M235" s="655">
        <v>151</v>
      </c>
      <c r="N235" s="655">
        <v>152</v>
      </c>
      <c r="O235" s="655">
        <v>23560</v>
      </c>
      <c r="P235" s="668">
        <v>0.84559615246572395</v>
      </c>
      <c r="Q235" s="656">
        <v>155</v>
      </c>
    </row>
    <row r="236" spans="1:17" ht="14.4" customHeight="1" x14ac:dyDescent="0.3">
      <c r="A236" s="651" t="s">
        <v>5871</v>
      </c>
      <c r="B236" s="652" t="s">
        <v>5367</v>
      </c>
      <c r="C236" s="652" t="s">
        <v>4493</v>
      </c>
      <c r="D236" s="652" t="s">
        <v>5996</v>
      </c>
      <c r="E236" s="652" t="s">
        <v>5997</v>
      </c>
      <c r="F236" s="655">
        <v>633</v>
      </c>
      <c r="G236" s="655">
        <v>115607</v>
      </c>
      <c r="H236" s="655">
        <v>1</v>
      </c>
      <c r="I236" s="655">
        <v>182.63349131121643</v>
      </c>
      <c r="J236" s="655">
        <v>453</v>
      </c>
      <c r="K236" s="655">
        <v>82899</v>
      </c>
      <c r="L236" s="655">
        <v>0.71707595560822446</v>
      </c>
      <c r="M236" s="655">
        <v>183</v>
      </c>
      <c r="N236" s="655">
        <v>403</v>
      </c>
      <c r="O236" s="655">
        <v>75361</v>
      </c>
      <c r="P236" s="668">
        <v>0.65187229147023973</v>
      </c>
      <c r="Q236" s="656">
        <v>187</v>
      </c>
    </row>
    <row r="237" spans="1:17" ht="14.4" customHeight="1" x14ac:dyDescent="0.3">
      <c r="A237" s="651" t="s">
        <v>5871</v>
      </c>
      <c r="B237" s="652" t="s">
        <v>5367</v>
      </c>
      <c r="C237" s="652" t="s">
        <v>4493</v>
      </c>
      <c r="D237" s="652" t="s">
        <v>5998</v>
      </c>
      <c r="E237" s="652" t="s">
        <v>5999</v>
      </c>
      <c r="F237" s="655">
        <v>17</v>
      </c>
      <c r="G237" s="655">
        <v>2121</v>
      </c>
      <c r="H237" s="655">
        <v>1</v>
      </c>
      <c r="I237" s="655">
        <v>124.76470588235294</v>
      </c>
      <c r="J237" s="655">
        <v>20</v>
      </c>
      <c r="K237" s="655">
        <v>2500</v>
      </c>
      <c r="L237" s="655">
        <v>1.1786892975011787</v>
      </c>
      <c r="M237" s="655">
        <v>125</v>
      </c>
      <c r="N237" s="655">
        <v>15</v>
      </c>
      <c r="O237" s="655">
        <v>1920</v>
      </c>
      <c r="P237" s="668">
        <v>0.90523338048090518</v>
      </c>
      <c r="Q237" s="656">
        <v>128</v>
      </c>
    </row>
    <row r="238" spans="1:17" ht="14.4" customHeight="1" x14ac:dyDescent="0.3">
      <c r="A238" s="651" t="s">
        <v>5871</v>
      </c>
      <c r="B238" s="652" t="s">
        <v>5367</v>
      </c>
      <c r="C238" s="652" t="s">
        <v>4493</v>
      </c>
      <c r="D238" s="652" t="s">
        <v>6000</v>
      </c>
      <c r="E238" s="652" t="s">
        <v>6001</v>
      </c>
      <c r="F238" s="655">
        <v>51</v>
      </c>
      <c r="G238" s="655">
        <v>11110</v>
      </c>
      <c r="H238" s="655">
        <v>1</v>
      </c>
      <c r="I238" s="655">
        <v>217.84313725490196</v>
      </c>
      <c r="J238" s="655">
        <v>66</v>
      </c>
      <c r="K238" s="655">
        <v>14454</v>
      </c>
      <c r="L238" s="655">
        <v>1.300990099009901</v>
      </c>
      <c r="M238" s="655">
        <v>219</v>
      </c>
      <c r="N238" s="655">
        <v>56</v>
      </c>
      <c r="O238" s="655">
        <v>12488</v>
      </c>
      <c r="P238" s="668">
        <v>1.1240324032403239</v>
      </c>
      <c r="Q238" s="656">
        <v>223</v>
      </c>
    </row>
    <row r="239" spans="1:17" ht="14.4" customHeight="1" x14ac:dyDescent="0.3">
      <c r="A239" s="651" t="s">
        <v>5871</v>
      </c>
      <c r="B239" s="652" t="s">
        <v>5367</v>
      </c>
      <c r="C239" s="652" t="s">
        <v>4493</v>
      </c>
      <c r="D239" s="652" t="s">
        <v>6002</v>
      </c>
      <c r="E239" s="652" t="s">
        <v>6003</v>
      </c>
      <c r="F239" s="655">
        <v>13</v>
      </c>
      <c r="G239" s="655">
        <v>2830</v>
      </c>
      <c r="H239" s="655">
        <v>1</v>
      </c>
      <c r="I239" s="655">
        <v>217.69230769230768</v>
      </c>
      <c r="J239" s="655">
        <v>5</v>
      </c>
      <c r="K239" s="655">
        <v>1095</v>
      </c>
      <c r="L239" s="655">
        <v>0.38692579505300351</v>
      </c>
      <c r="M239" s="655">
        <v>219</v>
      </c>
      <c r="N239" s="655">
        <v>8</v>
      </c>
      <c r="O239" s="655">
        <v>1784</v>
      </c>
      <c r="P239" s="668">
        <v>0.63038869257950525</v>
      </c>
      <c r="Q239" s="656">
        <v>223</v>
      </c>
    </row>
    <row r="240" spans="1:17" ht="14.4" customHeight="1" x14ac:dyDescent="0.3">
      <c r="A240" s="651" t="s">
        <v>5871</v>
      </c>
      <c r="B240" s="652" t="s">
        <v>5367</v>
      </c>
      <c r="C240" s="652" t="s">
        <v>4493</v>
      </c>
      <c r="D240" s="652" t="s">
        <v>6004</v>
      </c>
      <c r="E240" s="652" t="s">
        <v>6005</v>
      </c>
      <c r="F240" s="655">
        <v>7</v>
      </c>
      <c r="G240" s="655">
        <v>1539</v>
      </c>
      <c r="H240" s="655">
        <v>1</v>
      </c>
      <c r="I240" s="655">
        <v>219.85714285714286</v>
      </c>
      <c r="J240" s="655">
        <v>17</v>
      </c>
      <c r="K240" s="655">
        <v>3757</v>
      </c>
      <c r="L240" s="655">
        <v>2.4411955815464585</v>
      </c>
      <c r="M240" s="655">
        <v>221</v>
      </c>
      <c r="N240" s="655">
        <v>32</v>
      </c>
      <c r="O240" s="655">
        <v>7200</v>
      </c>
      <c r="P240" s="668">
        <v>4.6783625730994149</v>
      </c>
      <c r="Q240" s="656">
        <v>225</v>
      </c>
    </row>
    <row r="241" spans="1:17" ht="14.4" customHeight="1" x14ac:dyDescent="0.3">
      <c r="A241" s="651" t="s">
        <v>5871</v>
      </c>
      <c r="B241" s="652" t="s">
        <v>5367</v>
      </c>
      <c r="C241" s="652" t="s">
        <v>4493</v>
      </c>
      <c r="D241" s="652" t="s">
        <v>6006</v>
      </c>
      <c r="E241" s="652" t="s">
        <v>6007</v>
      </c>
      <c r="F241" s="655"/>
      <c r="G241" s="655"/>
      <c r="H241" s="655"/>
      <c r="I241" s="655"/>
      <c r="J241" s="655">
        <v>1</v>
      </c>
      <c r="K241" s="655">
        <v>330</v>
      </c>
      <c r="L241" s="655"/>
      <c r="M241" s="655">
        <v>330</v>
      </c>
      <c r="N241" s="655"/>
      <c r="O241" s="655"/>
      <c r="P241" s="668"/>
      <c r="Q241" s="656"/>
    </row>
    <row r="242" spans="1:17" ht="14.4" customHeight="1" x14ac:dyDescent="0.3">
      <c r="A242" s="651" t="s">
        <v>5871</v>
      </c>
      <c r="B242" s="652" t="s">
        <v>5367</v>
      </c>
      <c r="C242" s="652" t="s">
        <v>4493</v>
      </c>
      <c r="D242" s="652" t="s">
        <v>6008</v>
      </c>
      <c r="E242" s="652" t="s">
        <v>6009</v>
      </c>
      <c r="F242" s="655">
        <v>34</v>
      </c>
      <c r="G242" s="655">
        <v>140478</v>
      </c>
      <c r="H242" s="655">
        <v>1</v>
      </c>
      <c r="I242" s="655">
        <v>4131.7058823529414</v>
      </c>
      <c r="J242" s="655">
        <v>21</v>
      </c>
      <c r="K242" s="655">
        <v>86919</v>
      </c>
      <c r="L242" s="655">
        <v>0.61873745355144583</v>
      </c>
      <c r="M242" s="655">
        <v>4139</v>
      </c>
      <c r="N242" s="655">
        <v>29</v>
      </c>
      <c r="O242" s="655">
        <v>120756</v>
      </c>
      <c r="P242" s="668">
        <v>0.85960791013539484</v>
      </c>
      <c r="Q242" s="656">
        <v>4164</v>
      </c>
    </row>
    <row r="243" spans="1:17" ht="14.4" customHeight="1" x14ac:dyDescent="0.3">
      <c r="A243" s="651" t="s">
        <v>5871</v>
      </c>
      <c r="B243" s="652" t="s">
        <v>5367</v>
      </c>
      <c r="C243" s="652" t="s">
        <v>4493</v>
      </c>
      <c r="D243" s="652" t="s">
        <v>6010</v>
      </c>
      <c r="E243" s="652" t="s">
        <v>6011</v>
      </c>
      <c r="F243" s="655"/>
      <c r="G243" s="655"/>
      <c r="H243" s="655"/>
      <c r="I243" s="655"/>
      <c r="J243" s="655"/>
      <c r="K243" s="655"/>
      <c r="L243" s="655"/>
      <c r="M243" s="655"/>
      <c r="N243" s="655">
        <v>1</v>
      </c>
      <c r="O243" s="655">
        <v>15260</v>
      </c>
      <c r="P243" s="668"/>
      <c r="Q243" s="656">
        <v>15260</v>
      </c>
    </row>
    <row r="244" spans="1:17" ht="14.4" customHeight="1" x14ac:dyDescent="0.3">
      <c r="A244" s="651" t="s">
        <v>5871</v>
      </c>
      <c r="B244" s="652" t="s">
        <v>5367</v>
      </c>
      <c r="C244" s="652" t="s">
        <v>4493</v>
      </c>
      <c r="D244" s="652" t="s">
        <v>6012</v>
      </c>
      <c r="E244" s="652" t="s">
        <v>6013</v>
      </c>
      <c r="F244" s="655">
        <v>87</v>
      </c>
      <c r="G244" s="655">
        <v>332181</v>
      </c>
      <c r="H244" s="655">
        <v>1</v>
      </c>
      <c r="I244" s="655">
        <v>3818.1724137931033</v>
      </c>
      <c r="J244" s="655">
        <v>44</v>
      </c>
      <c r="K244" s="655">
        <v>168256</v>
      </c>
      <c r="L244" s="655">
        <v>0.50651903630851858</v>
      </c>
      <c r="M244" s="655">
        <v>3824</v>
      </c>
      <c r="N244" s="655">
        <v>68</v>
      </c>
      <c r="O244" s="655">
        <v>262480</v>
      </c>
      <c r="P244" s="668">
        <v>0.79017162330175417</v>
      </c>
      <c r="Q244" s="656">
        <v>3860</v>
      </c>
    </row>
    <row r="245" spans="1:17" ht="14.4" customHeight="1" x14ac:dyDescent="0.3">
      <c r="A245" s="651" t="s">
        <v>5871</v>
      </c>
      <c r="B245" s="652" t="s">
        <v>5367</v>
      </c>
      <c r="C245" s="652" t="s">
        <v>4493</v>
      </c>
      <c r="D245" s="652" t="s">
        <v>6014</v>
      </c>
      <c r="E245" s="652" t="s">
        <v>6015</v>
      </c>
      <c r="F245" s="655">
        <v>2</v>
      </c>
      <c r="G245" s="655">
        <v>15670</v>
      </c>
      <c r="H245" s="655">
        <v>1</v>
      </c>
      <c r="I245" s="655">
        <v>7835</v>
      </c>
      <c r="J245" s="655">
        <v>2</v>
      </c>
      <c r="K245" s="655">
        <v>15706</v>
      </c>
      <c r="L245" s="655">
        <v>1.0022973835354181</v>
      </c>
      <c r="M245" s="655">
        <v>7853</v>
      </c>
      <c r="N245" s="655">
        <v>7</v>
      </c>
      <c r="O245" s="655">
        <v>55475</v>
      </c>
      <c r="P245" s="668">
        <v>3.5402042118698152</v>
      </c>
      <c r="Q245" s="656">
        <v>7925</v>
      </c>
    </row>
    <row r="246" spans="1:17" ht="14.4" customHeight="1" x14ac:dyDescent="0.3">
      <c r="A246" s="651" t="s">
        <v>5871</v>
      </c>
      <c r="B246" s="652" t="s">
        <v>5367</v>
      </c>
      <c r="C246" s="652" t="s">
        <v>4493</v>
      </c>
      <c r="D246" s="652" t="s">
        <v>6016</v>
      </c>
      <c r="E246" s="652" t="s">
        <v>6017</v>
      </c>
      <c r="F246" s="655"/>
      <c r="G246" s="655"/>
      <c r="H246" s="655"/>
      <c r="I246" s="655"/>
      <c r="J246" s="655"/>
      <c r="K246" s="655"/>
      <c r="L246" s="655"/>
      <c r="M246" s="655"/>
      <c r="N246" s="655">
        <v>1</v>
      </c>
      <c r="O246" s="655">
        <v>1054</v>
      </c>
      <c r="P246" s="668"/>
      <c r="Q246" s="656">
        <v>1054</v>
      </c>
    </row>
    <row r="247" spans="1:17" ht="14.4" customHeight="1" x14ac:dyDescent="0.3">
      <c r="A247" s="651" t="s">
        <v>5871</v>
      </c>
      <c r="B247" s="652" t="s">
        <v>5367</v>
      </c>
      <c r="C247" s="652" t="s">
        <v>4493</v>
      </c>
      <c r="D247" s="652" t="s">
        <v>6018</v>
      </c>
      <c r="E247" s="652" t="s">
        <v>6019</v>
      </c>
      <c r="F247" s="655">
        <v>7</v>
      </c>
      <c r="G247" s="655">
        <v>8951</v>
      </c>
      <c r="H247" s="655">
        <v>1</v>
      </c>
      <c r="I247" s="655">
        <v>1278.7142857142858</v>
      </c>
      <c r="J247" s="655">
        <v>6</v>
      </c>
      <c r="K247" s="655">
        <v>7686</v>
      </c>
      <c r="L247" s="655">
        <v>0.85867500837895205</v>
      </c>
      <c r="M247" s="655">
        <v>1281</v>
      </c>
      <c r="N247" s="655">
        <v>3</v>
      </c>
      <c r="O247" s="655">
        <v>3879</v>
      </c>
      <c r="P247" s="668">
        <v>0.43335940118422522</v>
      </c>
      <c r="Q247" s="656">
        <v>1293</v>
      </c>
    </row>
    <row r="248" spans="1:17" ht="14.4" customHeight="1" x14ac:dyDescent="0.3">
      <c r="A248" s="651" t="s">
        <v>5871</v>
      </c>
      <c r="B248" s="652" t="s">
        <v>5367</v>
      </c>
      <c r="C248" s="652" t="s">
        <v>4493</v>
      </c>
      <c r="D248" s="652" t="s">
        <v>6020</v>
      </c>
      <c r="E248" s="652" t="s">
        <v>6021</v>
      </c>
      <c r="F248" s="655"/>
      <c r="G248" s="655"/>
      <c r="H248" s="655"/>
      <c r="I248" s="655"/>
      <c r="J248" s="655">
        <v>2</v>
      </c>
      <c r="K248" s="655">
        <v>2334</v>
      </c>
      <c r="L248" s="655"/>
      <c r="M248" s="655">
        <v>1167</v>
      </c>
      <c r="N248" s="655">
        <v>3</v>
      </c>
      <c r="O248" s="655">
        <v>3531</v>
      </c>
      <c r="P248" s="668"/>
      <c r="Q248" s="656">
        <v>1177</v>
      </c>
    </row>
    <row r="249" spans="1:17" ht="14.4" customHeight="1" x14ac:dyDescent="0.3">
      <c r="A249" s="651" t="s">
        <v>5871</v>
      </c>
      <c r="B249" s="652" t="s">
        <v>5367</v>
      </c>
      <c r="C249" s="652" t="s">
        <v>4493</v>
      </c>
      <c r="D249" s="652" t="s">
        <v>6022</v>
      </c>
      <c r="E249" s="652" t="s">
        <v>6023</v>
      </c>
      <c r="F249" s="655">
        <v>303</v>
      </c>
      <c r="G249" s="655">
        <v>1536870</v>
      </c>
      <c r="H249" s="655">
        <v>1</v>
      </c>
      <c r="I249" s="655">
        <v>5072.1782178217818</v>
      </c>
      <c r="J249" s="655">
        <v>296</v>
      </c>
      <c r="K249" s="655">
        <v>1502496</v>
      </c>
      <c r="L249" s="655">
        <v>0.97763376212692032</v>
      </c>
      <c r="M249" s="655">
        <v>5076</v>
      </c>
      <c r="N249" s="655">
        <v>248</v>
      </c>
      <c r="O249" s="655">
        <v>1278936</v>
      </c>
      <c r="P249" s="668">
        <v>0.83216927911924887</v>
      </c>
      <c r="Q249" s="656">
        <v>5157</v>
      </c>
    </row>
    <row r="250" spans="1:17" ht="14.4" customHeight="1" x14ac:dyDescent="0.3">
      <c r="A250" s="651" t="s">
        <v>5871</v>
      </c>
      <c r="B250" s="652" t="s">
        <v>5367</v>
      </c>
      <c r="C250" s="652" t="s">
        <v>4493</v>
      </c>
      <c r="D250" s="652" t="s">
        <v>6024</v>
      </c>
      <c r="E250" s="652" t="s">
        <v>6025</v>
      </c>
      <c r="F250" s="655">
        <v>7</v>
      </c>
      <c r="G250" s="655">
        <v>38592</v>
      </c>
      <c r="H250" s="655">
        <v>1</v>
      </c>
      <c r="I250" s="655">
        <v>5513.1428571428569</v>
      </c>
      <c r="J250" s="655">
        <v>3</v>
      </c>
      <c r="K250" s="655">
        <v>16548</v>
      </c>
      <c r="L250" s="655">
        <v>0.42879353233830847</v>
      </c>
      <c r="M250" s="655">
        <v>5516</v>
      </c>
      <c r="N250" s="655">
        <v>2</v>
      </c>
      <c r="O250" s="655">
        <v>11240</v>
      </c>
      <c r="P250" s="668">
        <v>0.29125207296849087</v>
      </c>
      <c r="Q250" s="656">
        <v>5620</v>
      </c>
    </row>
    <row r="251" spans="1:17" ht="14.4" customHeight="1" x14ac:dyDescent="0.3">
      <c r="A251" s="651" t="s">
        <v>5871</v>
      </c>
      <c r="B251" s="652" t="s">
        <v>5367</v>
      </c>
      <c r="C251" s="652" t="s">
        <v>4493</v>
      </c>
      <c r="D251" s="652" t="s">
        <v>5368</v>
      </c>
      <c r="E251" s="652" t="s">
        <v>5369</v>
      </c>
      <c r="F251" s="655"/>
      <c r="G251" s="655"/>
      <c r="H251" s="655"/>
      <c r="I251" s="655"/>
      <c r="J251" s="655">
        <v>0</v>
      </c>
      <c r="K251" s="655">
        <v>0</v>
      </c>
      <c r="L251" s="655"/>
      <c r="M251" s="655"/>
      <c r="N251" s="655"/>
      <c r="O251" s="655"/>
      <c r="P251" s="668"/>
      <c r="Q251" s="656"/>
    </row>
    <row r="252" spans="1:17" ht="14.4" customHeight="1" x14ac:dyDescent="0.3">
      <c r="A252" s="651" t="s">
        <v>5871</v>
      </c>
      <c r="B252" s="652" t="s">
        <v>5367</v>
      </c>
      <c r="C252" s="652" t="s">
        <v>4493</v>
      </c>
      <c r="D252" s="652" t="s">
        <v>6026</v>
      </c>
      <c r="E252" s="652" t="s">
        <v>6027</v>
      </c>
      <c r="F252" s="655">
        <v>317</v>
      </c>
      <c r="G252" s="655">
        <v>55059</v>
      </c>
      <c r="H252" s="655">
        <v>1</v>
      </c>
      <c r="I252" s="655">
        <v>173.68769716088329</v>
      </c>
      <c r="J252" s="655">
        <v>324</v>
      </c>
      <c r="K252" s="655">
        <v>56700</v>
      </c>
      <c r="L252" s="655">
        <v>1.029804391652591</v>
      </c>
      <c r="M252" s="655">
        <v>175</v>
      </c>
      <c r="N252" s="655">
        <v>342</v>
      </c>
      <c r="O252" s="655">
        <v>60534</v>
      </c>
      <c r="P252" s="668">
        <v>1.0994387838500517</v>
      </c>
      <c r="Q252" s="656">
        <v>177</v>
      </c>
    </row>
    <row r="253" spans="1:17" ht="14.4" customHeight="1" x14ac:dyDescent="0.3">
      <c r="A253" s="651" t="s">
        <v>5871</v>
      </c>
      <c r="B253" s="652" t="s">
        <v>5367</v>
      </c>
      <c r="C253" s="652" t="s">
        <v>4493</v>
      </c>
      <c r="D253" s="652" t="s">
        <v>6028</v>
      </c>
      <c r="E253" s="652" t="s">
        <v>6029</v>
      </c>
      <c r="F253" s="655">
        <v>421</v>
      </c>
      <c r="G253" s="655">
        <v>841183</v>
      </c>
      <c r="H253" s="655">
        <v>1</v>
      </c>
      <c r="I253" s="655">
        <v>1998.0593824228029</v>
      </c>
      <c r="J253" s="655">
        <v>439</v>
      </c>
      <c r="K253" s="655">
        <v>878439</v>
      </c>
      <c r="L253" s="655">
        <v>1.0442900058607936</v>
      </c>
      <c r="M253" s="655">
        <v>2001</v>
      </c>
      <c r="N253" s="655">
        <v>495</v>
      </c>
      <c r="O253" s="655">
        <v>1013760</v>
      </c>
      <c r="P253" s="668">
        <v>1.2051598760317315</v>
      </c>
      <c r="Q253" s="656">
        <v>2048</v>
      </c>
    </row>
    <row r="254" spans="1:17" ht="14.4" customHeight="1" x14ac:dyDescent="0.3">
      <c r="A254" s="651" t="s">
        <v>5871</v>
      </c>
      <c r="B254" s="652" t="s">
        <v>5367</v>
      </c>
      <c r="C254" s="652" t="s">
        <v>4493</v>
      </c>
      <c r="D254" s="652" t="s">
        <v>6030</v>
      </c>
      <c r="E254" s="652" t="s">
        <v>6031</v>
      </c>
      <c r="F254" s="655">
        <v>109</v>
      </c>
      <c r="G254" s="655">
        <v>293644</v>
      </c>
      <c r="H254" s="655">
        <v>1</v>
      </c>
      <c r="I254" s="655">
        <v>2693.9816513761466</v>
      </c>
      <c r="J254" s="655">
        <v>112</v>
      </c>
      <c r="K254" s="655">
        <v>301952</v>
      </c>
      <c r="L254" s="655">
        <v>1.0282927626649958</v>
      </c>
      <c r="M254" s="655">
        <v>2696</v>
      </c>
      <c r="N254" s="655">
        <v>86</v>
      </c>
      <c r="O254" s="655">
        <v>235296</v>
      </c>
      <c r="P254" s="668">
        <v>0.80129680838021555</v>
      </c>
      <c r="Q254" s="656">
        <v>2736</v>
      </c>
    </row>
    <row r="255" spans="1:17" ht="14.4" customHeight="1" x14ac:dyDescent="0.3">
      <c r="A255" s="651" t="s">
        <v>5871</v>
      </c>
      <c r="B255" s="652" t="s">
        <v>5367</v>
      </c>
      <c r="C255" s="652" t="s">
        <v>4493</v>
      </c>
      <c r="D255" s="652" t="s">
        <v>6032</v>
      </c>
      <c r="E255" s="652" t="s">
        <v>6033</v>
      </c>
      <c r="F255" s="655"/>
      <c r="G255" s="655"/>
      <c r="H255" s="655"/>
      <c r="I255" s="655"/>
      <c r="J255" s="655">
        <v>1</v>
      </c>
      <c r="K255" s="655">
        <v>5188</v>
      </c>
      <c r="L255" s="655"/>
      <c r="M255" s="655">
        <v>5188</v>
      </c>
      <c r="N255" s="655"/>
      <c r="O255" s="655"/>
      <c r="P255" s="668"/>
      <c r="Q255" s="656"/>
    </row>
    <row r="256" spans="1:17" ht="14.4" customHeight="1" x14ac:dyDescent="0.3">
      <c r="A256" s="651" t="s">
        <v>5871</v>
      </c>
      <c r="B256" s="652" t="s">
        <v>5367</v>
      </c>
      <c r="C256" s="652" t="s">
        <v>4493</v>
      </c>
      <c r="D256" s="652" t="s">
        <v>6034</v>
      </c>
      <c r="E256" s="652" t="s">
        <v>6035</v>
      </c>
      <c r="F256" s="655">
        <v>2</v>
      </c>
      <c r="G256" s="655">
        <v>4152</v>
      </c>
      <c r="H256" s="655">
        <v>1</v>
      </c>
      <c r="I256" s="655">
        <v>2076</v>
      </c>
      <c r="J256" s="655">
        <v>3</v>
      </c>
      <c r="K256" s="655">
        <v>6246</v>
      </c>
      <c r="L256" s="655">
        <v>1.504335260115607</v>
      </c>
      <c r="M256" s="655">
        <v>2082</v>
      </c>
      <c r="N256" s="655">
        <v>8</v>
      </c>
      <c r="O256" s="655">
        <v>16904</v>
      </c>
      <c r="P256" s="668">
        <v>4.071290944123314</v>
      </c>
      <c r="Q256" s="656">
        <v>2113</v>
      </c>
    </row>
    <row r="257" spans="1:17" ht="14.4" customHeight="1" x14ac:dyDescent="0.3">
      <c r="A257" s="651" t="s">
        <v>5871</v>
      </c>
      <c r="B257" s="652" t="s">
        <v>5367</v>
      </c>
      <c r="C257" s="652" t="s">
        <v>4493</v>
      </c>
      <c r="D257" s="652" t="s">
        <v>6036</v>
      </c>
      <c r="E257" s="652" t="s">
        <v>6037</v>
      </c>
      <c r="F257" s="655">
        <v>10</v>
      </c>
      <c r="G257" s="655">
        <v>1509</v>
      </c>
      <c r="H257" s="655">
        <v>1</v>
      </c>
      <c r="I257" s="655">
        <v>150.9</v>
      </c>
      <c r="J257" s="655">
        <v>18</v>
      </c>
      <c r="K257" s="655">
        <v>2718</v>
      </c>
      <c r="L257" s="655">
        <v>1.8011928429423458</v>
      </c>
      <c r="M257" s="655">
        <v>151</v>
      </c>
      <c r="N257" s="655">
        <v>12</v>
      </c>
      <c r="O257" s="655">
        <v>1860</v>
      </c>
      <c r="P257" s="668">
        <v>1.2326043737574552</v>
      </c>
      <c r="Q257" s="656">
        <v>155</v>
      </c>
    </row>
    <row r="258" spans="1:17" ht="14.4" customHeight="1" x14ac:dyDescent="0.3">
      <c r="A258" s="651" t="s">
        <v>5871</v>
      </c>
      <c r="B258" s="652" t="s">
        <v>5367</v>
      </c>
      <c r="C258" s="652" t="s">
        <v>4493</v>
      </c>
      <c r="D258" s="652" t="s">
        <v>6038</v>
      </c>
      <c r="E258" s="652" t="s">
        <v>6039</v>
      </c>
      <c r="F258" s="655">
        <v>8</v>
      </c>
      <c r="G258" s="655">
        <v>1552</v>
      </c>
      <c r="H258" s="655">
        <v>1</v>
      </c>
      <c r="I258" s="655">
        <v>194</v>
      </c>
      <c r="J258" s="655">
        <v>16</v>
      </c>
      <c r="K258" s="655">
        <v>3120</v>
      </c>
      <c r="L258" s="655">
        <v>2.0103092783505154</v>
      </c>
      <c r="M258" s="655">
        <v>195</v>
      </c>
      <c r="N258" s="655">
        <v>16</v>
      </c>
      <c r="O258" s="655">
        <v>3184</v>
      </c>
      <c r="P258" s="668">
        <v>2.0515463917525771</v>
      </c>
      <c r="Q258" s="656">
        <v>199</v>
      </c>
    </row>
    <row r="259" spans="1:17" ht="14.4" customHeight="1" x14ac:dyDescent="0.3">
      <c r="A259" s="651" t="s">
        <v>5871</v>
      </c>
      <c r="B259" s="652" t="s">
        <v>5367</v>
      </c>
      <c r="C259" s="652" t="s">
        <v>4493</v>
      </c>
      <c r="D259" s="652" t="s">
        <v>6040</v>
      </c>
      <c r="E259" s="652" t="s">
        <v>6041</v>
      </c>
      <c r="F259" s="655">
        <v>3170</v>
      </c>
      <c r="G259" s="655">
        <v>629806</v>
      </c>
      <c r="H259" s="655">
        <v>1</v>
      </c>
      <c r="I259" s="655">
        <v>198.67697160883282</v>
      </c>
      <c r="J259" s="655">
        <v>3530</v>
      </c>
      <c r="K259" s="655">
        <v>706000</v>
      </c>
      <c r="L259" s="655">
        <v>1.1209801113358717</v>
      </c>
      <c r="M259" s="655">
        <v>200</v>
      </c>
      <c r="N259" s="655">
        <v>4393</v>
      </c>
      <c r="O259" s="655">
        <v>896172</v>
      </c>
      <c r="P259" s="668">
        <v>1.4229334112409218</v>
      </c>
      <c r="Q259" s="656">
        <v>204</v>
      </c>
    </row>
    <row r="260" spans="1:17" ht="14.4" customHeight="1" x14ac:dyDescent="0.3">
      <c r="A260" s="651" t="s">
        <v>5871</v>
      </c>
      <c r="B260" s="652" t="s">
        <v>5367</v>
      </c>
      <c r="C260" s="652" t="s">
        <v>4493</v>
      </c>
      <c r="D260" s="652" t="s">
        <v>6042</v>
      </c>
      <c r="E260" s="652" t="s">
        <v>6043</v>
      </c>
      <c r="F260" s="655">
        <v>7</v>
      </c>
      <c r="G260" s="655">
        <v>1111</v>
      </c>
      <c r="H260" s="655">
        <v>1</v>
      </c>
      <c r="I260" s="655">
        <v>158.71428571428572</v>
      </c>
      <c r="J260" s="655">
        <v>6</v>
      </c>
      <c r="K260" s="655">
        <v>954</v>
      </c>
      <c r="L260" s="655">
        <v>0.85868586858685869</v>
      </c>
      <c r="M260" s="655">
        <v>159</v>
      </c>
      <c r="N260" s="655">
        <v>15</v>
      </c>
      <c r="O260" s="655">
        <v>2445</v>
      </c>
      <c r="P260" s="668">
        <v>2.2007200720072007</v>
      </c>
      <c r="Q260" s="656">
        <v>163</v>
      </c>
    </row>
    <row r="261" spans="1:17" ht="14.4" customHeight="1" x14ac:dyDescent="0.3">
      <c r="A261" s="651" t="s">
        <v>5871</v>
      </c>
      <c r="B261" s="652" t="s">
        <v>5367</v>
      </c>
      <c r="C261" s="652" t="s">
        <v>4493</v>
      </c>
      <c r="D261" s="652" t="s">
        <v>6044</v>
      </c>
      <c r="E261" s="652" t="s">
        <v>6045</v>
      </c>
      <c r="F261" s="655">
        <v>1</v>
      </c>
      <c r="G261" s="655">
        <v>427</v>
      </c>
      <c r="H261" s="655">
        <v>1</v>
      </c>
      <c r="I261" s="655">
        <v>427</v>
      </c>
      <c r="J261" s="655"/>
      <c r="K261" s="655"/>
      <c r="L261" s="655"/>
      <c r="M261" s="655"/>
      <c r="N261" s="655"/>
      <c r="O261" s="655"/>
      <c r="P261" s="668"/>
      <c r="Q261" s="656"/>
    </row>
    <row r="262" spans="1:17" ht="14.4" customHeight="1" x14ac:dyDescent="0.3">
      <c r="A262" s="651" t="s">
        <v>5871</v>
      </c>
      <c r="B262" s="652" t="s">
        <v>5367</v>
      </c>
      <c r="C262" s="652" t="s">
        <v>4493</v>
      </c>
      <c r="D262" s="652" t="s">
        <v>6046</v>
      </c>
      <c r="E262" s="652" t="s">
        <v>6047</v>
      </c>
      <c r="F262" s="655">
        <v>161</v>
      </c>
      <c r="G262" s="655">
        <v>341373</v>
      </c>
      <c r="H262" s="655">
        <v>1</v>
      </c>
      <c r="I262" s="655">
        <v>2120.3291925465837</v>
      </c>
      <c r="J262" s="655">
        <v>231</v>
      </c>
      <c r="K262" s="655">
        <v>490413</v>
      </c>
      <c r="L262" s="655">
        <v>1.4365898884797568</v>
      </c>
      <c r="M262" s="655">
        <v>2123</v>
      </c>
      <c r="N262" s="655">
        <v>222</v>
      </c>
      <c r="O262" s="655">
        <v>478188</v>
      </c>
      <c r="P262" s="668">
        <v>1.4007786204532873</v>
      </c>
      <c r="Q262" s="656">
        <v>2154</v>
      </c>
    </row>
    <row r="263" spans="1:17" ht="14.4" customHeight="1" x14ac:dyDescent="0.3">
      <c r="A263" s="651" t="s">
        <v>5871</v>
      </c>
      <c r="B263" s="652" t="s">
        <v>5367</v>
      </c>
      <c r="C263" s="652" t="s">
        <v>4493</v>
      </c>
      <c r="D263" s="652" t="s">
        <v>6048</v>
      </c>
      <c r="E263" s="652" t="s">
        <v>6013</v>
      </c>
      <c r="F263" s="655">
        <v>92</v>
      </c>
      <c r="G263" s="655">
        <v>171626</v>
      </c>
      <c r="H263" s="655">
        <v>1</v>
      </c>
      <c r="I263" s="655">
        <v>1865.5</v>
      </c>
      <c r="J263" s="655">
        <v>51</v>
      </c>
      <c r="K263" s="655">
        <v>95319</v>
      </c>
      <c r="L263" s="655">
        <v>0.55538787829349867</v>
      </c>
      <c r="M263" s="655">
        <v>1869</v>
      </c>
      <c r="N263" s="655">
        <v>73</v>
      </c>
      <c r="O263" s="655">
        <v>137824</v>
      </c>
      <c r="P263" s="668">
        <v>0.80304848915665461</v>
      </c>
      <c r="Q263" s="656">
        <v>1888</v>
      </c>
    </row>
    <row r="264" spans="1:17" ht="14.4" customHeight="1" x14ac:dyDescent="0.3">
      <c r="A264" s="651" t="s">
        <v>5871</v>
      </c>
      <c r="B264" s="652" t="s">
        <v>5367</v>
      </c>
      <c r="C264" s="652" t="s">
        <v>4493</v>
      </c>
      <c r="D264" s="652" t="s">
        <v>6049</v>
      </c>
      <c r="E264" s="652" t="s">
        <v>6050</v>
      </c>
      <c r="F264" s="655">
        <v>1</v>
      </c>
      <c r="G264" s="655">
        <v>159</v>
      </c>
      <c r="H264" s="655">
        <v>1</v>
      </c>
      <c r="I264" s="655">
        <v>159</v>
      </c>
      <c r="J264" s="655">
        <v>4</v>
      </c>
      <c r="K264" s="655">
        <v>636</v>
      </c>
      <c r="L264" s="655">
        <v>4</v>
      </c>
      <c r="M264" s="655">
        <v>159</v>
      </c>
      <c r="N264" s="655">
        <v>4</v>
      </c>
      <c r="O264" s="655">
        <v>652</v>
      </c>
      <c r="P264" s="668">
        <v>4.10062893081761</v>
      </c>
      <c r="Q264" s="656">
        <v>163</v>
      </c>
    </row>
    <row r="265" spans="1:17" ht="14.4" customHeight="1" x14ac:dyDescent="0.3">
      <c r="A265" s="651" t="s">
        <v>5871</v>
      </c>
      <c r="B265" s="652" t="s">
        <v>5367</v>
      </c>
      <c r="C265" s="652" t="s">
        <v>4493</v>
      </c>
      <c r="D265" s="652" t="s">
        <v>6051</v>
      </c>
      <c r="E265" s="652" t="s">
        <v>6052</v>
      </c>
      <c r="F265" s="655"/>
      <c r="G265" s="655"/>
      <c r="H265" s="655"/>
      <c r="I265" s="655"/>
      <c r="J265" s="655">
        <v>2</v>
      </c>
      <c r="K265" s="655">
        <v>19458</v>
      </c>
      <c r="L265" s="655"/>
      <c r="M265" s="655">
        <v>9729</v>
      </c>
      <c r="N265" s="655"/>
      <c r="O265" s="655"/>
      <c r="P265" s="668"/>
      <c r="Q265" s="656"/>
    </row>
    <row r="266" spans="1:17" ht="14.4" customHeight="1" x14ac:dyDescent="0.3">
      <c r="A266" s="651" t="s">
        <v>5871</v>
      </c>
      <c r="B266" s="652" t="s">
        <v>5367</v>
      </c>
      <c r="C266" s="652" t="s">
        <v>4493</v>
      </c>
      <c r="D266" s="652" t="s">
        <v>6053</v>
      </c>
      <c r="E266" s="652" t="s">
        <v>6054</v>
      </c>
      <c r="F266" s="655">
        <v>57</v>
      </c>
      <c r="G266" s="655">
        <v>478207</v>
      </c>
      <c r="H266" s="655">
        <v>1</v>
      </c>
      <c r="I266" s="655">
        <v>8389.5964912280706</v>
      </c>
      <c r="J266" s="655">
        <v>31</v>
      </c>
      <c r="K266" s="655">
        <v>260369</v>
      </c>
      <c r="L266" s="655">
        <v>0.54446923612577813</v>
      </c>
      <c r="M266" s="655">
        <v>8399</v>
      </c>
      <c r="N266" s="655">
        <v>41</v>
      </c>
      <c r="O266" s="655">
        <v>346819</v>
      </c>
      <c r="P266" s="668">
        <v>0.72524868937510323</v>
      </c>
      <c r="Q266" s="656">
        <v>8459</v>
      </c>
    </row>
    <row r="267" spans="1:17" ht="14.4" customHeight="1" x14ac:dyDescent="0.3">
      <c r="A267" s="651" t="s">
        <v>5871</v>
      </c>
      <c r="B267" s="652" t="s">
        <v>5367</v>
      </c>
      <c r="C267" s="652" t="s">
        <v>4493</v>
      </c>
      <c r="D267" s="652" t="s">
        <v>6055</v>
      </c>
      <c r="E267" s="652" t="s">
        <v>6056</v>
      </c>
      <c r="F267" s="655">
        <v>1</v>
      </c>
      <c r="G267" s="655">
        <v>1993</v>
      </c>
      <c r="H267" s="655">
        <v>1</v>
      </c>
      <c r="I267" s="655">
        <v>1993</v>
      </c>
      <c r="J267" s="655"/>
      <c r="K267" s="655"/>
      <c r="L267" s="655"/>
      <c r="M267" s="655"/>
      <c r="N267" s="655"/>
      <c r="O267" s="655"/>
      <c r="P267" s="668"/>
      <c r="Q267" s="656"/>
    </row>
    <row r="268" spans="1:17" ht="14.4" customHeight="1" x14ac:dyDescent="0.3">
      <c r="A268" s="651" t="s">
        <v>6057</v>
      </c>
      <c r="B268" s="652" t="s">
        <v>6058</v>
      </c>
      <c r="C268" s="652" t="s">
        <v>4493</v>
      </c>
      <c r="D268" s="652" t="s">
        <v>6059</v>
      </c>
      <c r="E268" s="652" t="s">
        <v>6060</v>
      </c>
      <c r="F268" s="655">
        <v>591</v>
      </c>
      <c r="G268" s="655">
        <v>120801</v>
      </c>
      <c r="H268" s="655">
        <v>1</v>
      </c>
      <c r="I268" s="655">
        <v>204.40101522842639</v>
      </c>
      <c r="J268" s="655">
        <v>714</v>
      </c>
      <c r="K268" s="655">
        <v>147084</v>
      </c>
      <c r="L268" s="655">
        <v>1.2175727022127301</v>
      </c>
      <c r="M268" s="655">
        <v>206</v>
      </c>
      <c r="N268" s="655">
        <v>564</v>
      </c>
      <c r="O268" s="655">
        <v>119004</v>
      </c>
      <c r="P268" s="668">
        <v>0.98512429532868107</v>
      </c>
      <c r="Q268" s="656">
        <v>211</v>
      </c>
    </row>
    <row r="269" spans="1:17" ht="14.4" customHeight="1" x14ac:dyDescent="0.3">
      <c r="A269" s="651" t="s">
        <v>6057</v>
      </c>
      <c r="B269" s="652" t="s">
        <v>6058</v>
      </c>
      <c r="C269" s="652" t="s">
        <v>4493</v>
      </c>
      <c r="D269" s="652" t="s">
        <v>6061</v>
      </c>
      <c r="E269" s="652" t="s">
        <v>6060</v>
      </c>
      <c r="F269" s="655">
        <v>2</v>
      </c>
      <c r="G269" s="655">
        <v>168</v>
      </c>
      <c r="H269" s="655">
        <v>1</v>
      </c>
      <c r="I269" s="655">
        <v>84</v>
      </c>
      <c r="J269" s="655">
        <v>2</v>
      </c>
      <c r="K269" s="655">
        <v>170</v>
      </c>
      <c r="L269" s="655">
        <v>1.0119047619047619</v>
      </c>
      <c r="M269" s="655">
        <v>85</v>
      </c>
      <c r="N269" s="655">
        <v>3</v>
      </c>
      <c r="O269" s="655">
        <v>261</v>
      </c>
      <c r="P269" s="668">
        <v>1.5535714285714286</v>
      </c>
      <c r="Q269" s="656">
        <v>87</v>
      </c>
    </row>
    <row r="270" spans="1:17" ht="14.4" customHeight="1" x14ac:dyDescent="0.3">
      <c r="A270" s="651" t="s">
        <v>6057</v>
      </c>
      <c r="B270" s="652" t="s">
        <v>6058</v>
      </c>
      <c r="C270" s="652" t="s">
        <v>4493</v>
      </c>
      <c r="D270" s="652" t="s">
        <v>6062</v>
      </c>
      <c r="E270" s="652" t="s">
        <v>6063</v>
      </c>
      <c r="F270" s="655">
        <v>487</v>
      </c>
      <c r="G270" s="655">
        <v>142872</v>
      </c>
      <c r="H270" s="655">
        <v>1</v>
      </c>
      <c r="I270" s="655">
        <v>293.37166324435316</v>
      </c>
      <c r="J270" s="655">
        <v>496</v>
      </c>
      <c r="K270" s="655">
        <v>146320</v>
      </c>
      <c r="L270" s="655">
        <v>1.0241334901170278</v>
      </c>
      <c r="M270" s="655">
        <v>295</v>
      </c>
      <c r="N270" s="655">
        <v>348</v>
      </c>
      <c r="O270" s="655">
        <v>104748</v>
      </c>
      <c r="P270" s="668">
        <v>0.73315975138585587</v>
      </c>
      <c r="Q270" s="656">
        <v>301</v>
      </c>
    </row>
    <row r="271" spans="1:17" ht="14.4" customHeight="1" x14ac:dyDescent="0.3">
      <c r="A271" s="651" t="s">
        <v>6057</v>
      </c>
      <c r="B271" s="652" t="s">
        <v>6058</v>
      </c>
      <c r="C271" s="652" t="s">
        <v>4493</v>
      </c>
      <c r="D271" s="652" t="s">
        <v>6064</v>
      </c>
      <c r="E271" s="652" t="s">
        <v>6065</v>
      </c>
      <c r="F271" s="655">
        <v>6</v>
      </c>
      <c r="G271" s="655">
        <v>561</v>
      </c>
      <c r="H271" s="655">
        <v>1</v>
      </c>
      <c r="I271" s="655">
        <v>93.5</v>
      </c>
      <c r="J271" s="655">
        <v>3</v>
      </c>
      <c r="K271" s="655">
        <v>285</v>
      </c>
      <c r="L271" s="655">
        <v>0.50802139037433158</v>
      </c>
      <c r="M271" s="655">
        <v>95</v>
      </c>
      <c r="N271" s="655">
        <v>6</v>
      </c>
      <c r="O271" s="655">
        <v>594</v>
      </c>
      <c r="P271" s="668">
        <v>1.0588235294117647</v>
      </c>
      <c r="Q271" s="656">
        <v>99</v>
      </c>
    </row>
    <row r="272" spans="1:17" ht="14.4" customHeight="1" x14ac:dyDescent="0.3">
      <c r="A272" s="651" t="s">
        <v>6057</v>
      </c>
      <c r="B272" s="652" t="s">
        <v>6058</v>
      </c>
      <c r="C272" s="652" t="s">
        <v>4493</v>
      </c>
      <c r="D272" s="652" t="s">
        <v>6066</v>
      </c>
      <c r="E272" s="652" t="s">
        <v>6067</v>
      </c>
      <c r="F272" s="655">
        <v>428</v>
      </c>
      <c r="G272" s="655">
        <v>57642</v>
      </c>
      <c r="H272" s="655">
        <v>1</v>
      </c>
      <c r="I272" s="655">
        <v>134.67757009345794</v>
      </c>
      <c r="J272" s="655">
        <v>358</v>
      </c>
      <c r="K272" s="655">
        <v>48330</v>
      </c>
      <c r="L272" s="655">
        <v>0.83845112938482358</v>
      </c>
      <c r="M272" s="655">
        <v>135</v>
      </c>
      <c r="N272" s="655">
        <v>286</v>
      </c>
      <c r="O272" s="655">
        <v>39182</v>
      </c>
      <c r="P272" s="668">
        <v>0.67974740640505182</v>
      </c>
      <c r="Q272" s="656">
        <v>137</v>
      </c>
    </row>
    <row r="273" spans="1:17" ht="14.4" customHeight="1" x14ac:dyDescent="0.3">
      <c r="A273" s="651" t="s">
        <v>6057</v>
      </c>
      <c r="B273" s="652" t="s">
        <v>6058</v>
      </c>
      <c r="C273" s="652" t="s">
        <v>4493</v>
      </c>
      <c r="D273" s="652" t="s">
        <v>6068</v>
      </c>
      <c r="E273" s="652" t="s">
        <v>6067</v>
      </c>
      <c r="F273" s="655">
        <v>1</v>
      </c>
      <c r="G273" s="655">
        <v>175</v>
      </c>
      <c r="H273" s="655">
        <v>1</v>
      </c>
      <c r="I273" s="655">
        <v>175</v>
      </c>
      <c r="J273" s="655">
        <v>1</v>
      </c>
      <c r="K273" s="655">
        <v>178</v>
      </c>
      <c r="L273" s="655">
        <v>1.0171428571428571</v>
      </c>
      <c r="M273" s="655">
        <v>178</v>
      </c>
      <c r="N273" s="655">
        <v>1</v>
      </c>
      <c r="O273" s="655">
        <v>183</v>
      </c>
      <c r="P273" s="668">
        <v>1.0457142857142858</v>
      </c>
      <c r="Q273" s="656">
        <v>183</v>
      </c>
    </row>
    <row r="274" spans="1:17" ht="14.4" customHeight="1" x14ac:dyDescent="0.3">
      <c r="A274" s="651" t="s">
        <v>6057</v>
      </c>
      <c r="B274" s="652" t="s">
        <v>6058</v>
      </c>
      <c r="C274" s="652" t="s">
        <v>4493</v>
      </c>
      <c r="D274" s="652" t="s">
        <v>6069</v>
      </c>
      <c r="E274" s="652" t="s">
        <v>6070</v>
      </c>
      <c r="F274" s="655">
        <v>2</v>
      </c>
      <c r="G274" s="655">
        <v>1224</v>
      </c>
      <c r="H274" s="655">
        <v>1</v>
      </c>
      <c r="I274" s="655">
        <v>612</v>
      </c>
      <c r="J274" s="655">
        <v>1</v>
      </c>
      <c r="K274" s="655">
        <v>620</v>
      </c>
      <c r="L274" s="655">
        <v>0.50653594771241828</v>
      </c>
      <c r="M274" s="655">
        <v>620</v>
      </c>
      <c r="N274" s="655">
        <v>3</v>
      </c>
      <c r="O274" s="655">
        <v>1917</v>
      </c>
      <c r="P274" s="668">
        <v>1.5661764705882353</v>
      </c>
      <c r="Q274" s="656">
        <v>639</v>
      </c>
    </row>
    <row r="275" spans="1:17" ht="14.4" customHeight="1" x14ac:dyDescent="0.3">
      <c r="A275" s="651" t="s">
        <v>6057</v>
      </c>
      <c r="B275" s="652" t="s">
        <v>6058</v>
      </c>
      <c r="C275" s="652" t="s">
        <v>4493</v>
      </c>
      <c r="D275" s="652" t="s">
        <v>6071</v>
      </c>
      <c r="E275" s="652" t="s">
        <v>6072</v>
      </c>
      <c r="F275" s="655">
        <v>22</v>
      </c>
      <c r="G275" s="655">
        <v>3514</v>
      </c>
      <c r="H275" s="655">
        <v>1</v>
      </c>
      <c r="I275" s="655">
        <v>159.72727272727272</v>
      </c>
      <c r="J275" s="655">
        <v>24</v>
      </c>
      <c r="K275" s="655">
        <v>3864</v>
      </c>
      <c r="L275" s="655">
        <v>1.0996015936254979</v>
      </c>
      <c r="M275" s="655">
        <v>161</v>
      </c>
      <c r="N275" s="655">
        <v>14</v>
      </c>
      <c r="O275" s="655">
        <v>2422</v>
      </c>
      <c r="P275" s="668">
        <v>0.68924302788844627</v>
      </c>
      <c r="Q275" s="656">
        <v>173</v>
      </c>
    </row>
    <row r="276" spans="1:17" ht="14.4" customHeight="1" x14ac:dyDescent="0.3">
      <c r="A276" s="651" t="s">
        <v>6057</v>
      </c>
      <c r="B276" s="652" t="s">
        <v>6058</v>
      </c>
      <c r="C276" s="652" t="s">
        <v>4493</v>
      </c>
      <c r="D276" s="652" t="s">
        <v>6073</v>
      </c>
      <c r="E276" s="652" t="s">
        <v>6074</v>
      </c>
      <c r="F276" s="655"/>
      <c r="G276" s="655"/>
      <c r="H276" s="655"/>
      <c r="I276" s="655"/>
      <c r="J276" s="655">
        <v>1</v>
      </c>
      <c r="K276" s="655">
        <v>383</v>
      </c>
      <c r="L276" s="655"/>
      <c r="M276" s="655">
        <v>383</v>
      </c>
      <c r="N276" s="655"/>
      <c r="O276" s="655"/>
      <c r="P276" s="668"/>
      <c r="Q276" s="656"/>
    </row>
    <row r="277" spans="1:17" ht="14.4" customHeight="1" x14ac:dyDescent="0.3">
      <c r="A277" s="651" t="s">
        <v>6057</v>
      </c>
      <c r="B277" s="652" t="s">
        <v>6058</v>
      </c>
      <c r="C277" s="652" t="s">
        <v>4493</v>
      </c>
      <c r="D277" s="652" t="s">
        <v>6075</v>
      </c>
      <c r="E277" s="652" t="s">
        <v>6076</v>
      </c>
      <c r="F277" s="655">
        <v>174</v>
      </c>
      <c r="G277" s="655">
        <v>45957</v>
      </c>
      <c r="H277" s="655">
        <v>1</v>
      </c>
      <c r="I277" s="655">
        <v>264.12068965517244</v>
      </c>
      <c r="J277" s="655">
        <v>220</v>
      </c>
      <c r="K277" s="655">
        <v>58520</v>
      </c>
      <c r="L277" s="655">
        <v>1.273364231781883</v>
      </c>
      <c r="M277" s="655">
        <v>266</v>
      </c>
      <c r="N277" s="655">
        <v>157</v>
      </c>
      <c r="O277" s="655">
        <v>42861</v>
      </c>
      <c r="P277" s="668">
        <v>0.93263267837326191</v>
      </c>
      <c r="Q277" s="656">
        <v>273</v>
      </c>
    </row>
    <row r="278" spans="1:17" ht="14.4" customHeight="1" x14ac:dyDescent="0.3">
      <c r="A278" s="651" t="s">
        <v>6057</v>
      </c>
      <c r="B278" s="652" t="s">
        <v>6058</v>
      </c>
      <c r="C278" s="652" t="s">
        <v>4493</v>
      </c>
      <c r="D278" s="652" t="s">
        <v>6077</v>
      </c>
      <c r="E278" s="652" t="s">
        <v>6078</v>
      </c>
      <c r="F278" s="655">
        <v>180</v>
      </c>
      <c r="G278" s="655">
        <v>25380</v>
      </c>
      <c r="H278" s="655">
        <v>1</v>
      </c>
      <c r="I278" s="655">
        <v>141</v>
      </c>
      <c r="J278" s="655">
        <v>247</v>
      </c>
      <c r="K278" s="655">
        <v>34827</v>
      </c>
      <c r="L278" s="655">
        <v>1.3722222222222222</v>
      </c>
      <c r="M278" s="655">
        <v>141</v>
      </c>
      <c r="N278" s="655">
        <v>198</v>
      </c>
      <c r="O278" s="655">
        <v>28116</v>
      </c>
      <c r="P278" s="668">
        <v>1.1078014184397162</v>
      </c>
      <c r="Q278" s="656">
        <v>142</v>
      </c>
    </row>
    <row r="279" spans="1:17" ht="14.4" customHeight="1" x14ac:dyDescent="0.3">
      <c r="A279" s="651" t="s">
        <v>6057</v>
      </c>
      <c r="B279" s="652" t="s">
        <v>6058</v>
      </c>
      <c r="C279" s="652" t="s">
        <v>4493</v>
      </c>
      <c r="D279" s="652" t="s">
        <v>6079</v>
      </c>
      <c r="E279" s="652" t="s">
        <v>6078</v>
      </c>
      <c r="F279" s="655">
        <v>428</v>
      </c>
      <c r="G279" s="655">
        <v>33384</v>
      </c>
      <c r="H279" s="655">
        <v>1</v>
      </c>
      <c r="I279" s="655">
        <v>78</v>
      </c>
      <c r="J279" s="655">
        <v>358</v>
      </c>
      <c r="K279" s="655">
        <v>27924</v>
      </c>
      <c r="L279" s="655">
        <v>0.83644859813084116</v>
      </c>
      <c r="M279" s="655">
        <v>78</v>
      </c>
      <c r="N279" s="655">
        <v>287</v>
      </c>
      <c r="O279" s="655">
        <v>22386</v>
      </c>
      <c r="P279" s="668">
        <v>0.67056074766355145</v>
      </c>
      <c r="Q279" s="656">
        <v>78</v>
      </c>
    </row>
    <row r="280" spans="1:17" ht="14.4" customHeight="1" x14ac:dyDescent="0.3">
      <c r="A280" s="651" t="s">
        <v>6057</v>
      </c>
      <c r="B280" s="652" t="s">
        <v>6058</v>
      </c>
      <c r="C280" s="652" t="s">
        <v>4493</v>
      </c>
      <c r="D280" s="652" t="s">
        <v>6080</v>
      </c>
      <c r="E280" s="652" t="s">
        <v>6081</v>
      </c>
      <c r="F280" s="655">
        <v>180</v>
      </c>
      <c r="G280" s="655">
        <v>54927</v>
      </c>
      <c r="H280" s="655">
        <v>1</v>
      </c>
      <c r="I280" s="655">
        <v>305.14999999999998</v>
      </c>
      <c r="J280" s="655">
        <v>247</v>
      </c>
      <c r="K280" s="655">
        <v>75829</v>
      </c>
      <c r="L280" s="655">
        <v>1.380541445919129</v>
      </c>
      <c r="M280" s="655">
        <v>307</v>
      </c>
      <c r="N280" s="655">
        <v>198</v>
      </c>
      <c r="O280" s="655">
        <v>61974</v>
      </c>
      <c r="P280" s="668">
        <v>1.1282975585777486</v>
      </c>
      <c r="Q280" s="656">
        <v>313</v>
      </c>
    </row>
    <row r="281" spans="1:17" ht="14.4" customHeight="1" x14ac:dyDescent="0.3">
      <c r="A281" s="651" t="s">
        <v>6057</v>
      </c>
      <c r="B281" s="652" t="s">
        <v>6058</v>
      </c>
      <c r="C281" s="652" t="s">
        <v>4493</v>
      </c>
      <c r="D281" s="652" t="s">
        <v>6082</v>
      </c>
      <c r="E281" s="652" t="s">
        <v>6083</v>
      </c>
      <c r="F281" s="655"/>
      <c r="G281" s="655"/>
      <c r="H281" s="655"/>
      <c r="I281" s="655"/>
      <c r="J281" s="655">
        <v>1</v>
      </c>
      <c r="K281" s="655">
        <v>487</v>
      </c>
      <c r="L281" s="655"/>
      <c r="M281" s="655">
        <v>487</v>
      </c>
      <c r="N281" s="655"/>
      <c r="O281" s="655"/>
      <c r="P281" s="668"/>
      <c r="Q281" s="656"/>
    </row>
    <row r="282" spans="1:17" ht="14.4" customHeight="1" x14ac:dyDescent="0.3">
      <c r="A282" s="651" t="s">
        <v>6057</v>
      </c>
      <c r="B282" s="652" t="s">
        <v>6058</v>
      </c>
      <c r="C282" s="652" t="s">
        <v>4493</v>
      </c>
      <c r="D282" s="652" t="s">
        <v>6084</v>
      </c>
      <c r="E282" s="652" t="s">
        <v>6085</v>
      </c>
      <c r="F282" s="655">
        <v>379</v>
      </c>
      <c r="G282" s="655">
        <v>60891</v>
      </c>
      <c r="H282" s="655">
        <v>1</v>
      </c>
      <c r="I282" s="655">
        <v>160.66226912928761</v>
      </c>
      <c r="J282" s="655">
        <v>325</v>
      </c>
      <c r="K282" s="655">
        <v>52325</v>
      </c>
      <c r="L282" s="655">
        <v>0.8593223957563515</v>
      </c>
      <c r="M282" s="655">
        <v>161</v>
      </c>
      <c r="N282" s="655">
        <v>266</v>
      </c>
      <c r="O282" s="655">
        <v>43358</v>
      </c>
      <c r="P282" s="668">
        <v>0.71205925342004561</v>
      </c>
      <c r="Q282" s="656">
        <v>163</v>
      </c>
    </row>
    <row r="283" spans="1:17" ht="14.4" customHeight="1" x14ac:dyDescent="0.3">
      <c r="A283" s="651" t="s">
        <v>6057</v>
      </c>
      <c r="B283" s="652" t="s">
        <v>6058</v>
      </c>
      <c r="C283" s="652" t="s">
        <v>4493</v>
      </c>
      <c r="D283" s="652" t="s">
        <v>6086</v>
      </c>
      <c r="E283" s="652" t="s">
        <v>6060</v>
      </c>
      <c r="F283" s="655">
        <v>689</v>
      </c>
      <c r="G283" s="655">
        <v>48701</v>
      </c>
      <c r="H283" s="655">
        <v>1</v>
      </c>
      <c r="I283" s="655">
        <v>70.68359941944847</v>
      </c>
      <c r="J283" s="655">
        <v>593</v>
      </c>
      <c r="K283" s="655">
        <v>42103</v>
      </c>
      <c r="L283" s="655">
        <v>0.86452023572411241</v>
      </c>
      <c r="M283" s="655">
        <v>71</v>
      </c>
      <c r="N283" s="655">
        <v>542</v>
      </c>
      <c r="O283" s="655">
        <v>39024</v>
      </c>
      <c r="P283" s="668">
        <v>0.80129771462598309</v>
      </c>
      <c r="Q283" s="656">
        <v>72</v>
      </c>
    </row>
    <row r="284" spans="1:17" ht="14.4" customHeight="1" x14ac:dyDescent="0.3">
      <c r="A284" s="651" t="s">
        <v>6057</v>
      </c>
      <c r="B284" s="652" t="s">
        <v>6058</v>
      </c>
      <c r="C284" s="652" t="s">
        <v>4493</v>
      </c>
      <c r="D284" s="652" t="s">
        <v>6087</v>
      </c>
      <c r="E284" s="652" t="s">
        <v>6088</v>
      </c>
      <c r="F284" s="655">
        <v>3</v>
      </c>
      <c r="G284" s="655">
        <v>648</v>
      </c>
      <c r="H284" s="655">
        <v>1</v>
      </c>
      <c r="I284" s="655">
        <v>216</v>
      </c>
      <c r="J284" s="655">
        <v>2</v>
      </c>
      <c r="K284" s="655">
        <v>440</v>
      </c>
      <c r="L284" s="655">
        <v>0.67901234567901236</v>
      </c>
      <c r="M284" s="655">
        <v>220</v>
      </c>
      <c r="N284" s="655">
        <v>3</v>
      </c>
      <c r="O284" s="655">
        <v>687</v>
      </c>
      <c r="P284" s="668">
        <v>1.0601851851851851</v>
      </c>
      <c r="Q284" s="656">
        <v>229</v>
      </c>
    </row>
    <row r="285" spans="1:17" ht="14.4" customHeight="1" x14ac:dyDescent="0.3">
      <c r="A285" s="651" t="s">
        <v>6057</v>
      </c>
      <c r="B285" s="652" t="s">
        <v>6058</v>
      </c>
      <c r="C285" s="652" t="s">
        <v>4493</v>
      </c>
      <c r="D285" s="652" t="s">
        <v>6089</v>
      </c>
      <c r="E285" s="652" t="s">
        <v>6090</v>
      </c>
      <c r="F285" s="655">
        <v>32</v>
      </c>
      <c r="G285" s="655">
        <v>38128</v>
      </c>
      <c r="H285" s="655">
        <v>1</v>
      </c>
      <c r="I285" s="655">
        <v>1191.5</v>
      </c>
      <c r="J285" s="655">
        <v>31</v>
      </c>
      <c r="K285" s="655">
        <v>37045</v>
      </c>
      <c r="L285" s="655">
        <v>0.97159567771716326</v>
      </c>
      <c r="M285" s="655">
        <v>1195</v>
      </c>
      <c r="N285" s="655">
        <v>21</v>
      </c>
      <c r="O285" s="655">
        <v>25431</v>
      </c>
      <c r="P285" s="668">
        <v>0.66699013848090638</v>
      </c>
      <c r="Q285" s="656">
        <v>1211</v>
      </c>
    </row>
    <row r="286" spans="1:17" ht="14.4" customHeight="1" x14ac:dyDescent="0.3">
      <c r="A286" s="651" t="s">
        <v>6057</v>
      </c>
      <c r="B286" s="652" t="s">
        <v>6058</v>
      </c>
      <c r="C286" s="652" t="s">
        <v>4493</v>
      </c>
      <c r="D286" s="652" t="s">
        <v>6091</v>
      </c>
      <c r="E286" s="652" t="s">
        <v>6092</v>
      </c>
      <c r="F286" s="655">
        <v>20</v>
      </c>
      <c r="G286" s="655">
        <v>2173</v>
      </c>
      <c r="H286" s="655">
        <v>1</v>
      </c>
      <c r="I286" s="655">
        <v>108.65</v>
      </c>
      <c r="J286" s="655">
        <v>25</v>
      </c>
      <c r="K286" s="655">
        <v>2750</v>
      </c>
      <c r="L286" s="655">
        <v>1.2655315232397606</v>
      </c>
      <c r="M286" s="655">
        <v>110</v>
      </c>
      <c r="N286" s="655">
        <v>14</v>
      </c>
      <c r="O286" s="655">
        <v>1596</v>
      </c>
      <c r="P286" s="668">
        <v>0.7344684767602393</v>
      </c>
      <c r="Q286" s="656">
        <v>114</v>
      </c>
    </row>
    <row r="287" spans="1:17" ht="14.4" customHeight="1" x14ac:dyDescent="0.3">
      <c r="A287" s="651" t="s">
        <v>6057</v>
      </c>
      <c r="B287" s="652" t="s">
        <v>6058</v>
      </c>
      <c r="C287" s="652" t="s">
        <v>4493</v>
      </c>
      <c r="D287" s="652" t="s">
        <v>6093</v>
      </c>
      <c r="E287" s="652" t="s">
        <v>6094</v>
      </c>
      <c r="F287" s="655">
        <v>2</v>
      </c>
      <c r="G287" s="655">
        <v>641</v>
      </c>
      <c r="H287" s="655">
        <v>1</v>
      </c>
      <c r="I287" s="655">
        <v>320.5</v>
      </c>
      <c r="J287" s="655">
        <v>1</v>
      </c>
      <c r="K287" s="655">
        <v>323</v>
      </c>
      <c r="L287" s="655">
        <v>0.50390015600624027</v>
      </c>
      <c r="M287" s="655">
        <v>323</v>
      </c>
      <c r="N287" s="655">
        <v>3</v>
      </c>
      <c r="O287" s="655">
        <v>1038</v>
      </c>
      <c r="P287" s="668">
        <v>1.6193447737909517</v>
      </c>
      <c r="Q287" s="656">
        <v>346</v>
      </c>
    </row>
    <row r="288" spans="1:17" ht="14.4" customHeight="1" x14ac:dyDescent="0.3">
      <c r="A288" s="651" t="s">
        <v>6057</v>
      </c>
      <c r="B288" s="652" t="s">
        <v>6058</v>
      </c>
      <c r="C288" s="652" t="s">
        <v>4493</v>
      </c>
      <c r="D288" s="652" t="s">
        <v>6095</v>
      </c>
      <c r="E288" s="652" t="s">
        <v>6096</v>
      </c>
      <c r="F288" s="655">
        <v>1</v>
      </c>
      <c r="G288" s="655">
        <v>1020</v>
      </c>
      <c r="H288" s="655">
        <v>1</v>
      </c>
      <c r="I288" s="655">
        <v>1020</v>
      </c>
      <c r="J288" s="655"/>
      <c r="K288" s="655"/>
      <c r="L288" s="655"/>
      <c r="M288" s="655"/>
      <c r="N288" s="655"/>
      <c r="O288" s="655"/>
      <c r="P288" s="668"/>
      <c r="Q288" s="656"/>
    </row>
    <row r="289" spans="1:17" ht="14.4" customHeight="1" x14ac:dyDescent="0.3">
      <c r="A289" s="651" t="s">
        <v>6057</v>
      </c>
      <c r="B289" s="652" t="s">
        <v>6058</v>
      </c>
      <c r="C289" s="652" t="s">
        <v>4493</v>
      </c>
      <c r="D289" s="652" t="s">
        <v>6097</v>
      </c>
      <c r="E289" s="652" t="s">
        <v>6098</v>
      </c>
      <c r="F289" s="655">
        <v>1</v>
      </c>
      <c r="G289" s="655">
        <v>293</v>
      </c>
      <c r="H289" s="655">
        <v>1</v>
      </c>
      <c r="I289" s="655">
        <v>293</v>
      </c>
      <c r="J289" s="655"/>
      <c r="K289" s="655"/>
      <c r="L289" s="655"/>
      <c r="M289" s="655"/>
      <c r="N289" s="655">
        <v>1</v>
      </c>
      <c r="O289" s="655">
        <v>301</v>
      </c>
      <c r="P289" s="668">
        <v>1.0273037542662116</v>
      </c>
      <c r="Q289" s="656">
        <v>301</v>
      </c>
    </row>
    <row r="290" spans="1:17" ht="14.4" customHeight="1" x14ac:dyDescent="0.3">
      <c r="A290" s="651" t="s">
        <v>6099</v>
      </c>
      <c r="B290" s="652" t="s">
        <v>6100</v>
      </c>
      <c r="C290" s="652" t="s">
        <v>4493</v>
      </c>
      <c r="D290" s="652" t="s">
        <v>6101</v>
      </c>
      <c r="E290" s="652" t="s">
        <v>6102</v>
      </c>
      <c r="F290" s="655">
        <v>142</v>
      </c>
      <c r="G290" s="655">
        <v>7616</v>
      </c>
      <c r="H290" s="655">
        <v>1</v>
      </c>
      <c r="I290" s="655">
        <v>53.633802816901408</v>
      </c>
      <c r="J290" s="655">
        <v>154</v>
      </c>
      <c r="K290" s="655">
        <v>8316</v>
      </c>
      <c r="L290" s="655">
        <v>1.0919117647058822</v>
      </c>
      <c r="M290" s="655">
        <v>54</v>
      </c>
      <c r="N290" s="655">
        <v>142</v>
      </c>
      <c r="O290" s="655">
        <v>8236</v>
      </c>
      <c r="P290" s="668">
        <v>1.08140756302521</v>
      </c>
      <c r="Q290" s="656">
        <v>58</v>
      </c>
    </row>
    <row r="291" spans="1:17" ht="14.4" customHeight="1" x14ac:dyDescent="0.3">
      <c r="A291" s="651" t="s">
        <v>6099</v>
      </c>
      <c r="B291" s="652" t="s">
        <v>6100</v>
      </c>
      <c r="C291" s="652" t="s">
        <v>4493</v>
      </c>
      <c r="D291" s="652" t="s">
        <v>6103</v>
      </c>
      <c r="E291" s="652" t="s">
        <v>6104</v>
      </c>
      <c r="F291" s="655">
        <v>16</v>
      </c>
      <c r="G291" s="655">
        <v>1946</v>
      </c>
      <c r="H291" s="655">
        <v>1</v>
      </c>
      <c r="I291" s="655">
        <v>121.625</v>
      </c>
      <c r="J291" s="655">
        <v>24</v>
      </c>
      <c r="K291" s="655">
        <v>2952</v>
      </c>
      <c r="L291" s="655">
        <v>1.5169578622816033</v>
      </c>
      <c r="M291" s="655">
        <v>123</v>
      </c>
      <c r="N291" s="655">
        <v>20</v>
      </c>
      <c r="O291" s="655">
        <v>2620</v>
      </c>
      <c r="P291" s="668">
        <v>1.3463514902363822</v>
      </c>
      <c r="Q291" s="656">
        <v>131</v>
      </c>
    </row>
    <row r="292" spans="1:17" ht="14.4" customHeight="1" x14ac:dyDescent="0.3">
      <c r="A292" s="651" t="s">
        <v>6099</v>
      </c>
      <c r="B292" s="652" t="s">
        <v>6100</v>
      </c>
      <c r="C292" s="652" t="s">
        <v>4493</v>
      </c>
      <c r="D292" s="652" t="s">
        <v>6105</v>
      </c>
      <c r="E292" s="652" t="s">
        <v>6106</v>
      </c>
      <c r="F292" s="655">
        <v>6</v>
      </c>
      <c r="G292" s="655">
        <v>2298</v>
      </c>
      <c r="H292" s="655">
        <v>1</v>
      </c>
      <c r="I292" s="655">
        <v>383</v>
      </c>
      <c r="J292" s="655">
        <v>1</v>
      </c>
      <c r="K292" s="655">
        <v>384</v>
      </c>
      <c r="L292" s="655">
        <v>0.16710182767624021</v>
      </c>
      <c r="M292" s="655">
        <v>384</v>
      </c>
      <c r="N292" s="655">
        <v>1</v>
      </c>
      <c r="O292" s="655">
        <v>407</v>
      </c>
      <c r="P292" s="668">
        <v>0.17711053089643167</v>
      </c>
      <c r="Q292" s="656">
        <v>407</v>
      </c>
    </row>
    <row r="293" spans="1:17" ht="14.4" customHeight="1" x14ac:dyDescent="0.3">
      <c r="A293" s="651" t="s">
        <v>6099</v>
      </c>
      <c r="B293" s="652" t="s">
        <v>6100</v>
      </c>
      <c r="C293" s="652" t="s">
        <v>4493</v>
      </c>
      <c r="D293" s="652" t="s">
        <v>6107</v>
      </c>
      <c r="E293" s="652" t="s">
        <v>6108</v>
      </c>
      <c r="F293" s="655">
        <v>73</v>
      </c>
      <c r="G293" s="655">
        <v>12423</v>
      </c>
      <c r="H293" s="655">
        <v>1</v>
      </c>
      <c r="I293" s="655">
        <v>170.17808219178082</v>
      </c>
      <c r="J293" s="655">
        <v>63</v>
      </c>
      <c r="K293" s="655">
        <v>10836</v>
      </c>
      <c r="L293" s="655">
        <v>0.87225307896643323</v>
      </c>
      <c r="M293" s="655">
        <v>172</v>
      </c>
      <c r="N293" s="655">
        <v>66</v>
      </c>
      <c r="O293" s="655">
        <v>11814</v>
      </c>
      <c r="P293" s="668">
        <v>0.95097802463173142</v>
      </c>
      <c r="Q293" s="656">
        <v>179</v>
      </c>
    </row>
    <row r="294" spans="1:17" ht="14.4" customHeight="1" x14ac:dyDescent="0.3">
      <c r="A294" s="651" t="s">
        <v>6099</v>
      </c>
      <c r="B294" s="652" t="s">
        <v>6100</v>
      </c>
      <c r="C294" s="652" t="s">
        <v>4493</v>
      </c>
      <c r="D294" s="652" t="s">
        <v>6109</v>
      </c>
      <c r="E294" s="652" t="s">
        <v>6110</v>
      </c>
      <c r="F294" s="655">
        <v>36</v>
      </c>
      <c r="G294" s="655">
        <v>11472</v>
      </c>
      <c r="H294" s="655">
        <v>1</v>
      </c>
      <c r="I294" s="655">
        <v>318.66666666666669</v>
      </c>
      <c r="J294" s="655">
        <v>34</v>
      </c>
      <c r="K294" s="655">
        <v>10948</v>
      </c>
      <c r="L294" s="655">
        <v>0.95432357043235705</v>
      </c>
      <c r="M294" s="655">
        <v>322</v>
      </c>
      <c r="N294" s="655">
        <v>31</v>
      </c>
      <c r="O294" s="655">
        <v>10385</v>
      </c>
      <c r="P294" s="668">
        <v>0.90524755927475598</v>
      </c>
      <c r="Q294" s="656">
        <v>335</v>
      </c>
    </row>
    <row r="295" spans="1:17" ht="14.4" customHeight="1" x14ac:dyDescent="0.3">
      <c r="A295" s="651" t="s">
        <v>6099</v>
      </c>
      <c r="B295" s="652" t="s">
        <v>6100</v>
      </c>
      <c r="C295" s="652" t="s">
        <v>4493</v>
      </c>
      <c r="D295" s="652" t="s">
        <v>6111</v>
      </c>
      <c r="E295" s="652" t="s">
        <v>6112</v>
      </c>
      <c r="F295" s="655">
        <v>750</v>
      </c>
      <c r="G295" s="655">
        <v>254514</v>
      </c>
      <c r="H295" s="655">
        <v>1</v>
      </c>
      <c r="I295" s="655">
        <v>339.35199999999998</v>
      </c>
      <c r="J295" s="655">
        <v>947</v>
      </c>
      <c r="K295" s="655">
        <v>322927</v>
      </c>
      <c r="L295" s="655">
        <v>1.2687985729665165</v>
      </c>
      <c r="M295" s="655">
        <v>341</v>
      </c>
      <c r="N295" s="655">
        <v>944</v>
      </c>
      <c r="O295" s="655">
        <v>329456</v>
      </c>
      <c r="P295" s="668">
        <v>1.2944513857783855</v>
      </c>
      <c r="Q295" s="656">
        <v>349</v>
      </c>
    </row>
    <row r="296" spans="1:17" ht="14.4" customHeight="1" x14ac:dyDescent="0.3">
      <c r="A296" s="651" t="s">
        <v>6099</v>
      </c>
      <c r="B296" s="652" t="s">
        <v>6100</v>
      </c>
      <c r="C296" s="652" t="s">
        <v>4493</v>
      </c>
      <c r="D296" s="652" t="s">
        <v>6113</v>
      </c>
      <c r="E296" s="652" t="s">
        <v>6114</v>
      </c>
      <c r="F296" s="655"/>
      <c r="G296" s="655"/>
      <c r="H296" s="655"/>
      <c r="I296" s="655"/>
      <c r="J296" s="655">
        <v>1</v>
      </c>
      <c r="K296" s="655">
        <v>109</v>
      </c>
      <c r="L296" s="655"/>
      <c r="M296" s="655">
        <v>109</v>
      </c>
      <c r="N296" s="655">
        <v>1</v>
      </c>
      <c r="O296" s="655">
        <v>117</v>
      </c>
      <c r="P296" s="668"/>
      <c r="Q296" s="656">
        <v>117</v>
      </c>
    </row>
    <row r="297" spans="1:17" ht="14.4" customHeight="1" x14ac:dyDescent="0.3">
      <c r="A297" s="651" t="s">
        <v>6099</v>
      </c>
      <c r="B297" s="652" t="s">
        <v>6100</v>
      </c>
      <c r="C297" s="652" t="s">
        <v>4493</v>
      </c>
      <c r="D297" s="652" t="s">
        <v>6115</v>
      </c>
      <c r="E297" s="652" t="s">
        <v>6116</v>
      </c>
      <c r="F297" s="655"/>
      <c r="G297" s="655"/>
      <c r="H297" s="655"/>
      <c r="I297" s="655"/>
      <c r="J297" s="655">
        <v>1</v>
      </c>
      <c r="K297" s="655">
        <v>37</v>
      </c>
      <c r="L297" s="655"/>
      <c r="M297" s="655">
        <v>37</v>
      </c>
      <c r="N297" s="655">
        <v>1</v>
      </c>
      <c r="O297" s="655">
        <v>38</v>
      </c>
      <c r="P297" s="668"/>
      <c r="Q297" s="656">
        <v>38</v>
      </c>
    </row>
    <row r="298" spans="1:17" ht="14.4" customHeight="1" x14ac:dyDescent="0.3">
      <c r="A298" s="651" t="s">
        <v>6099</v>
      </c>
      <c r="B298" s="652" t="s">
        <v>6100</v>
      </c>
      <c r="C298" s="652" t="s">
        <v>4493</v>
      </c>
      <c r="D298" s="652" t="s">
        <v>6117</v>
      </c>
      <c r="E298" s="652" t="s">
        <v>6118</v>
      </c>
      <c r="F298" s="655">
        <v>34</v>
      </c>
      <c r="G298" s="655">
        <v>9623</v>
      </c>
      <c r="H298" s="655">
        <v>1</v>
      </c>
      <c r="I298" s="655">
        <v>283.02941176470586</v>
      </c>
      <c r="J298" s="655">
        <v>32</v>
      </c>
      <c r="K298" s="655">
        <v>9120</v>
      </c>
      <c r="L298" s="655">
        <v>0.94772939831653336</v>
      </c>
      <c r="M298" s="655">
        <v>285</v>
      </c>
      <c r="N298" s="655">
        <v>28</v>
      </c>
      <c r="O298" s="655">
        <v>8512</v>
      </c>
      <c r="P298" s="668">
        <v>0.88454743842876438</v>
      </c>
      <c r="Q298" s="656">
        <v>304</v>
      </c>
    </row>
    <row r="299" spans="1:17" ht="14.4" customHeight="1" x14ac:dyDescent="0.3">
      <c r="A299" s="651" t="s">
        <v>6099</v>
      </c>
      <c r="B299" s="652" t="s">
        <v>6100</v>
      </c>
      <c r="C299" s="652" t="s">
        <v>4493</v>
      </c>
      <c r="D299" s="652" t="s">
        <v>6119</v>
      </c>
      <c r="E299" s="652" t="s">
        <v>6120</v>
      </c>
      <c r="F299" s="655">
        <v>153</v>
      </c>
      <c r="G299" s="655">
        <v>70176</v>
      </c>
      <c r="H299" s="655">
        <v>1</v>
      </c>
      <c r="I299" s="655">
        <v>458.66666666666669</v>
      </c>
      <c r="J299" s="655">
        <v>158</v>
      </c>
      <c r="K299" s="655">
        <v>72996</v>
      </c>
      <c r="L299" s="655">
        <v>1.0401846785225719</v>
      </c>
      <c r="M299" s="655">
        <v>462</v>
      </c>
      <c r="N299" s="655">
        <v>152</v>
      </c>
      <c r="O299" s="655">
        <v>75088</v>
      </c>
      <c r="P299" s="668">
        <v>1.0699954400364797</v>
      </c>
      <c r="Q299" s="656">
        <v>494</v>
      </c>
    </row>
    <row r="300" spans="1:17" ht="14.4" customHeight="1" x14ac:dyDescent="0.3">
      <c r="A300" s="651" t="s">
        <v>6099</v>
      </c>
      <c r="B300" s="652" t="s">
        <v>6100</v>
      </c>
      <c r="C300" s="652" t="s">
        <v>4493</v>
      </c>
      <c r="D300" s="652" t="s">
        <v>6121</v>
      </c>
      <c r="E300" s="652" t="s">
        <v>6122</v>
      </c>
      <c r="F300" s="655">
        <v>197</v>
      </c>
      <c r="G300" s="655">
        <v>69342</v>
      </c>
      <c r="H300" s="655">
        <v>1</v>
      </c>
      <c r="I300" s="655">
        <v>351.98984771573606</v>
      </c>
      <c r="J300" s="655">
        <v>188</v>
      </c>
      <c r="K300" s="655">
        <v>66928</v>
      </c>
      <c r="L300" s="655">
        <v>0.96518704392720145</v>
      </c>
      <c r="M300" s="655">
        <v>356</v>
      </c>
      <c r="N300" s="655">
        <v>177</v>
      </c>
      <c r="O300" s="655">
        <v>65490</v>
      </c>
      <c r="P300" s="668">
        <v>0.94444925153586567</v>
      </c>
      <c r="Q300" s="656">
        <v>370</v>
      </c>
    </row>
    <row r="301" spans="1:17" ht="14.4" customHeight="1" x14ac:dyDescent="0.3">
      <c r="A301" s="651" t="s">
        <v>6099</v>
      </c>
      <c r="B301" s="652" t="s">
        <v>6100</v>
      </c>
      <c r="C301" s="652" t="s">
        <v>4493</v>
      </c>
      <c r="D301" s="652" t="s">
        <v>6123</v>
      </c>
      <c r="E301" s="652" t="s">
        <v>6124</v>
      </c>
      <c r="F301" s="655">
        <v>1</v>
      </c>
      <c r="G301" s="655">
        <v>104</v>
      </c>
      <c r="H301" s="655">
        <v>1</v>
      </c>
      <c r="I301" s="655">
        <v>104</v>
      </c>
      <c r="J301" s="655">
        <v>1</v>
      </c>
      <c r="K301" s="655">
        <v>105</v>
      </c>
      <c r="L301" s="655">
        <v>1.0096153846153846</v>
      </c>
      <c r="M301" s="655">
        <v>105</v>
      </c>
      <c r="N301" s="655">
        <v>1</v>
      </c>
      <c r="O301" s="655">
        <v>111</v>
      </c>
      <c r="P301" s="668">
        <v>1.0673076923076923</v>
      </c>
      <c r="Q301" s="656">
        <v>111</v>
      </c>
    </row>
    <row r="302" spans="1:17" ht="14.4" customHeight="1" x14ac:dyDescent="0.3">
      <c r="A302" s="651" t="s">
        <v>6099</v>
      </c>
      <c r="B302" s="652" t="s">
        <v>6100</v>
      </c>
      <c r="C302" s="652" t="s">
        <v>4493</v>
      </c>
      <c r="D302" s="652" t="s">
        <v>6125</v>
      </c>
      <c r="E302" s="652" t="s">
        <v>6126</v>
      </c>
      <c r="F302" s="655">
        <v>12</v>
      </c>
      <c r="G302" s="655">
        <v>1387</v>
      </c>
      <c r="H302" s="655">
        <v>1</v>
      </c>
      <c r="I302" s="655">
        <v>115.58333333333333</v>
      </c>
      <c r="J302" s="655">
        <v>1</v>
      </c>
      <c r="K302" s="655">
        <v>117</v>
      </c>
      <c r="L302" s="655">
        <v>8.4354722422494588E-2</v>
      </c>
      <c r="M302" s="655">
        <v>117</v>
      </c>
      <c r="N302" s="655">
        <v>1</v>
      </c>
      <c r="O302" s="655">
        <v>125</v>
      </c>
      <c r="P302" s="668">
        <v>9.0122566690699346E-2</v>
      </c>
      <c r="Q302" s="656">
        <v>125</v>
      </c>
    </row>
    <row r="303" spans="1:17" ht="14.4" customHeight="1" x14ac:dyDescent="0.3">
      <c r="A303" s="651" t="s">
        <v>6099</v>
      </c>
      <c r="B303" s="652" t="s">
        <v>6100</v>
      </c>
      <c r="C303" s="652" t="s">
        <v>4493</v>
      </c>
      <c r="D303" s="652" t="s">
        <v>6127</v>
      </c>
      <c r="E303" s="652" t="s">
        <v>6128</v>
      </c>
      <c r="F303" s="655"/>
      <c r="G303" s="655"/>
      <c r="H303" s="655"/>
      <c r="I303" s="655"/>
      <c r="J303" s="655">
        <v>1</v>
      </c>
      <c r="K303" s="655">
        <v>463</v>
      </c>
      <c r="L303" s="655"/>
      <c r="M303" s="655">
        <v>463</v>
      </c>
      <c r="N303" s="655">
        <v>1</v>
      </c>
      <c r="O303" s="655">
        <v>495</v>
      </c>
      <c r="P303" s="668"/>
      <c r="Q303" s="656">
        <v>495</v>
      </c>
    </row>
    <row r="304" spans="1:17" ht="14.4" customHeight="1" x14ac:dyDescent="0.3">
      <c r="A304" s="651" t="s">
        <v>6099</v>
      </c>
      <c r="B304" s="652" t="s">
        <v>6100</v>
      </c>
      <c r="C304" s="652" t="s">
        <v>4493</v>
      </c>
      <c r="D304" s="652" t="s">
        <v>5595</v>
      </c>
      <c r="E304" s="652" t="s">
        <v>5596</v>
      </c>
      <c r="F304" s="655"/>
      <c r="G304" s="655"/>
      <c r="H304" s="655"/>
      <c r="I304" s="655"/>
      <c r="J304" s="655">
        <v>1</v>
      </c>
      <c r="K304" s="655">
        <v>1268</v>
      </c>
      <c r="L304" s="655"/>
      <c r="M304" s="655">
        <v>1268</v>
      </c>
      <c r="N304" s="655"/>
      <c r="O304" s="655"/>
      <c r="P304" s="668"/>
      <c r="Q304" s="656"/>
    </row>
    <row r="305" spans="1:17" ht="14.4" customHeight="1" x14ac:dyDescent="0.3">
      <c r="A305" s="651" t="s">
        <v>6099</v>
      </c>
      <c r="B305" s="652" t="s">
        <v>6100</v>
      </c>
      <c r="C305" s="652" t="s">
        <v>4493</v>
      </c>
      <c r="D305" s="652" t="s">
        <v>6129</v>
      </c>
      <c r="E305" s="652" t="s">
        <v>6130</v>
      </c>
      <c r="F305" s="655">
        <v>24</v>
      </c>
      <c r="G305" s="655">
        <v>10366</v>
      </c>
      <c r="H305" s="655">
        <v>1</v>
      </c>
      <c r="I305" s="655">
        <v>431.91666666666669</v>
      </c>
      <c r="J305" s="655">
        <v>22</v>
      </c>
      <c r="K305" s="655">
        <v>9614</v>
      </c>
      <c r="L305" s="655">
        <v>0.92745514180976274</v>
      </c>
      <c r="M305" s="655">
        <v>437</v>
      </c>
      <c r="N305" s="655">
        <v>10</v>
      </c>
      <c r="O305" s="655">
        <v>4560</v>
      </c>
      <c r="P305" s="668">
        <v>0.43989967200463054</v>
      </c>
      <c r="Q305" s="656">
        <v>456</v>
      </c>
    </row>
    <row r="306" spans="1:17" ht="14.4" customHeight="1" x14ac:dyDescent="0.3">
      <c r="A306" s="651" t="s">
        <v>6099</v>
      </c>
      <c r="B306" s="652" t="s">
        <v>6100</v>
      </c>
      <c r="C306" s="652" t="s">
        <v>4493</v>
      </c>
      <c r="D306" s="652" t="s">
        <v>6131</v>
      </c>
      <c r="E306" s="652" t="s">
        <v>6132</v>
      </c>
      <c r="F306" s="655">
        <v>624</v>
      </c>
      <c r="G306" s="655">
        <v>33546</v>
      </c>
      <c r="H306" s="655">
        <v>1</v>
      </c>
      <c r="I306" s="655">
        <v>53.759615384615387</v>
      </c>
      <c r="J306" s="655">
        <v>684</v>
      </c>
      <c r="K306" s="655">
        <v>36936</v>
      </c>
      <c r="L306" s="655">
        <v>1.1010552673940261</v>
      </c>
      <c r="M306" s="655">
        <v>54</v>
      </c>
      <c r="N306" s="655">
        <v>694</v>
      </c>
      <c r="O306" s="655">
        <v>40252</v>
      </c>
      <c r="P306" s="668">
        <v>1.1999046085971501</v>
      </c>
      <c r="Q306" s="656">
        <v>58</v>
      </c>
    </row>
    <row r="307" spans="1:17" ht="14.4" customHeight="1" x14ac:dyDescent="0.3">
      <c r="A307" s="651" t="s">
        <v>6099</v>
      </c>
      <c r="B307" s="652" t="s">
        <v>6100</v>
      </c>
      <c r="C307" s="652" t="s">
        <v>4493</v>
      </c>
      <c r="D307" s="652" t="s">
        <v>6133</v>
      </c>
      <c r="E307" s="652" t="s">
        <v>6134</v>
      </c>
      <c r="F307" s="655">
        <v>2</v>
      </c>
      <c r="G307" s="655">
        <v>4340</v>
      </c>
      <c r="H307" s="655">
        <v>1</v>
      </c>
      <c r="I307" s="655">
        <v>2170</v>
      </c>
      <c r="J307" s="655"/>
      <c r="K307" s="655"/>
      <c r="L307" s="655"/>
      <c r="M307" s="655"/>
      <c r="N307" s="655"/>
      <c r="O307" s="655"/>
      <c r="P307" s="668"/>
      <c r="Q307" s="656"/>
    </row>
    <row r="308" spans="1:17" ht="14.4" customHeight="1" x14ac:dyDescent="0.3">
      <c r="A308" s="651" t="s">
        <v>6099</v>
      </c>
      <c r="B308" s="652" t="s">
        <v>6100</v>
      </c>
      <c r="C308" s="652" t="s">
        <v>4493</v>
      </c>
      <c r="D308" s="652" t="s">
        <v>6135</v>
      </c>
      <c r="E308" s="652" t="s">
        <v>6136</v>
      </c>
      <c r="F308" s="655">
        <v>319</v>
      </c>
      <c r="G308" s="655">
        <v>53283</v>
      </c>
      <c r="H308" s="655">
        <v>1</v>
      </c>
      <c r="I308" s="655">
        <v>167.03134796238245</v>
      </c>
      <c r="J308" s="655">
        <v>449</v>
      </c>
      <c r="K308" s="655">
        <v>75881</v>
      </c>
      <c r="L308" s="655">
        <v>1.4241127564138656</v>
      </c>
      <c r="M308" s="655">
        <v>169</v>
      </c>
      <c r="N308" s="655">
        <v>335</v>
      </c>
      <c r="O308" s="655">
        <v>58625</v>
      </c>
      <c r="P308" s="668">
        <v>1.1002571176547866</v>
      </c>
      <c r="Q308" s="656">
        <v>175</v>
      </c>
    </row>
    <row r="309" spans="1:17" ht="14.4" customHeight="1" x14ac:dyDescent="0.3">
      <c r="A309" s="651" t="s">
        <v>6099</v>
      </c>
      <c r="B309" s="652" t="s">
        <v>6100</v>
      </c>
      <c r="C309" s="652" t="s">
        <v>4493</v>
      </c>
      <c r="D309" s="652" t="s">
        <v>6137</v>
      </c>
      <c r="E309" s="652" t="s">
        <v>6138</v>
      </c>
      <c r="F309" s="655">
        <v>29</v>
      </c>
      <c r="G309" s="655">
        <v>4678</v>
      </c>
      <c r="H309" s="655">
        <v>1</v>
      </c>
      <c r="I309" s="655">
        <v>161.31034482758622</v>
      </c>
      <c r="J309" s="655">
        <v>12</v>
      </c>
      <c r="K309" s="655">
        <v>1956</v>
      </c>
      <c r="L309" s="655">
        <v>0.41812740487387773</v>
      </c>
      <c r="M309" s="655">
        <v>163</v>
      </c>
      <c r="N309" s="655">
        <v>7</v>
      </c>
      <c r="O309" s="655">
        <v>1183</v>
      </c>
      <c r="P309" s="668">
        <v>0.25288584865327063</v>
      </c>
      <c r="Q309" s="656">
        <v>169</v>
      </c>
    </row>
    <row r="310" spans="1:17" ht="14.4" customHeight="1" x14ac:dyDescent="0.3">
      <c r="A310" s="651" t="s">
        <v>6099</v>
      </c>
      <c r="B310" s="652" t="s">
        <v>6100</v>
      </c>
      <c r="C310" s="652" t="s">
        <v>4493</v>
      </c>
      <c r="D310" s="652" t="s">
        <v>5597</v>
      </c>
      <c r="E310" s="652" t="s">
        <v>5598</v>
      </c>
      <c r="F310" s="655"/>
      <c r="G310" s="655"/>
      <c r="H310" s="655"/>
      <c r="I310" s="655"/>
      <c r="J310" s="655">
        <v>7</v>
      </c>
      <c r="K310" s="655">
        <v>7056</v>
      </c>
      <c r="L310" s="655"/>
      <c r="M310" s="655">
        <v>1008</v>
      </c>
      <c r="N310" s="655">
        <v>4</v>
      </c>
      <c r="O310" s="655">
        <v>4044</v>
      </c>
      <c r="P310" s="668"/>
      <c r="Q310" s="656">
        <v>1011</v>
      </c>
    </row>
    <row r="311" spans="1:17" ht="14.4" customHeight="1" x14ac:dyDescent="0.3">
      <c r="A311" s="651" t="s">
        <v>6099</v>
      </c>
      <c r="B311" s="652" t="s">
        <v>6100</v>
      </c>
      <c r="C311" s="652" t="s">
        <v>4493</v>
      </c>
      <c r="D311" s="652" t="s">
        <v>5599</v>
      </c>
      <c r="E311" s="652" t="s">
        <v>5600</v>
      </c>
      <c r="F311" s="655"/>
      <c r="G311" s="655"/>
      <c r="H311" s="655"/>
      <c r="I311" s="655"/>
      <c r="J311" s="655">
        <v>7</v>
      </c>
      <c r="K311" s="655">
        <v>15848</v>
      </c>
      <c r="L311" s="655"/>
      <c r="M311" s="655">
        <v>2264</v>
      </c>
      <c r="N311" s="655"/>
      <c r="O311" s="655"/>
      <c r="P311" s="668"/>
      <c r="Q311" s="656"/>
    </row>
    <row r="312" spans="1:17" ht="14.4" customHeight="1" x14ac:dyDescent="0.3">
      <c r="A312" s="651" t="s">
        <v>6099</v>
      </c>
      <c r="B312" s="652" t="s">
        <v>6100</v>
      </c>
      <c r="C312" s="652" t="s">
        <v>4493</v>
      </c>
      <c r="D312" s="652" t="s">
        <v>6139</v>
      </c>
      <c r="E312" s="652" t="s">
        <v>6140</v>
      </c>
      <c r="F312" s="655">
        <v>148</v>
      </c>
      <c r="G312" s="655">
        <v>295666</v>
      </c>
      <c r="H312" s="655">
        <v>1</v>
      </c>
      <c r="I312" s="655">
        <v>1997.7432432432433</v>
      </c>
      <c r="J312" s="655">
        <v>149</v>
      </c>
      <c r="K312" s="655">
        <v>299788</v>
      </c>
      <c r="L312" s="655">
        <v>1.0139414068577381</v>
      </c>
      <c r="M312" s="655">
        <v>2012</v>
      </c>
      <c r="N312" s="655">
        <v>127</v>
      </c>
      <c r="O312" s="655">
        <v>270510</v>
      </c>
      <c r="P312" s="668">
        <v>0.91491750826946627</v>
      </c>
      <c r="Q312" s="656">
        <v>2130</v>
      </c>
    </row>
    <row r="313" spans="1:17" ht="14.4" customHeight="1" x14ac:dyDescent="0.3">
      <c r="A313" s="651" t="s">
        <v>6099</v>
      </c>
      <c r="B313" s="652" t="s">
        <v>6100</v>
      </c>
      <c r="C313" s="652" t="s">
        <v>4493</v>
      </c>
      <c r="D313" s="652" t="s">
        <v>6141</v>
      </c>
      <c r="E313" s="652" t="s">
        <v>6142</v>
      </c>
      <c r="F313" s="655"/>
      <c r="G313" s="655"/>
      <c r="H313" s="655"/>
      <c r="I313" s="655"/>
      <c r="J313" s="655">
        <v>1</v>
      </c>
      <c r="K313" s="655">
        <v>226</v>
      </c>
      <c r="L313" s="655"/>
      <c r="M313" s="655">
        <v>226</v>
      </c>
      <c r="N313" s="655">
        <v>1</v>
      </c>
      <c r="O313" s="655">
        <v>242</v>
      </c>
      <c r="P313" s="668"/>
      <c r="Q313" s="656">
        <v>242</v>
      </c>
    </row>
    <row r="314" spans="1:17" ht="14.4" customHeight="1" x14ac:dyDescent="0.3">
      <c r="A314" s="651" t="s">
        <v>6099</v>
      </c>
      <c r="B314" s="652" t="s">
        <v>6100</v>
      </c>
      <c r="C314" s="652" t="s">
        <v>4493</v>
      </c>
      <c r="D314" s="652" t="s">
        <v>6143</v>
      </c>
      <c r="E314" s="652" t="s">
        <v>6144</v>
      </c>
      <c r="F314" s="655">
        <v>3</v>
      </c>
      <c r="G314" s="655">
        <v>1232</v>
      </c>
      <c r="H314" s="655">
        <v>1</v>
      </c>
      <c r="I314" s="655">
        <v>410.66666666666669</v>
      </c>
      <c r="J314" s="655">
        <v>2</v>
      </c>
      <c r="K314" s="655">
        <v>836</v>
      </c>
      <c r="L314" s="655">
        <v>0.6785714285714286</v>
      </c>
      <c r="M314" s="655">
        <v>418</v>
      </c>
      <c r="N314" s="655"/>
      <c r="O314" s="655"/>
      <c r="P314" s="668"/>
      <c r="Q314" s="656"/>
    </row>
    <row r="315" spans="1:17" ht="14.4" customHeight="1" x14ac:dyDescent="0.3">
      <c r="A315" s="651" t="s">
        <v>6099</v>
      </c>
      <c r="B315" s="652" t="s">
        <v>6100</v>
      </c>
      <c r="C315" s="652" t="s">
        <v>4493</v>
      </c>
      <c r="D315" s="652" t="s">
        <v>6145</v>
      </c>
      <c r="E315" s="652" t="s">
        <v>6146</v>
      </c>
      <c r="F315" s="655">
        <v>3</v>
      </c>
      <c r="G315" s="655">
        <v>804</v>
      </c>
      <c r="H315" s="655">
        <v>1</v>
      </c>
      <c r="I315" s="655">
        <v>268</v>
      </c>
      <c r="J315" s="655">
        <v>1</v>
      </c>
      <c r="K315" s="655">
        <v>269</v>
      </c>
      <c r="L315" s="655">
        <v>0.3345771144278607</v>
      </c>
      <c r="M315" s="655">
        <v>269</v>
      </c>
      <c r="N315" s="655"/>
      <c r="O315" s="655"/>
      <c r="P315" s="668"/>
      <c r="Q315" s="656"/>
    </row>
    <row r="316" spans="1:17" ht="14.4" customHeight="1" x14ac:dyDescent="0.3">
      <c r="A316" s="651" t="s">
        <v>6099</v>
      </c>
      <c r="B316" s="652" t="s">
        <v>6100</v>
      </c>
      <c r="C316" s="652" t="s">
        <v>4493</v>
      </c>
      <c r="D316" s="652" t="s">
        <v>6147</v>
      </c>
      <c r="E316" s="652" t="s">
        <v>6148</v>
      </c>
      <c r="F316" s="655"/>
      <c r="G316" s="655"/>
      <c r="H316" s="655"/>
      <c r="I316" s="655"/>
      <c r="J316" s="655"/>
      <c r="K316" s="655"/>
      <c r="L316" s="655"/>
      <c r="M316" s="655"/>
      <c r="N316" s="655">
        <v>5</v>
      </c>
      <c r="O316" s="655">
        <v>0</v>
      </c>
      <c r="P316" s="668"/>
      <c r="Q316" s="656">
        <v>0</v>
      </c>
    </row>
    <row r="317" spans="1:17" ht="14.4" customHeight="1" x14ac:dyDescent="0.3">
      <c r="A317" s="651" t="s">
        <v>6149</v>
      </c>
      <c r="B317" s="652" t="s">
        <v>6150</v>
      </c>
      <c r="C317" s="652" t="s">
        <v>4493</v>
      </c>
      <c r="D317" s="652" t="s">
        <v>6151</v>
      </c>
      <c r="E317" s="652" t="s">
        <v>6152</v>
      </c>
      <c r="F317" s="655">
        <v>1470</v>
      </c>
      <c r="G317" s="655">
        <v>234759</v>
      </c>
      <c r="H317" s="655">
        <v>1</v>
      </c>
      <c r="I317" s="655">
        <v>159.69999999999999</v>
      </c>
      <c r="J317" s="655">
        <v>1508</v>
      </c>
      <c r="K317" s="655">
        <v>242788</v>
      </c>
      <c r="L317" s="655">
        <v>1.0342010316963355</v>
      </c>
      <c r="M317" s="655">
        <v>161</v>
      </c>
      <c r="N317" s="655">
        <v>1495</v>
      </c>
      <c r="O317" s="655">
        <v>258635</v>
      </c>
      <c r="P317" s="668">
        <v>1.1017043010065641</v>
      </c>
      <c r="Q317" s="656">
        <v>173</v>
      </c>
    </row>
    <row r="318" spans="1:17" ht="14.4" customHeight="1" x14ac:dyDescent="0.3">
      <c r="A318" s="651" t="s">
        <v>6149</v>
      </c>
      <c r="B318" s="652" t="s">
        <v>6150</v>
      </c>
      <c r="C318" s="652" t="s">
        <v>4493</v>
      </c>
      <c r="D318" s="652" t="s">
        <v>6153</v>
      </c>
      <c r="E318" s="652" t="s">
        <v>6154</v>
      </c>
      <c r="F318" s="655">
        <v>2</v>
      </c>
      <c r="G318" s="655">
        <v>2333</v>
      </c>
      <c r="H318" s="655">
        <v>1</v>
      </c>
      <c r="I318" s="655">
        <v>1166.5</v>
      </c>
      <c r="J318" s="655">
        <v>1</v>
      </c>
      <c r="K318" s="655">
        <v>1169</v>
      </c>
      <c r="L318" s="655">
        <v>0.50107158165452204</v>
      </c>
      <c r="M318" s="655">
        <v>1169</v>
      </c>
      <c r="N318" s="655"/>
      <c r="O318" s="655"/>
      <c r="P318" s="668"/>
      <c r="Q318" s="656"/>
    </row>
    <row r="319" spans="1:17" ht="14.4" customHeight="1" x14ac:dyDescent="0.3">
      <c r="A319" s="651" t="s">
        <v>6149</v>
      </c>
      <c r="B319" s="652" t="s">
        <v>6150</v>
      </c>
      <c r="C319" s="652" t="s">
        <v>4493</v>
      </c>
      <c r="D319" s="652" t="s">
        <v>6155</v>
      </c>
      <c r="E319" s="652" t="s">
        <v>6156</v>
      </c>
      <c r="F319" s="655">
        <v>123</v>
      </c>
      <c r="G319" s="655">
        <v>4887</v>
      </c>
      <c r="H319" s="655">
        <v>1</v>
      </c>
      <c r="I319" s="655">
        <v>39.731707317073173</v>
      </c>
      <c r="J319" s="655">
        <v>83</v>
      </c>
      <c r="K319" s="655">
        <v>3320</v>
      </c>
      <c r="L319" s="655">
        <v>0.67935338653570698</v>
      </c>
      <c r="M319" s="655">
        <v>40</v>
      </c>
      <c r="N319" s="655">
        <v>62</v>
      </c>
      <c r="O319" s="655">
        <v>2542</v>
      </c>
      <c r="P319" s="668">
        <v>0.52015551463065279</v>
      </c>
      <c r="Q319" s="656">
        <v>41</v>
      </c>
    </row>
    <row r="320" spans="1:17" ht="14.4" customHeight="1" x14ac:dyDescent="0.3">
      <c r="A320" s="651" t="s">
        <v>6149</v>
      </c>
      <c r="B320" s="652" t="s">
        <v>6150</v>
      </c>
      <c r="C320" s="652" t="s">
        <v>4493</v>
      </c>
      <c r="D320" s="652" t="s">
        <v>6073</v>
      </c>
      <c r="E320" s="652" t="s">
        <v>6074</v>
      </c>
      <c r="F320" s="655">
        <v>1</v>
      </c>
      <c r="G320" s="655">
        <v>383</v>
      </c>
      <c r="H320" s="655">
        <v>1</v>
      </c>
      <c r="I320" s="655">
        <v>383</v>
      </c>
      <c r="J320" s="655">
        <v>7</v>
      </c>
      <c r="K320" s="655">
        <v>2681</v>
      </c>
      <c r="L320" s="655">
        <v>7</v>
      </c>
      <c r="M320" s="655">
        <v>383</v>
      </c>
      <c r="N320" s="655">
        <v>6</v>
      </c>
      <c r="O320" s="655">
        <v>2304</v>
      </c>
      <c r="P320" s="668">
        <v>6.0156657963446474</v>
      </c>
      <c r="Q320" s="656">
        <v>384</v>
      </c>
    </row>
    <row r="321" spans="1:17" ht="14.4" customHeight="1" x14ac:dyDescent="0.3">
      <c r="A321" s="651" t="s">
        <v>6149</v>
      </c>
      <c r="B321" s="652" t="s">
        <v>6150</v>
      </c>
      <c r="C321" s="652" t="s">
        <v>4493</v>
      </c>
      <c r="D321" s="652" t="s">
        <v>6157</v>
      </c>
      <c r="E321" s="652" t="s">
        <v>6158</v>
      </c>
      <c r="F321" s="655">
        <v>17</v>
      </c>
      <c r="G321" s="655">
        <v>629</v>
      </c>
      <c r="H321" s="655">
        <v>1</v>
      </c>
      <c r="I321" s="655">
        <v>37</v>
      </c>
      <c r="J321" s="655"/>
      <c r="K321" s="655"/>
      <c r="L321" s="655"/>
      <c r="M321" s="655"/>
      <c r="N321" s="655"/>
      <c r="O321" s="655"/>
      <c r="P321" s="668"/>
      <c r="Q321" s="656"/>
    </row>
    <row r="322" spans="1:17" ht="14.4" customHeight="1" x14ac:dyDescent="0.3">
      <c r="A322" s="651" t="s">
        <v>6149</v>
      </c>
      <c r="B322" s="652" t="s">
        <v>6150</v>
      </c>
      <c r="C322" s="652" t="s">
        <v>4493</v>
      </c>
      <c r="D322" s="652" t="s">
        <v>6159</v>
      </c>
      <c r="E322" s="652" t="s">
        <v>6160</v>
      </c>
      <c r="F322" s="655">
        <v>3</v>
      </c>
      <c r="G322" s="655">
        <v>1332</v>
      </c>
      <c r="H322" s="655">
        <v>1</v>
      </c>
      <c r="I322" s="655">
        <v>444</v>
      </c>
      <c r="J322" s="655">
        <v>3</v>
      </c>
      <c r="K322" s="655">
        <v>1335</v>
      </c>
      <c r="L322" s="655">
        <v>1.0022522522522523</v>
      </c>
      <c r="M322" s="655">
        <v>445</v>
      </c>
      <c r="N322" s="655"/>
      <c r="O322" s="655"/>
      <c r="P322" s="668"/>
      <c r="Q322" s="656"/>
    </row>
    <row r="323" spans="1:17" ht="14.4" customHeight="1" x14ac:dyDescent="0.3">
      <c r="A323" s="651" t="s">
        <v>6149</v>
      </c>
      <c r="B323" s="652" t="s">
        <v>6150</v>
      </c>
      <c r="C323" s="652" t="s">
        <v>4493</v>
      </c>
      <c r="D323" s="652" t="s">
        <v>6161</v>
      </c>
      <c r="E323" s="652" t="s">
        <v>6162</v>
      </c>
      <c r="F323" s="655">
        <v>96</v>
      </c>
      <c r="G323" s="655">
        <v>3936</v>
      </c>
      <c r="H323" s="655">
        <v>1</v>
      </c>
      <c r="I323" s="655">
        <v>41</v>
      </c>
      <c r="J323" s="655">
        <v>93</v>
      </c>
      <c r="K323" s="655">
        <v>3813</v>
      </c>
      <c r="L323" s="655">
        <v>0.96875</v>
      </c>
      <c r="M323" s="655">
        <v>41</v>
      </c>
      <c r="N323" s="655">
        <v>73</v>
      </c>
      <c r="O323" s="655">
        <v>3066</v>
      </c>
      <c r="P323" s="668">
        <v>0.77896341463414631</v>
      </c>
      <c r="Q323" s="656">
        <v>42</v>
      </c>
    </row>
    <row r="324" spans="1:17" ht="14.4" customHeight="1" x14ac:dyDescent="0.3">
      <c r="A324" s="651" t="s">
        <v>6149</v>
      </c>
      <c r="B324" s="652" t="s">
        <v>6150</v>
      </c>
      <c r="C324" s="652" t="s">
        <v>4493</v>
      </c>
      <c r="D324" s="652" t="s">
        <v>6163</v>
      </c>
      <c r="E324" s="652" t="s">
        <v>6164</v>
      </c>
      <c r="F324" s="655">
        <v>1</v>
      </c>
      <c r="G324" s="655">
        <v>490</v>
      </c>
      <c r="H324" s="655">
        <v>1</v>
      </c>
      <c r="I324" s="655">
        <v>490</v>
      </c>
      <c r="J324" s="655">
        <v>8</v>
      </c>
      <c r="K324" s="655">
        <v>3928</v>
      </c>
      <c r="L324" s="655">
        <v>8.0163265306122451</v>
      </c>
      <c r="M324" s="655">
        <v>491</v>
      </c>
      <c r="N324" s="655">
        <v>3</v>
      </c>
      <c r="O324" s="655">
        <v>1476</v>
      </c>
      <c r="P324" s="668">
        <v>3.0122448979591838</v>
      </c>
      <c r="Q324" s="656">
        <v>492</v>
      </c>
    </row>
    <row r="325" spans="1:17" ht="14.4" customHeight="1" x14ac:dyDescent="0.3">
      <c r="A325" s="651" t="s">
        <v>6149</v>
      </c>
      <c r="B325" s="652" t="s">
        <v>6150</v>
      </c>
      <c r="C325" s="652" t="s">
        <v>4493</v>
      </c>
      <c r="D325" s="652" t="s">
        <v>6165</v>
      </c>
      <c r="E325" s="652" t="s">
        <v>6166</v>
      </c>
      <c r="F325" s="655">
        <v>48</v>
      </c>
      <c r="G325" s="655">
        <v>1488</v>
      </c>
      <c r="H325" s="655">
        <v>1</v>
      </c>
      <c r="I325" s="655">
        <v>31</v>
      </c>
      <c r="J325" s="655">
        <v>46</v>
      </c>
      <c r="K325" s="655">
        <v>1426</v>
      </c>
      <c r="L325" s="655">
        <v>0.95833333333333337</v>
      </c>
      <c r="M325" s="655">
        <v>31</v>
      </c>
      <c r="N325" s="655">
        <v>10</v>
      </c>
      <c r="O325" s="655">
        <v>310</v>
      </c>
      <c r="P325" s="668">
        <v>0.20833333333333334</v>
      </c>
      <c r="Q325" s="656">
        <v>31</v>
      </c>
    </row>
    <row r="326" spans="1:17" ht="14.4" customHeight="1" x14ac:dyDescent="0.3">
      <c r="A326" s="651" t="s">
        <v>6149</v>
      </c>
      <c r="B326" s="652" t="s">
        <v>6150</v>
      </c>
      <c r="C326" s="652" t="s">
        <v>4493</v>
      </c>
      <c r="D326" s="652" t="s">
        <v>6167</v>
      </c>
      <c r="E326" s="652" t="s">
        <v>6168</v>
      </c>
      <c r="F326" s="655">
        <v>4</v>
      </c>
      <c r="G326" s="655">
        <v>823</v>
      </c>
      <c r="H326" s="655">
        <v>1</v>
      </c>
      <c r="I326" s="655">
        <v>205.75</v>
      </c>
      <c r="J326" s="655">
        <v>5</v>
      </c>
      <c r="K326" s="655">
        <v>1035</v>
      </c>
      <c r="L326" s="655">
        <v>1.2575941676792224</v>
      </c>
      <c r="M326" s="655">
        <v>207</v>
      </c>
      <c r="N326" s="655"/>
      <c r="O326" s="655"/>
      <c r="P326" s="668"/>
      <c r="Q326" s="656"/>
    </row>
    <row r="327" spans="1:17" ht="14.4" customHeight="1" x14ac:dyDescent="0.3">
      <c r="A327" s="651" t="s">
        <v>6149</v>
      </c>
      <c r="B327" s="652" t="s">
        <v>6150</v>
      </c>
      <c r="C327" s="652" t="s">
        <v>4493</v>
      </c>
      <c r="D327" s="652" t="s">
        <v>6169</v>
      </c>
      <c r="E327" s="652" t="s">
        <v>6170</v>
      </c>
      <c r="F327" s="655">
        <v>4</v>
      </c>
      <c r="G327" s="655">
        <v>1514</v>
      </c>
      <c r="H327" s="655">
        <v>1</v>
      </c>
      <c r="I327" s="655">
        <v>378.5</v>
      </c>
      <c r="J327" s="655">
        <v>5</v>
      </c>
      <c r="K327" s="655">
        <v>1900</v>
      </c>
      <c r="L327" s="655">
        <v>1.2549537648612945</v>
      </c>
      <c r="M327" s="655">
        <v>380</v>
      </c>
      <c r="N327" s="655"/>
      <c r="O327" s="655"/>
      <c r="P327" s="668"/>
      <c r="Q327" s="656"/>
    </row>
    <row r="328" spans="1:17" ht="14.4" customHeight="1" x14ac:dyDescent="0.3">
      <c r="A328" s="651" t="s">
        <v>6149</v>
      </c>
      <c r="B328" s="652" t="s">
        <v>6150</v>
      </c>
      <c r="C328" s="652" t="s">
        <v>4493</v>
      </c>
      <c r="D328" s="652" t="s">
        <v>6171</v>
      </c>
      <c r="E328" s="652" t="s">
        <v>6172</v>
      </c>
      <c r="F328" s="655">
        <v>530</v>
      </c>
      <c r="G328" s="655">
        <v>60632</v>
      </c>
      <c r="H328" s="655">
        <v>1</v>
      </c>
      <c r="I328" s="655">
        <v>114.4</v>
      </c>
      <c r="J328" s="655">
        <v>437</v>
      </c>
      <c r="K328" s="655">
        <v>50692</v>
      </c>
      <c r="L328" s="655">
        <v>0.83606016624884549</v>
      </c>
      <c r="M328" s="655">
        <v>116</v>
      </c>
      <c r="N328" s="655">
        <v>447</v>
      </c>
      <c r="O328" s="655">
        <v>52299</v>
      </c>
      <c r="P328" s="668">
        <v>0.86256432246998282</v>
      </c>
      <c r="Q328" s="656">
        <v>117</v>
      </c>
    </row>
    <row r="329" spans="1:17" ht="14.4" customHeight="1" x14ac:dyDescent="0.3">
      <c r="A329" s="651" t="s">
        <v>6149</v>
      </c>
      <c r="B329" s="652" t="s">
        <v>6150</v>
      </c>
      <c r="C329" s="652" t="s">
        <v>4493</v>
      </c>
      <c r="D329" s="652" t="s">
        <v>6173</v>
      </c>
      <c r="E329" s="652" t="s">
        <v>6174</v>
      </c>
      <c r="F329" s="655">
        <v>331</v>
      </c>
      <c r="G329" s="655">
        <v>28038</v>
      </c>
      <c r="H329" s="655">
        <v>1</v>
      </c>
      <c r="I329" s="655">
        <v>84.70694864048339</v>
      </c>
      <c r="J329" s="655">
        <v>274</v>
      </c>
      <c r="K329" s="655">
        <v>23290</v>
      </c>
      <c r="L329" s="655">
        <v>0.83065839218203863</v>
      </c>
      <c r="M329" s="655">
        <v>85</v>
      </c>
      <c r="N329" s="655">
        <v>274</v>
      </c>
      <c r="O329" s="655">
        <v>24934</v>
      </c>
      <c r="P329" s="668">
        <v>0.88929310221841784</v>
      </c>
      <c r="Q329" s="656">
        <v>91</v>
      </c>
    </row>
    <row r="330" spans="1:17" ht="14.4" customHeight="1" x14ac:dyDescent="0.3">
      <c r="A330" s="651" t="s">
        <v>6149</v>
      </c>
      <c r="B330" s="652" t="s">
        <v>6150</v>
      </c>
      <c r="C330" s="652" t="s">
        <v>4493</v>
      </c>
      <c r="D330" s="652" t="s">
        <v>6175</v>
      </c>
      <c r="E330" s="652" t="s">
        <v>6176</v>
      </c>
      <c r="F330" s="655">
        <v>2</v>
      </c>
      <c r="G330" s="655">
        <v>194</v>
      </c>
      <c r="H330" s="655">
        <v>1</v>
      </c>
      <c r="I330" s="655">
        <v>97</v>
      </c>
      <c r="J330" s="655">
        <v>4</v>
      </c>
      <c r="K330" s="655">
        <v>392</v>
      </c>
      <c r="L330" s="655">
        <v>2.0206185567010309</v>
      </c>
      <c r="M330" s="655">
        <v>98</v>
      </c>
      <c r="N330" s="655">
        <v>3</v>
      </c>
      <c r="O330" s="655">
        <v>297</v>
      </c>
      <c r="P330" s="668">
        <v>1.5309278350515463</v>
      </c>
      <c r="Q330" s="656">
        <v>99</v>
      </c>
    </row>
    <row r="331" spans="1:17" ht="14.4" customHeight="1" x14ac:dyDescent="0.3">
      <c r="A331" s="651" t="s">
        <v>6149</v>
      </c>
      <c r="B331" s="652" t="s">
        <v>6150</v>
      </c>
      <c r="C331" s="652" t="s">
        <v>4493</v>
      </c>
      <c r="D331" s="652" t="s">
        <v>6177</v>
      </c>
      <c r="E331" s="652" t="s">
        <v>6178</v>
      </c>
      <c r="F331" s="655">
        <v>54</v>
      </c>
      <c r="G331" s="655">
        <v>1134</v>
      </c>
      <c r="H331" s="655">
        <v>1</v>
      </c>
      <c r="I331" s="655">
        <v>21</v>
      </c>
      <c r="J331" s="655">
        <v>29</v>
      </c>
      <c r="K331" s="655">
        <v>609</v>
      </c>
      <c r="L331" s="655">
        <v>0.53703703703703709</v>
      </c>
      <c r="M331" s="655">
        <v>21</v>
      </c>
      <c r="N331" s="655">
        <v>33</v>
      </c>
      <c r="O331" s="655">
        <v>693</v>
      </c>
      <c r="P331" s="668">
        <v>0.61111111111111116</v>
      </c>
      <c r="Q331" s="656">
        <v>21</v>
      </c>
    </row>
    <row r="332" spans="1:17" ht="14.4" customHeight="1" x14ac:dyDescent="0.3">
      <c r="A332" s="651" t="s">
        <v>6149</v>
      </c>
      <c r="B332" s="652" t="s">
        <v>6150</v>
      </c>
      <c r="C332" s="652" t="s">
        <v>4493</v>
      </c>
      <c r="D332" s="652" t="s">
        <v>6082</v>
      </c>
      <c r="E332" s="652" t="s">
        <v>6083</v>
      </c>
      <c r="F332" s="655">
        <v>28</v>
      </c>
      <c r="G332" s="655">
        <v>13625</v>
      </c>
      <c r="H332" s="655">
        <v>1</v>
      </c>
      <c r="I332" s="655">
        <v>486.60714285714283</v>
      </c>
      <c r="J332" s="655">
        <v>21</v>
      </c>
      <c r="K332" s="655">
        <v>10227</v>
      </c>
      <c r="L332" s="655">
        <v>0.75060550458715591</v>
      </c>
      <c r="M332" s="655">
        <v>487</v>
      </c>
      <c r="N332" s="655">
        <v>20</v>
      </c>
      <c r="O332" s="655">
        <v>9760</v>
      </c>
      <c r="P332" s="668">
        <v>0.71633027522935777</v>
      </c>
      <c r="Q332" s="656">
        <v>488</v>
      </c>
    </row>
    <row r="333" spans="1:17" ht="14.4" customHeight="1" x14ac:dyDescent="0.3">
      <c r="A333" s="651" t="s">
        <v>6149</v>
      </c>
      <c r="B333" s="652" t="s">
        <v>6150</v>
      </c>
      <c r="C333" s="652" t="s">
        <v>4493</v>
      </c>
      <c r="D333" s="652" t="s">
        <v>6179</v>
      </c>
      <c r="E333" s="652" t="s">
        <v>6180</v>
      </c>
      <c r="F333" s="655">
        <v>56</v>
      </c>
      <c r="G333" s="655">
        <v>2285</v>
      </c>
      <c r="H333" s="655">
        <v>1</v>
      </c>
      <c r="I333" s="655">
        <v>40.803571428571431</v>
      </c>
      <c r="J333" s="655">
        <v>55</v>
      </c>
      <c r="K333" s="655">
        <v>2255</v>
      </c>
      <c r="L333" s="655">
        <v>0.98687089715536103</v>
      </c>
      <c r="M333" s="655">
        <v>41</v>
      </c>
      <c r="N333" s="655">
        <v>38</v>
      </c>
      <c r="O333" s="655">
        <v>1558</v>
      </c>
      <c r="P333" s="668">
        <v>0.68183807439824951</v>
      </c>
      <c r="Q333" s="656">
        <v>41</v>
      </c>
    </row>
    <row r="334" spans="1:17" ht="14.4" customHeight="1" x14ac:dyDescent="0.3">
      <c r="A334" s="651" t="s">
        <v>6149</v>
      </c>
      <c r="B334" s="652" t="s">
        <v>6150</v>
      </c>
      <c r="C334" s="652" t="s">
        <v>4493</v>
      </c>
      <c r="D334" s="652" t="s">
        <v>6181</v>
      </c>
      <c r="E334" s="652" t="s">
        <v>6182</v>
      </c>
      <c r="F334" s="655"/>
      <c r="G334" s="655"/>
      <c r="H334" s="655"/>
      <c r="I334" s="655"/>
      <c r="J334" s="655">
        <v>2</v>
      </c>
      <c r="K334" s="655">
        <v>1216</v>
      </c>
      <c r="L334" s="655"/>
      <c r="M334" s="655">
        <v>608</v>
      </c>
      <c r="N334" s="655">
        <v>2</v>
      </c>
      <c r="O334" s="655">
        <v>1228</v>
      </c>
      <c r="P334" s="668"/>
      <c r="Q334" s="656">
        <v>614</v>
      </c>
    </row>
    <row r="335" spans="1:17" ht="14.4" customHeight="1" x14ac:dyDescent="0.3">
      <c r="A335" s="651" t="s">
        <v>6149</v>
      </c>
      <c r="B335" s="652" t="s">
        <v>6150</v>
      </c>
      <c r="C335" s="652" t="s">
        <v>4493</v>
      </c>
      <c r="D335" s="652" t="s">
        <v>6183</v>
      </c>
      <c r="E335" s="652" t="s">
        <v>6184</v>
      </c>
      <c r="F335" s="655">
        <v>1</v>
      </c>
      <c r="G335" s="655">
        <v>962</v>
      </c>
      <c r="H335" s="655">
        <v>1</v>
      </c>
      <c r="I335" s="655">
        <v>962</v>
      </c>
      <c r="J335" s="655"/>
      <c r="K335" s="655"/>
      <c r="L335" s="655"/>
      <c r="M335" s="655"/>
      <c r="N335" s="655"/>
      <c r="O335" s="655"/>
      <c r="P335" s="668"/>
      <c r="Q335" s="656"/>
    </row>
    <row r="336" spans="1:17" ht="14.4" customHeight="1" x14ac:dyDescent="0.3">
      <c r="A336" s="651" t="s">
        <v>6149</v>
      </c>
      <c r="B336" s="652" t="s">
        <v>6150</v>
      </c>
      <c r="C336" s="652" t="s">
        <v>4493</v>
      </c>
      <c r="D336" s="652" t="s">
        <v>6185</v>
      </c>
      <c r="E336" s="652" t="s">
        <v>6186</v>
      </c>
      <c r="F336" s="655">
        <v>1</v>
      </c>
      <c r="G336" s="655">
        <v>27</v>
      </c>
      <c r="H336" s="655">
        <v>1</v>
      </c>
      <c r="I336" s="655">
        <v>27</v>
      </c>
      <c r="J336" s="655"/>
      <c r="K336" s="655"/>
      <c r="L336" s="655"/>
      <c r="M336" s="655"/>
      <c r="N336" s="655"/>
      <c r="O336" s="655"/>
      <c r="P336" s="668"/>
      <c r="Q336" s="656"/>
    </row>
    <row r="337" spans="1:17" ht="14.4" customHeight="1" x14ac:dyDescent="0.3">
      <c r="A337" s="651" t="s">
        <v>6187</v>
      </c>
      <c r="B337" s="652" t="s">
        <v>6188</v>
      </c>
      <c r="C337" s="652" t="s">
        <v>4493</v>
      </c>
      <c r="D337" s="652" t="s">
        <v>6189</v>
      </c>
      <c r="E337" s="652" t="s">
        <v>6190</v>
      </c>
      <c r="F337" s="655"/>
      <c r="G337" s="655"/>
      <c r="H337" s="655"/>
      <c r="I337" s="655"/>
      <c r="J337" s="655">
        <v>1</v>
      </c>
      <c r="K337" s="655">
        <v>3881</v>
      </c>
      <c r="L337" s="655"/>
      <c r="M337" s="655">
        <v>3881</v>
      </c>
      <c r="N337" s="655"/>
      <c r="O337" s="655"/>
      <c r="P337" s="668"/>
      <c r="Q337" s="656"/>
    </row>
    <row r="338" spans="1:17" ht="14.4" customHeight="1" x14ac:dyDescent="0.3">
      <c r="A338" s="651" t="s">
        <v>6187</v>
      </c>
      <c r="B338" s="652" t="s">
        <v>6188</v>
      </c>
      <c r="C338" s="652" t="s">
        <v>4493</v>
      </c>
      <c r="D338" s="652" t="s">
        <v>6191</v>
      </c>
      <c r="E338" s="652" t="s">
        <v>6192</v>
      </c>
      <c r="F338" s="655">
        <v>1</v>
      </c>
      <c r="G338" s="655">
        <v>653</v>
      </c>
      <c r="H338" s="655">
        <v>1</v>
      </c>
      <c r="I338" s="655">
        <v>653</v>
      </c>
      <c r="J338" s="655"/>
      <c r="K338" s="655"/>
      <c r="L338" s="655"/>
      <c r="M338" s="655"/>
      <c r="N338" s="655"/>
      <c r="O338" s="655"/>
      <c r="P338" s="668"/>
      <c r="Q338" s="656"/>
    </row>
    <row r="339" spans="1:17" ht="14.4" customHeight="1" x14ac:dyDescent="0.3">
      <c r="A339" s="651" t="s">
        <v>6187</v>
      </c>
      <c r="B339" s="652" t="s">
        <v>6188</v>
      </c>
      <c r="C339" s="652" t="s">
        <v>4493</v>
      </c>
      <c r="D339" s="652" t="s">
        <v>6193</v>
      </c>
      <c r="E339" s="652" t="s">
        <v>6194</v>
      </c>
      <c r="F339" s="655">
        <v>2</v>
      </c>
      <c r="G339" s="655">
        <v>1652</v>
      </c>
      <c r="H339" s="655">
        <v>1</v>
      </c>
      <c r="I339" s="655">
        <v>826</v>
      </c>
      <c r="J339" s="655"/>
      <c r="K339" s="655"/>
      <c r="L339" s="655"/>
      <c r="M339" s="655"/>
      <c r="N339" s="655"/>
      <c r="O339" s="655"/>
      <c r="P339" s="668"/>
      <c r="Q339" s="656"/>
    </row>
    <row r="340" spans="1:17" ht="14.4" customHeight="1" x14ac:dyDescent="0.3">
      <c r="A340" s="651" t="s">
        <v>6187</v>
      </c>
      <c r="B340" s="652" t="s">
        <v>6188</v>
      </c>
      <c r="C340" s="652" t="s">
        <v>4493</v>
      </c>
      <c r="D340" s="652" t="s">
        <v>6195</v>
      </c>
      <c r="E340" s="652" t="s">
        <v>6196</v>
      </c>
      <c r="F340" s="655"/>
      <c r="G340" s="655"/>
      <c r="H340" s="655"/>
      <c r="I340" s="655"/>
      <c r="J340" s="655">
        <v>1</v>
      </c>
      <c r="K340" s="655">
        <v>812</v>
      </c>
      <c r="L340" s="655"/>
      <c r="M340" s="655">
        <v>812</v>
      </c>
      <c r="N340" s="655"/>
      <c r="O340" s="655"/>
      <c r="P340" s="668"/>
      <c r="Q340" s="656"/>
    </row>
    <row r="341" spans="1:17" ht="14.4" customHeight="1" x14ac:dyDescent="0.3">
      <c r="A341" s="651" t="s">
        <v>6187</v>
      </c>
      <c r="B341" s="652" t="s">
        <v>6188</v>
      </c>
      <c r="C341" s="652" t="s">
        <v>4493</v>
      </c>
      <c r="D341" s="652" t="s">
        <v>6197</v>
      </c>
      <c r="E341" s="652" t="s">
        <v>6198</v>
      </c>
      <c r="F341" s="655"/>
      <c r="G341" s="655"/>
      <c r="H341" s="655"/>
      <c r="I341" s="655"/>
      <c r="J341" s="655">
        <v>1</v>
      </c>
      <c r="K341" s="655">
        <v>812</v>
      </c>
      <c r="L341" s="655"/>
      <c r="M341" s="655">
        <v>812</v>
      </c>
      <c r="N341" s="655"/>
      <c r="O341" s="655"/>
      <c r="P341" s="668"/>
      <c r="Q341" s="656"/>
    </row>
    <row r="342" spans="1:17" ht="14.4" customHeight="1" x14ac:dyDescent="0.3">
      <c r="A342" s="651" t="s">
        <v>6187</v>
      </c>
      <c r="B342" s="652" t="s">
        <v>6188</v>
      </c>
      <c r="C342" s="652" t="s">
        <v>4493</v>
      </c>
      <c r="D342" s="652" t="s">
        <v>6199</v>
      </c>
      <c r="E342" s="652" t="s">
        <v>6200</v>
      </c>
      <c r="F342" s="655"/>
      <c r="G342" s="655"/>
      <c r="H342" s="655"/>
      <c r="I342" s="655"/>
      <c r="J342" s="655">
        <v>1</v>
      </c>
      <c r="K342" s="655">
        <v>167</v>
      </c>
      <c r="L342" s="655"/>
      <c r="M342" s="655">
        <v>167</v>
      </c>
      <c r="N342" s="655"/>
      <c r="O342" s="655"/>
      <c r="P342" s="668"/>
      <c r="Q342" s="656"/>
    </row>
    <row r="343" spans="1:17" ht="14.4" customHeight="1" x14ac:dyDescent="0.3">
      <c r="A343" s="651" t="s">
        <v>6187</v>
      </c>
      <c r="B343" s="652" t="s">
        <v>6188</v>
      </c>
      <c r="C343" s="652" t="s">
        <v>4493</v>
      </c>
      <c r="D343" s="652" t="s">
        <v>6201</v>
      </c>
      <c r="E343" s="652" t="s">
        <v>6202</v>
      </c>
      <c r="F343" s="655"/>
      <c r="G343" s="655"/>
      <c r="H343" s="655"/>
      <c r="I343" s="655"/>
      <c r="J343" s="655">
        <v>1</v>
      </c>
      <c r="K343" s="655">
        <v>173</v>
      </c>
      <c r="L343" s="655"/>
      <c r="M343" s="655">
        <v>173</v>
      </c>
      <c r="N343" s="655"/>
      <c r="O343" s="655"/>
      <c r="P343" s="668"/>
      <c r="Q343" s="656"/>
    </row>
    <row r="344" spans="1:17" ht="14.4" customHeight="1" x14ac:dyDescent="0.3">
      <c r="A344" s="651" t="s">
        <v>6187</v>
      </c>
      <c r="B344" s="652" t="s">
        <v>6188</v>
      </c>
      <c r="C344" s="652" t="s">
        <v>4493</v>
      </c>
      <c r="D344" s="652" t="s">
        <v>6203</v>
      </c>
      <c r="E344" s="652" t="s">
        <v>6204</v>
      </c>
      <c r="F344" s="655"/>
      <c r="G344" s="655"/>
      <c r="H344" s="655"/>
      <c r="I344" s="655"/>
      <c r="J344" s="655">
        <v>1</v>
      </c>
      <c r="K344" s="655">
        <v>547</v>
      </c>
      <c r="L344" s="655"/>
      <c r="M344" s="655">
        <v>547</v>
      </c>
      <c r="N344" s="655"/>
      <c r="O344" s="655"/>
      <c r="P344" s="668"/>
      <c r="Q344" s="656"/>
    </row>
    <row r="345" spans="1:17" ht="14.4" customHeight="1" x14ac:dyDescent="0.3">
      <c r="A345" s="651" t="s">
        <v>6187</v>
      </c>
      <c r="B345" s="652" t="s">
        <v>6188</v>
      </c>
      <c r="C345" s="652" t="s">
        <v>4493</v>
      </c>
      <c r="D345" s="652" t="s">
        <v>6205</v>
      </c>
      <c r="E345" s="652" t="s">
        <v>6206</v>
      </c>
      <c r="F345" s="655"/>
      <c r="G345" s="655"/>
      <c r="H345" s="655"/>
      <c r="I345" s="655"/>
      <c r="J345" s="655">
        <v>1</v>
      </c>
      <c r="K345" s="655">
        <v>347</v>
      </c>
      <c r="L345" s="655"/>
      <c r="M345" s="655">
        <v>347</v>
      </c>
      <c r="N345" s="655"/>
      <c r="O345" s="655"/>
      <c r="P345" s="668"/>
      <c r="Q345" s="656"/>
    </row>
    <row r="346" spans="1:17" ht="14.4" customHeight="1" x14ac:dyDescent="0.3">
      <c r="A346" s="651" t="s">
        <v>6187</v>
      </c>
      <c r="B346" s="652" t="s">
        <v>6188</v>
      </c>
      <c r="C346" s="652" t="s">
        <v>4493</v>
      </c>
      <c r="D346" s="652" t="s">
        <v>6207</v>
      </c>
      <c r="E346" s="652" t="s">
        <v>6208</v>
      </c>
      <c r="F346" s="655">
        <v>1</v>
      </c>
      <c r="G346" s="655">
        <v>218</v>
      </c>
      <c r="H346" s="655">
        <v>1</v>
      </c>
      <c r="I346" s="655">
        <v>218</v>
      </c>
      <c r="J346" s="655">
        <v>1</v>
      </c>
      <c r="K346" s="655">
        <v>219</v>
      </c>
      <c r="L346" s="655">
        <v>1.0045871559633028</v>
      </c>
      <c r="M346" s="655">
        <v>219</v>
      </c>
      <c r="N346" s="655"/>
      <c r="O346" s="655"/>
      <c r="P346" s="668"/>
      <c r="Q346" s="656"/>
    </row>
    <row r="347" spans="1:17" ht="14.4" customHeight="1" x14ac:dyDescent="0.3">
      <c r="A347" s="651" t="s">
        <v>6187</v>
      </c>
      <c r="B347" s="652" t="s">
        <v>6188</v>
      </c>
      <c r="C347" s="652" t="s">
        <v>4493</v>
      </c>
      <c r="D347" s="652" t="s">
        <v>5622</v>
      </c>
      <c r="E347" s="652" t="s">
        <v>5623</v>
      </c>
      <c r="F347" s="655"/>
      <c r="G347" s="655"/>
      <c r="H347" s="655"/>
      <c r="I347" s="655"/>
      <c r="J347" s="655">
        <v>5</v>
      </c>
      <c r="K347" s="655">
        <v>1745</v>
      </c>
      <c r="L347" s="655"/>
      <c r="M347" s="655">
        <v>349</v>
      </c>
      <c r="N347" s="655"/>
      <c r="O347" s="655"/>
      <c r="P347" s="668"/>
      <c r="Q347" s="656"/>
    </row>
    <row r="348" spans="1:17" ht="14.4" customHeight="1" x14ac:dyDescent="0.3">
      <c r="A348" s="651" t="s">
        <v>6187</v>
      </c>
      <c r="B348" s="652" t="s">
        <v>6188</v>
      </c>
      <c r="C348" s="652" t="s">
        <v>4493</v>
      </c>
      <c r="D348" s="652" t="s">
        <v>6209</v>
      </c>
      <c r="E348" s="652" t="s">
        <v>6210</v>
      </c>
      <c r="F348" s="655"/>
      <c r="G348" s="655"/>
      <c r="H348" s="655"/>
      <c r="I348" s="655"/>
      <c r="J348" s="655">
        <v>1</v>
      </c>
      <c r="K348" s="655">
        <v>207</v>
      </c>
      <c r="L348" s="655"/>
      <c r="M348" s="655">
        <v>207</v>
      </c>
      <c r="N348" s="655"/>
      <c r="O348" s="655"/>
      <c r="P348" s="668"/>
      <c r="Q348" s="656"/>
    </row>
    <row r="349" spans="1:17" ht="14.4" customHeight="1" x14ac:dyDescent="0.3">
      <c r="A349" s="651" t="s">
        <v>6187</v>
      </c>
      <c r="B349" s="652" t="s">
        <v>6188</v>
      </c>
      <c r="C349" s="652" t="s">
        <v>4493</v>
      </c>
      <c r="D349" s="652" t="s">
        <v>6211</v>
      </c>
      <c r="E349" s="652" t="s">
        <v>6212</v>
      </c>
      <c r="F349" s="655"/>
      <c r="G349" s="655"/>
      <c r="H349" s="655"/>
      <c r="I349" s="655"/>
      <c r="J349" s="655">
        <v>1</v>
      </c>
      <c r="K349" s="655">
        <v>39</v>
      </c>
      <c r="L349" s="655"/>
      <c r="M349" s="655">
        <v>39</v>
      </c>
      <c r="N349" s="655"/>
      <c r="O349" s="655"/>
      <c r="P349" s="668"/>
      <c r="Q349" s="656"/>
    </row>
    <row r="350" spans="1:17" ht="14.4" customHeight="1" x14ac:dyDescent="0.3">
      <c r="A350" s="651" t="s">
        <v>6187</v>
      </c>
      <c r="B350" s="652" t="s">
        <v>6188</v>
      </c>
      <c r="C350" s="652" t="s">
        <v>4493</v>
      </c>
      <c r="D350" s="652" t="s">
        <v>5791</v>
      </c>
      <c r="E350" s="652" t="s">
        <v>5792</v>
      </c>
      <c r="F350" s="655">
        <v>1</v>
      </c>
      <c r="G350" s="655">
        <v>169</v>
      </c>
      <c r="H350" s="655">
        <v>1</v>
      </c>
      <c r="I350" s="655">
        <v>169</v>
      </c>
      <c r="J350" s="655">
        <v>2</v>
      </c>
      <c r="K350" s="655">
        <v>340</v>
      </c>
      <c r="L350" s="655">
        <v>2.0118343195266273</v>
      </c>
      <c r="M350" s="655">
        <v>170</v>
      </c>
      <c r="N350" s="655"/>
      <c r="O350" s="655"/>
      <c r="P350" s="668"/>
      <c r="Q350" s="656"/>
    </row>
    <row r="351" spans="1:17" ht="14.4" customHeight="1" x14ac:dyDescent="0.3">
      <c r="A351" s="651" t="s">
        <v>6187</v>
      </c>
      <c r="B351" s="652" t="s">
        <v>6188</v>
      </c>
      <c r="C351" s="652" t="s">
        <v>4493</v>
      </c>
      <c r="D351" s="652" t="s">
        <v>6213</v>
      </c>
      <c r="E351" s="652" t="s">
        <v>6214</v>
      </c>
      <c r="F351" s="655"/>
      <c r="G351" s="655"/>
      <c r="H351" s="655"/>
      <c r="I351" s="655"/>
      <c r="J351" s="655">
        <v>1</v>
      </c>
      <c r="K351" s="655">
        <v>348</v>
      </c>
      <c r="L351" s="655"/>
      <c r="M351" s="655">
        <v>348</v>
      </c>
      <c r="N351" s="655"/>
      <c r="O351" s="655"/>
      <c r="P351" s="668"/>
      <c r="Q351" s="656"/>
    </row>
    <row r="352" spans="1:17" ht="14.4" customHeight="1" x14ac:dyDescent="0.3">
      <c r="A352" s="651" t="s">
        <v>6187</v>
      </c>
      <c r="B352" s="652" t="s">
        <v>6188</v>
      </c>
      <c r="C352" s="652" t="s">
        <v>4493</v>
      </c>
      <c r="D352" s="652" t="s">
        <v>5813</v>
      </c>
      <c r="E352" s="652" t="s">
        <v>5814</v>
      </c>
      <c r="F352" s="655">
        <v>1</v>
      </c>
      <c r="G352" s="655">
        <v>172</v>
      </c>
      <c r="H352" s="655">
        <v>1</v>
      </c>
      <c r="I352" s="655">
        <v>172</v>
      </c>
      <c r="J352" s="655">
        <v>2</v>
      </c>
      <c r="K352" s="655">
        <v>346</v>
      </c>
      <c r="L352" s="655">
        <v>2.0116279069767442</v>
      </c>
      <c r="M352" s="655">
        <v>173</v>
      </c>
      <c r="N352" s="655"/>
      <c r="O352" s="655"/>
      <c r="P352" s="668"/>
      <c r="Q352" s="656"/>
    </row>
    <row r="353" spans="1:17" ht="14.4" customHeight="1" x14ac:dyDescent="0.3">
      <c r="A353" s="651" t="s">
        <v>6187</v>
      </c>
      <c r="B353" s="652" t="s">
        <v>6188</v>
      </c>
      <c r="C353" s="652" t="s">
        <v>4493</v>
      </c>
      <c r="D353" s="652" t="s">
        <v>6215</v>
      </c>
      <c r="E353" s="652" t="s">
        <v>6216</v>
      </c>
      <c r="F353" s="655"/>
      <c r="G353" s="655"/>
      <c r="H353" s="655"/>
      <c r="I353" s="655"/>
      <c r="J353" s="655">
        <v>1</v>
      </c>
      <c r="K353" s="655">
        <v>812</v>
      </c>
      <c r="L353" s="655"/>
      <c r="M353" s="655">
        <v>812</v>
      </c>
      <c r="N353" s="655"/>
      <c r="O353" s="655"/>
      <c r="P353" s="668"/>
      <c r="Q353" s="656"/>
    </row>
    <row r="354" spans="1:17" ht="14.4" customHeight="1" x14ac:dyDescent="0.3">
      <c r="A354" s="651" t="s">
        <v>6187</v>
      </c>
      <c r="B354" s="652" t="s">
        <v>6188</v>
      </c>
      <c r="C354" s="652" t="s">
        <v>4493</v>
      </c>
      <c r="D354" s="652" t="s">
        <v>6217</v>
      </c>
      <c r="E354" s="652" t="s">
        <v>6218</v>
      </c>
      <c r="F354" s="655"/>
      <c r="G354" s="655"/>
      <c r="H354" s="655"/>
      <c r="I354" s="655"/>
      <c r="J354" s="655">
        <v>1</v>
      </c>
      <c r="K354" s="655">
        <v>167</v>
      </c>
      <c r="L354" s="655"/>
      <c r="M354" s="655">
        <v>167</v>
      </c>
      <c r="N354" s="655"/>
      <c r="O354" s="655"/>
      <c r="P354" s="668"/>
      <c r="Q354" s="656"/>
    </row>
    <row r="355" spans="1:17" ht="14.4" customHeight="1" x14ac:dyDescent="0.3">
      <c r="A355" s="651" t="s">
        <v>6187</v>
      </c>
      <c r="B355" s="652" t="s">
        <v>6188</v>
      </c>
      <c r="C355" s="652" t="s">
        <v>4493</v>
      </c>
      <c r="D355" s="652" t="s">
        <v>6219</v>
      </c>
      <c r="E355" s="652" t="s">
        <v>6220</v>
      </c>
      <c r="F355" s="655"/>
      <c r="G355" s="655"/>
      <c r="H355" s="655"/>
      <c r="I355" s="655"/>
      <c r="J355" s="655"/>
      <c r="K355" s="655"/>
      <c r="L355" s="655"/>
      <c r="M355" s="655"/>
      <c r="N355" s="655">
        <v>1</v>
      </c>
      <c r="O355" s="655">
        <v>1022</v>
      </c>
      <c r="P355" s="668"/>
      <c r="Q355" s="656">
        <v>1022</v>
      </c>
    </row>
    <row r="356" spans="1:17" ht="14.4" customHeight="1" x14ac:dyDescent="0.3">
      <c r="A356" s="651" t="s">
        <v>6187</v>
      </c>
      <c r="B356" s="652" t="s">
        <v>6188</v>
      </c>
      <c r="C356" s="652" t="s">
        <v>4493</v>
      </c>
      <c r="D356" s="652" t="s">
        <v>6221</v>
      </c>
      <c r="E356" s="652" t="s">
        <v>6222</v>
      </c>
      <c r="F356" s="655"/>
      <c r="G356" s="655"/>
      <c r="H356" s="655"/>
      <c r="I356" s="655"/>
      <c r="J356" s="655">
        <v>1</v>
      </c>
      <c r="K356" s="655">
        <v>812</v>
      </c>
      <c r="L356" s="655"/>
      <c r="M356" s="655">
        <v>812</v>
      </c>
      <c r="N356" s="655"/>
      <c r="O356" s="655"/>
      <c r="P356" s="668"/>
      <c r="Q356" s="656"/>
    </row>
    <row r="357" spans="1:17" ht="14.4" customHeight="1" x14ac:dyDescent="0.3">
      <c r="A357" s="651" t="s">
        <v>6187</v>
      </c>
      <c r="B357" s="652" t="s">
        <v>6188</v>
      </c>
      <c r="C357" s="652" t="s">
        <v>4493</v>
      </c>
      <c r="D357" s="652" t="s">
        <v>6223</v>
      </c>
      <c r="E357" s="652" t="s">
        <v>6224</v>
      </c>
      <c r="F357" s="655"/>
      <c r="G357" s="655"/>
      <c r="H357" s="655"/>
      <c r="I357" s="655"/>
      <c r="J357" s="655">
        <v>1</v>
      </c>
      <c r="K357" s="655">
        <v>1668</v>
      </c>
      <c r="L357" s="655"/>
      <c r="M357" s="655">
        <v>1668</v>
      </c>
      <c r="N357" s="655"/>
      <c r="O357" s="655"/>
      <c r="P357" s="668"/>
      <c r="Q357" s="656"/>
    </row>
    <row r="358" spans="1:17" ht="14.4" customHeight="1" x14ac:dyDescent="0.3">
      <c r="A358" s="651" t="s">
        <v>6225</v>
      </c>
      <c r="B358" s="652" t="s">
        <v>5592</v>
      </c>
      <c r="C358" s="652" t="s">
        <v>4493</v>
      </c>
      <c r="D358" s="652" t="s">
        <v>5593</v>
      </c>
      <c r="E358" s="652" t="s">
        <v>5594</v>
      </c>
      <c r="F358" s="655"/>
      <c r="G358" s="655"/>
      <c r="H358" s="655"/>
      <c r="I358" s="655"/>
      <c r="J358" s="655">
        <v>3</v>
      </c>
      <c r="K358" s="655">
        <v>38376</v>
      </c>
      <c r="L358" s="655"/>
      <c r="M358" s="655">
        <v>12792</v>
      </c>
      <c r="N358" s="655">
        <v>1</v>
      </c>
      <c r="O358" s="655">
        <v>12793</v>
      </c>
      <c r="P358" s="668"/>
      <c r="Q358" s="656">
        <v>12793</v>
      </c>
    </row>
    <row r="359" spans="1:17" ht="14.4" customHeight="1" x14ac:dyDescent="0.3">
      <c r="A359" s="651" t="s">
        <v>6225</v>
      </c>
      <c r="B359" s="652" t="s">
        <v>5592</v>
      </c>
      <c r="C359" s="652" t="s">
        <v>4493</v>
      </c>
      <c r="D359" s="652" t="s">
        <v>5595</v>
      </c>
      <c r="E359" s="652" t="s">
        <v>5596</v>
      </c>
      <c r="F359" s="655">
        <v>31</v>
      </c>
      <c r="G359" s="655">
        <v>39011</v>
      </c>
      <c r="H359" s="655">
        <v>1</v>
      </c>
      <c r="I359" s="655">
        <v>1258.4193548387098</v>
      </c>
      <c r="J359" s="655">
        <v>36</v>
      </c>
      <c r="K359" s="655">
        <v>45648</v>
      </c>
      <c r="L359" s="655">
        <v>1.170131501371408</v>
      </c>
      <c r="M359" s="655">
        <v>1268</v>
      </c>
      <c r="N359" s="655">
        <v>42</v>
      </c>
      <c r="O359" s="655">
        <v>53886</v>
      </c>
      <c r="P359" s="668">
        <v>1.3813027094921946</v>
      </c>
      <c r="Q359" s="656">
        <v>1283</v>
      </c>
    </row>
    <row r="360" spans="1:17" ht="14.4" customHeight="1" x14ac:dyDescent="0.3">
      <c r="A360" s="651" t="s">
        <v>6225</v>
      </c>
      <c r="B360" s="652" t="s">
        <v>5592</v>
      </c>
      <c r="C360" s="652" t="s">
        <v>4493</v>
      </c>
      <c r="D360" s="652" t="s">
        <v>6226</v>
      </c>
      <c r="E360" s="652" t="s">
        <v>6227</v>
      </c>
      <c r="F360" s="655">
        <v>362</v>
      </c>
      <c r="G360" s="655">
        <v>3403994</v>
      </c>
      <c r="H360" s="655">
        <v>1</v>
      </c>
      <c r="I360" s="655">
        <v>9403.2983425414368</v>
      </c>
      <c r="J360" s="655">
        <v>286</v>
      </c>
      <c r="K360" s="655">
        <v>2701556</v>
      </c>
      <c r="L360" s="655">
        <v>0.79364299702055874</v>
      </c>
      <c r="M360" s="655">
        <v>9446</v>
      </c>
      <c r="N360" s="655">
        <v>346</v>
      </c>
      <c r="O360" s="655">
        <v>3374538</v>
      </c>
      <c r="P360" s="668">
        <v>0.99134663574612647</v>
      </c>
      <c r="Q360" s="656">
        <v>9753</v>
      </c>
    </row>
    <row r="361" spans="1:17" ht="14.4" customHeight="1" x14ac:dyDescent="0.3">
      <c r="A361" s="651" t="s">
        <v>6225</v>
      </c>
      <c r="B361" s="652" t="s">
        <v>5592</v>
      </c>
      <c r="C361" s="652" t="s">
        <v>4493</v>
      </c>
      <c r="D361" s="652" t="s">
        <v>5599</v>
      </c>
      <c r="E361" s="652" t="s">
        <v>5600</v>
      </c>
      <c r="F361" s="655">
        <v>87</v>
      </c>
      <c r="G361" s="655">
        <v>195783</v>
      </c>
      <c r="H361" s="655">
        <v>1</v>
      </c>
      <c r="I361" s="655">
        <v>2250.3793103448274</v>
      </c>
      <c r="J361" s="655">
        <v>110</v>
      </c>
      <c r="K361" s="655">
        <v>249040</v>
      </c>
      <c r="L361" s="655">
        <v>1.2720205533677591</v>
      </c>
      <c r="M361" s="655">
        <v>2264</v>
      </c>
      <c r="N361" s="655">
        <v>124</v>
      </c>
      <c r="O361" s="655">
        <v>284456</v>
      </c>
      <c r="P361" s="668">
        <v>1.4529147065884167</v>
      </c>
      <c r="Q361" s="656">
        <v>2294</v>
      </c>
    </row>
    <row r="362" spans="1:17" ht="14.4" customHeight="1" x14ac:dyDescent="0.3">
      <c r="A362" s="651" t="s">
        <v>6225</v>
      </c>
      <c r="B362" s="652" t="s">
        <v>5592</v>
      </c>
      <c r="C362" s="652" t="s">
        <v>4493</v>
      </c>
      <c r="D362" s="652" t="s">
        <v>6228</v>
      </c>
      <c r="E362" s="652" t="s">
        <v>6229</v>
      </c>
      <c r="F362" s="655">
        <v>5</v>
      </c>
      <c r="G362" s="655">
        <v>37765</v>
      </c>
      <c r="H362" s="655">
        <v>1</v>
      </c>
      <c r="I362" s="655">
        <v>7553</v>
      </c>
      <c r="J362" s="655">
        <v>4</v>
      </c>
      <c r="K362" s="655">
        <v>30220</v>
      </c>
      <c r="L362" s="655">
        <v>0.80021183635641469</v>
      </c>
      <c r="M362" s="655">
        <v>7555</v>
      </c>
      <c r="N362" s="655">
        <v>1</v>
      </c>
      <c r="O362" s="655">
        <v>7555</v>
      </c>
      <c r="P362" s="668">
        <v>0.20005295908910367</v>
      </c>
      <c r="Q362" s="656">
        <v>7555</v>
      </c>
    </row>
    <row r="363" spans="1:17" ht="14.4" customHeight="1" x14ac:dyDescent="0.3">
      <c r="A363" s="651" t="s">
        <v>6225</v>
      </c>
      <c r="B363" s="652" t="s">
        <v>5592</v>
      </c>
      <c r="C363" s="652" t="s">
        <v>4493</v>
      </c>
      <c r="D363" s="652" t="s">
        <v>6230</v>
      </c>
      <c r="E363" s="652" t="s">
        <v>6231</v>
      </c>
      <c r="F363" s="655"/>
      <c r="G363" s="655"/>
      <c r="H363" s="655"/>
      <c r="I363" s="655"/>
      <c r="J363" s="655">
        <v>1</v>
      </c>
      <c r="K363" s="655">
        <v>0</v>
      </c>
      <c r="L363" s="655"/>
      <c r="M363" s="655">
        <v>0</v>
      </c>
      <c r="N363" s="655">
        <v>1</v>
      </c>
      <c r="O363" s="655">
        <v>0</v>
      </c>
      <c r="P363" s="668"/>
      <c r="Q363" s="656">
        <v>0</v>
      </c>
    </row>
    <row r="364" spans="1:17" ht="14.4" customHeight="1" x14ac:dyDescent="0.3">
      <c r="A364" s="651" t="s">
        <v>6225</v>
      </c>
      <c r="B364" s="652" t="s">
        <v>5592</v>
      </c>
      <c r="C364" s="652" t="s">
        <v>4493</v>
      </c>
      <c r="D364" s="652" t="s">
        <v>6232</v>
      </c>
      <c r="E364" s="652" t="s">
        <v>6233</v>
      </c>
      <c r="F364" s="655"/>
      <c r="G364" s="655"/>
      <c r="H364" s="655"/>
      <c r="I364" s="655"/>
      <c r="J364" s="655">
        <v>2</v>
      </c>
      <c r="K364" s="655">
        <v>0</v>
      </c>
      <c r="L364" s="655"/>
      <c r="M364" s="655">
        <v>0</v>
      </c>
      <c r="N364" s="655">
        <v>1</v>
      </c>
      <c r="O364" s="655">
        <v>0</v>
      </c>
      <c r="P364" s="668"/>
      <c r="Q364" s="656">
        <v>0</v>
      </c>
    </row>
    <row r="365" spans="1:17" ht="14.4" customHeight="1" thickBot="1" x14ac:dyDescent="0.35">
      <c r="A365" s="657" t="s">
        <v>6225</v>
      </c>
      <c r="B365" s="658" t="s">
        <v>5592</v>
      </c>
      <c r="C365" s="658" t="s">
        <v>4493</v>
      </c>
      <c r="D365" s="658" t="s">
        <v>6234</v>
      </c>
      <c r="E365" s="658" t="s">
        <v>6235</v>
      </c>
      <c r="F365" s="661"/>
      <c r="G365" s="661"/>
      <c r="H365" s="661"/>
      <c r="I365" s="661"/>
      <c r="J365" s="661">
        <v>3</v>
      </c>
      <c r="K365" s="661">
        <v>0</v>
      </c>
      <c r="L365" s="661"/>
      <c r="M365" s="661">
        <v>0</v>
      </c>
      <c r="N365" s="661"/>
      <c r="O365" s="661"/>
      <c r="P365" s="669"/>
      <c r="Q365" s="66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2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8" t="s">
        <v>181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4.4" customHeight="1" thickBot="1" x14ac:dyDescent="0.35">
      <c r="A2" s="382" t="s">
        <v>311</v>
      </c>
      <c r="B2" s="193"/>
      <c r="C2" s="193"/>
      <c r="D2" s="193"/>
      <c r="E2" s="193"/>
      <c r="F2" s="193"/>
      <c r="G2" s="440"/>
      <c r="H2" s="440"/>
      <c r="I2" s="440"/>
      <c r="J2" s="193"/>
      <c r="K2" s="440"/>
      <c r="L2" s="440"/>
      <c r="M2" s="44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6465</v>
      </c>
      <c r="D3" s="197">
        <f>SUBTOTAL(9,D6:D1048576)</f>
        <v>6538</v>
      </c>
      <c r="E3" s="197">
        <f>SUBTOTAL(9,E6:E1048576)</f>
        <v>6601</v>
      </c>
      <c r="F3" s="198">
        <f>IF(OR(E3=0,C3=0),"",E3/C3)</f>
        <v>1.0210363495746326</v>
      </c>
      <c r="G3" s="441">
        <f>SUBTOTAL(9,G6:G1048576)</f>
        <v>28168.551200000002</v>
      </c>
      <c r="H3" s="442">
        <f>SUBTOTAL(9,H6:H1048576)</f>
        <v>27413.175699999996</v>
      </c>
      <c r="I3" s="442">
        <f>SUBTOTAL(9,I6:I1048576)</f>
        <v>27118.5304</v>
      </c>
      <c r="J3" s="198">
        <f>IF(OR(I3=0,G3=0),"",I3/G3)</f>
        <v>0.96272364906009078</v>
      </c>
      <c r="K3" s="441">
        <f>SUBTOTAL(9,K6:K1048576)</f>
        <v>7310.73</v>
      </c>
      <c r="L3" s="442">
        <f>SUBTOTAL(9,L6:L1048576)</f>
        <v>6890.63</v>
      </c>
      <c r="M3" s="442">
        <f>SUBTOTAL(9,M6:M1048576)</f>
        <v>6813.03</v>
      </c>
      <c r="N3" s="199">
        <f>IF(OR(M3=0,E3=0),"",M3/E3)</f>
        <v>1.0321208907741251</v>
      </c>
    </row>
    <row r="4" spans="1:14" ht="14.4" customHeight="1" x14ac:dyDescent="0.3">
      <c r="A4" s="600" t="s">
        <v>90</v>
      </c>
      <c r="B4" s="601" t="s">
        <v>11</v>
      </c>
      <c r="C4" s="602" t="s">
        <v>91</v>
      </c>
      <c r="D4" s="602"/>
      <c r="E4" s="602"/>
      <c r="F4" s="603"/>
      <c r="G4" s="604" t="s">
        <v>14</v>
      </c>
      <c r="H4" s="602"/>
      <c r="I4" s="602"/>
      <c r="J4" s="603"/>
      <c r="K4" s="604" t="s">
        <v>92</v>
      </c>
      <c r="L4" s="602"/>
      <c r="M4" s="602"/>
      <c r="N4" s="605"/>
    </row>
    <row r="5" spans="1:14" ht="14.4" customHeight="1" thickBot="1" x14ac:dyDescent="0.35">
      <c r="A5" s="897"/>
      <c r="B5" s="898"/>
      <c r="C5" s="905">
        <v>2014</v>
      </c>
      <c r="D5" s="905">
        <v>2015</v>
      </c>
      <c r="E5" s="905">
        <v>2016</v>
      </c>
      <c r="F5" s="906" t="s">
        <v>2</v>
      </c>
      <c r="G5" s="916">
        <v>2014</v>
      </c>
      <c r="H5" s="905">
        <v>2015</v>
      </c>
      <c r="I5" s="905">
        <v>2016</v>
      </c>
      <c r="J5" s="906" t="s">
        <v>2</v>
      </c>
      <c r="K5" s="916">
        <v>2014</v>
      </c>
      <c r="L5" s="905">
        <v>2015</v>
      </c>
      <c r="M5" s="905">
        <v>2016</v>
      </c>
      <c r="N5" s="917" t="s">
        <v>93</v>
      </c>
    </row>
    <row r="6" spans="1:14" ht="14.4" customHeight="1" x14ac:dyDescent="0.3">
      <c r="A6" s="899" t="s">
        <v>5066</v>
      </c>
      <c r="B6" s="902" t="s">
        <v>6237</v>
      </c>
      <c r="C6" s="907">
        <v>4893</v>
      </c>
      <c r="D6" s="908">
        <v>4933</v>
      </c>
      <c r="E6" s="908">
        <v>5023</v>
      </c>
      <c r="F6" s="913">
        <v>1.0265685673410996</v>
      </c>
      <c r="G6" s="907">
        <v>4882.1518999999962</v>
      </c>
      <c r="H6" s="908">
        <v>4905.8192999999983</v>
      </c>
      <c r="I6" s="908">
        <v>4999.6425000000017</v>
      </c>
      <c r="J6" s="913">
        <v>1.0240653306997691</v>
      </c>
      <c r="K6" s="907">
        <v>538.23</v>
      </c>
      <c r="L6" s="908">
        <v>542.63</v>
      </c>
      <c r="M6" s="908">
        <v>552.53</v>
      </c>
      <c r="N6" s="918">
        <v>110</v>
      </c>
    </row>
    <row r="7" spans="1:14" ht="14.4" customHeight="1" x14ac:dyDescent="0.3">
      <c r="A7" s="900" t="s">
        <v>5259</v>
      </c>
      <c r="B7" s="903" t="s">
        <v>6238</v>
      </c>
      <c r="C7" s="909">
        <v>45</v>
      </c>
      <c r="D7" s="910">
        <v>31</v>
      </c>
      <c r="E7" s="910">
        <v>34</v>
      </c>
      <c r="F7" s="914">
        <v>0.75555555555555554</v>
      </c>
      <c r="G7" s="909">
        <v>1294.623</v>
      </c>
      <c r="H7" s="910">
        <v>895.048</v>
      </c>
      <c r="I7" s="910">
        <v>981.35620000000006</v>
      </c>
      <c r="J7" s="914">
        <v>0.75802469135802475</v>
      </c>
      <c r="K7" s="909">
        <v>495</v>
      </c>
      <c r="L7" s="910">
        <v>341</v>
      </c>
      <c r="M7" s="910">
        <v>374</v>
      </c>
      <c r="N7" s="919">
        <v>11000</v>
      </c>
    </row>
    <row r="8" spans="1:14" ht="14.4" customHeight="1" x14ac:dyDescent="0.3">
      <c r="A8" s="900" t="s">
        <v>5275</v>
      </c>
      <c r="B8" s="903" t="s">
        <v>6238</v>
      </c>
      <c r="C8" s="909">
        <v>336</v>
      </c>
      <c r="D8" s="910">
        <v>239</v>
      </c>
      <c r="E8" s="910">
        <v>284</v>
      </c>
      <c r="F8" s="914">
        <v>0.84523809523809523</v>
      </c>
      <c r="G8" s="909">
        <v>8456.9184000000023</v>
      </c>
      <c r="H8" s="910">
        <v>6023.8764000000001</v>
      </c>
      <c r="I8" s="910">
        <v>7150.9062000000004</v>
      </c>
      <c r="J8" s="914">
        <v>0.84556878306878291</v>
      </c>
      <c r="K8" s="909">
        <v>3024</v>
      </c>
      <c r="L8" s="910">
        <v>2151</v>
      </c>
      <c r="M8" s="910">
        <v>2556</v>
      </c>
      <c r="N8" s="919">
        <v>9000</v>
      </c>
    </row>
    <row r="9" spans="1:14" ht="14.4" customHeight="1" x14ac:dyDescent="0.3">
      <c r="A9" s="900" t="s">
        <v>5270</v>
      </c>
      <c r="B9" s="903" t="s">
        <v>6238</v>
      </c>
      <c r="C9" s="909">
        <v>276</v>
      </c>
      <c r="D9" s="910">
        <v>363</v>
      </c>
      <c r="E9" s="910">
        <v>283</v>
      </c>
      <c r="F9" s="914">
        <v>1.0253623188405796</v>
      </c>
      <c r="G9" s="909">
        <v>5953.1544000000031</v>
      </c>
      <c r="H9" s="910">
        <v>7839.2785999999987</v>
      </c>
      <c r="I9" s="910">
        <v>6106.5368000000008</v>
      </c>
      <c r="J9" s="914">
        <v>1.0257648953301124</v>
      </c>
      <c r="K9" s="909">
        <v>1932</v>
      </c>
      <c r="L9" s="910">
        <v>2541</v>
      </c>
      <c r="M9" s="910">
        <v>1981</v>
      </c>
      <c r="N9" s="919">
        <v>7000</v>
      </c>
    </row>
    <row r="10" spans="1:14" ht="14.4" customHeight="1" x14ac:dyDescent="0.3">
      <c r="A10" s="900" t="s">
        <v>5261</v>
      </c>
      <c r="B10" s="903" t="s">
        <v>6238</v>
      </c>
      <c r="C10" s="909">
        <v>475</v>
      </c>
      <c r="D10" s="910">
        <v>457</v>
      </c>
      <c r="E10" s="910">
        <v>473</v>
      </c>
      <c r="F10" s="914">
        <v>0.99578947368421056</v>
      </c>
      <c r="G10" s="909">
        <v>5085.9674999999988</v>
      </c>
      <c r="H10" s="910">
        <v>4899.1845999999996</v>
      </c>
      <c r="I10" s="910">
        <v>5066.9322999999977</v>
      </c>
      <c r="J10" s="914">
        <v>0.99625730994152029</v>
      </c>
      <c r="K10" s="909">
        <v>950</v>
      </c>
      <c r="L10" s="910">
        <v>914</v>
      </c>
      <c r="M10" s="910">
        <v>946</v>
      </c>
      <c r="N10" s="919">
        <v>2000</v>
      </c>
    </row>
    <row r="11" spans="1:14" ht="14.4" customHeight="1" x14ac:dyDescent="0.3">
      <c r="A11" s="900" t="s">
        <v>5272</v>
      </c>
      <c r="B11" s="903" t="s">
        <v>6238</v>
      </c>
      <c r="C11" s="909">
        <v>303</v>
      </c>
      <c r="D11" s="910">
        <v>287</v>
      </c>
      <c r="E11" s="910">
        <v>303</v>
      </c>
      <c r="F11" s="914">
        <v>1</v>
      </c>
      <c r="G11" s="909">
        <v>1820.5452</v>
      </c>
      <c r="H11" s="910">
        <v>1725.7459999999996</v>
      </c>
      <c r="I11" s="910">
        <v>1822.548</v>
      </c>
      <c r="J11" s="914">
        <v>1.0011001100110011</v>
      </c>
      <c r="K11" s="909">
        <v>303</v>
      </c>
      <c r="L11" s="910">
        <v>287</v>
      </c>
      <c r="M11" s="910">
        <v>303</v>
      </c>
      <c r="N11" s="919">
        <v>1000</v>
      </c>
    </row>
    <row r="12" spans="1:14" ht="14.4" customHeight="1" thickBot="1" x14ac:dyDescent="0.35">
      <c r="A12" s="901" t="s">
        <v>5268</v>
      </c>
      <c r="B12" s="904" t="s">
        <v>6238</v>
      </c>
      <c r="C12" s="911">
        <v>137</v>
      </c>
      <c r="D12" s="912">
        <v>228</v>
      </c>
      <c r="E12" s="912">
        <v>201</v>
      </c>
      <c r="F12" s="915">
        <v>1.4671532846715329</v>
      </c>
      <c r="G12" s="911">
        <v>675.19080000000008</v>
      </c>
      <c r="H12" s="912">
        <v>1124.2228000000002</v>
      </c>
      <c r="I12" s="912">
        <v>990.60840000000064</v>
      </c>
      <c r="J12" s="915">
        <v>1.4671532846715336</v>
      </c>
      <c r="K12" s="911">
        <v>68.5</v>
      </c>
      <c r="L12" s="912">
        <v>114</v>
      </c>
      <c r="M12" s="912">
        <v>100.5</v>
      </c>
      <c r="N12" s="920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2016-10-25T14:10:39Z</dcterms:modified>
</cp:coreProperties>
</file>