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45" i="371" l="1"/>
  <c r="U45" i="371"/>
  <c r="T45" i="37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T42" i="371"/>
  <c r="U42" i="371" s="1"/>
  <c r="S42" i="371"/>
  <c r="V42" i="371" s="1"/>
  <c r="R42" i="371"/>
  <c r="Q42" i="371"/>
  <c r="T41" i="371"/>
  <c r="U41" i="371" s="1"/>
  <c r="S41" i="371"/>
  <c r="R41" i="371"/>
  <c r="Q41" i="371"/>
  <c r="T40" i="371"/>
  <c r="U40" i="371" s="1"/>
  <c r="S40" i="371"/>
  <c r="V40" i="371" s="1"/>
  <c r="R40" i="371"/>
  <c r="Q40" i="371"/>
  <c r="V39" i="371"/>
  <c r="U39" i="371"/>
  <c r="T39" i="371"/>
  <c r="S39" i="371"/>
  <c r="R39" i="371"/>
  <c r="Q39" i="371"/>
  <c r="T38" i="371"/>
  <c r="U38" i="371" s="1"/>
  <c r="S38" i="371"/>
  <c r="V38" i="371" s="1"/>
  <c r="R38" i="371"/>
  <c r="Q38" i="371"/>
  <c r="U37" i="371"/>
  <c r="T37" i="371"/>
  <c r="V37" i="371" s="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U33" i="371"/>
  <c r="T33" i="371"/>
  <c r="V33" i="371" s="1"/>
  <c r="S33" i="371"/>
  <c r="R33" i="371"/>
  <c r="Q33" i="371"/>
  <c r="T32" i="371"/>
  <c r="U32" i="371" s="1"/>
  <c r="S32" i="371"/>
  <c r="V32" i="371" s="1"/>
  <c r="R32" i="371"/>
  <c r="Q32" i="371"/>
  <c r="T31" i="371"/>
  <c r="U31" i="371" s="1"/>
  <c r="S31" i="371"/>
  <c r="R31" i="371"/>
  <c r="Q31" i="371"/>
  <c r="V30" i="371"/>
  <c r="U30" i="371"/>
  <c r="T30" i="371"/>
  <c r="S30" i="371"/>
  <c r="R30" i="371"/>
  <c r="Q30" i="371"/>
  <c r="V29" i="371"/>
  <c r="U29" i="371"/>
  <c r="T29" i="371"/>
  <c r="S29" i="371"/>
  <c r="R29" i="371"/>
  <c r="Q29" i="371"/>
  <c r="V28" i="371"/>
  <c r="T28" i="371"/>
  <c r="U28" i="371" s="1"/>
  <c r="S28" i="371"/>
  <c r="R28" i="371"/>
  <c r="Q28" i="371"/>
  <c r="V27" i="371"/>
  <c r="U27" i="371"/>
  <c r="T27" i="371"/>
  <c r="S27" i="371"/>
  <c r="R27" i="371"/>
  <c r="Q27" i="371"/>
  <c r="V26" i="371"/>
  <c r="T26" i="371"/>
  <c r="U26" i="371" s="1"/>
  <c r="S26" i="371"/>
  <c r="R26" i="371"/>
  <c r="Q26" i="371"/>
  <c r="T25" i="371"/>
  <c r="U25" i="371" s="1"/>
  <c r="S25" i="371"/>
  <c r="R25" i="371"/>
  <c r="Q25" i="371"/>
  <c r="V24" i="371"/>
  <c r="U24" i="371"/>
  <c r="T24" i="371"/>
  <c r="S24" i="371"/>
  <c r="R24" i="371"/>
  <c r="Q24" i="371"/>
  <c r="T23" i="371"/>
  <c r="U23" i="371" s="1"/>
  <c r="S23" i="371"/>
  <c r="R23" i="371"/>
  <c r="Q23" i="371"/>
  <c r="V22" i="371"/>
  <c r="T22" i="371"/>
  <c r="U22" i="371" s="1"/>
  <c r="S22" i="371"/>
  <c r="R22" i="371"/>
  <c r="Q22" i="371"/>
  <c r="V21" i="371"/>
  <c r="U21" i="371"/>
  <c r="T21" i="371"/>
  <c r="S21" i="371"/>
  <c r="R21" i="371"/>
  <c r="Q21" i="371"/>
  <c r="V20" i="371"/>
  <c r="U20" i="371"/>
  <c r="T20" i="371"/>
  <c r="S20" i="371"/>
  <c r="R20" i="371"/>
  <c r="Q20" i="371"/>
  <c r="T19" i="371"/>
  <c r="V19" i="371" s="1"/>
  <c r="S19" i="371"/>
  <c r="R19" i="371"/>
  <c r="Q19" i="371"/>
  <c r="V18" i="371"/>
  <c r="T18" i="371"/>
  <c r="U18" i="371" s="1"/>
  <c r="S18" i="371"/>
  <c r="R18" i="371"/>
  <c r="Q18" i="371"/>
  <c r="T17" i="371"/>
  <c r="U17" i="371" s="1"/>
  <c r="S17" i="371"/>
  <c r="R17" i="371"/>
  <c r="Q17" i="371"/>
  <c r="V16" i="371"/>
  <c r="T16" i="371"/>
  <c r="U16" i="371" s="1"/>
  <c r="S16" i="371"/>
  <c r="R16" i="371"/>
  <c r="Q16" i="371"/>
  <c r="T15" i="371"/>
  <c r="U15" i="371" s="1"/>
  <c r="S15" i="371"/>
  <c r="R15" i="371"/>
  <c r="Q15" i="371"/>
  <c r="V14" i="371"/>
  <c r="T14" i="371"/>
  <c r="U14" i="371" s="1"/>
  <c r="S14" i="371"/>
  <c r="R14" i="371"/>
  <c r="Q14" i="371"/>
  <c r="T13" i="371"/>
  <c r="U13" i="371" s="1"/>
  <c r="S13" i="371"/>
  <c r="R13" i="371"/>
  <c r="Q13" i="371"/>
  <c r="V12" i="371"/>
  <c r="T12" i="371"/>
  <c r="U12" i="371" s="1"/>
  <c r="S12" i="371"/>
  <c r="R12" i="371"/>
  <c r="Q12" i="371"/>
  <c r="T11" i="371"/>
  <c r="V11" i="371" s="1"/>
  <c r="S11" i="371"/>
  <c r="R11" i="371"/>
  <c r="Q11" i="371"/>
  <c r="V10" i="371"/>
  <c r="T10" i="371"/>
  <c r="U10" i="371" s="1"/>
  <c r="S10" i="371"/>
  <c r="R10" i="371"/>
  <c r="Q10" i="371"/>
  <c r="T9" i="371"/>
  <c r="V9" i="371" s="1"/>
  <c r="S9" i="371"/>
  <c r="R9" i="371"/>
  <c r="Q9" i="371"/>
  <c r="V8" i="371"/>
  <c r="T8" i="371"/>
  <c r="U8" i="371" s="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11" i="371" l="1"/>
  <c r="V13" i="371"/>
  <c r="V15" i="371"/>
  <c r="V17" i="371"/>
  <c r="V23" i="371"/>
  <c r="V25" i="371"/>
  <c r="V31" i="371"/>
  <c r="V41" i="371"/>
  <c r="U9" i="371"/>
  <c r="U19" i="371"/>
  <c r="M26" i="419"/>
  <c r="M27" i="419" s="1"/>
  <c r="M25" i="419"/>
  <c r="F26" i="419"/>
  <c r="M28" i="419" l="1"/>
  <c r="F25" i="419"/>
  <c r="M20" i="419"/>
  <c r="L20" i="419"/>
  <c r="K20" i="419"/>
  <c r="M19" i="419"/>
  <c r="L19" i="419"/>
  <c r="K19" i="419"/>
  <c r="M17" i="419"/>
  <c r="L17" i="419"/>
  <c r="K17" i="419"/>
  <c r="M16" i="419"/>
  <c r="L16" i="419"/>
  <c r="K16" i="419"/>
  <c r="M14" i="419"/>
  <c r="L14" i="419"/>
  <c r="K14" i="419"/>
  <c r="M13" i="419"/>
  <c r="L13" i="419"/>
  <c r="K13" i="419"/>
  <c r="M12" i="419"/>
  <c r="L12" i="419"/>
  <c r="K12" i="419"/>
  <c r="M11" i="419"/>
  <c r="L11" i="419"/>
  <c r="K11" i="419"/>
  <c r="AW3" i="418"/>
  <c r="AV3" i="418"/>
  <c r="AU3" i="418"/>
  <c r="AT3" i="418"/>
  <c r="AS3" i="418"/>
  <c r="AR3" i="418"/>
  <c r="AQ3" i="418"/>
  <c r="AP3" i="418"/>
  <c r="L18" i="419" l="1"/>
  <c r="K18" i="419"/>
  <c r="M18" i="419"/>
  <c r="B25" i="419"/>
  <c r="F27" i="419" l="1"/>
  <c r="B26" i="419"/>
  <c r="B27" i="419" s="1"/>
  <c r="F28" i="419"/>
  <c r="A12" i="414"/>
  <c r="A11" i="414"/>
  <c r="A9" i="414"/>
  <c r="A8" i="414"/>
  <c r="A7" i="414"/>
  <c r="F3" i="344" l="1"/>
  <c r="D3" i="344"/>
  <c r="B3" i="344"/>
  <c r="K21" i="419" l="1"/>
  <c r="J21" i="419"/>
  <c r="I21" i="419"/>
  <c r="I22" i="419" s="1"/>
  <c r="H21" i="419"/>
  <c r="G21" i="419"/>
  <c r="F21" i="419"/>
  <c r="J20" i="419"/>
  <c r="I20" i="419"/>
  <c r="H20" i="419"/>
  <c r="G20" i="419"/>
  <c r="F20" i="419"/>
  <c r="J19" i="419"/>
  <c r="I19" i="419"/>
  <c r="H19" i="419"/>
  <c r="G19" i="419"/>
  <c r="F19" i="419"/>
  <c r="J17" i="419"/>
  <c r="I17" i="419"/>
  <c r="H17" i="419"/>
  <c r="G17" i="419"/>
  <c r="F17" i="419"/>
  <c r="J16" i="419"/>
  <c r="I16" i="419"/>
  <c r="H16" i="419"/>
  <c r="G16" i="419"/>
  <c r="F16" i="419"/>
  <c r="J14" i="419"/>
  <c r="I14" i="419"/>
  <c r="H14" i="419"/>
  <c r="G14" i="419"/>
  <c r="F14" i="419"/>
  <c r="J13" i="419"/>
  <c r="I13" i="419"/>
  <c r="H13" i="419"/>
  <c r="G13" i="419"/>
  <c r="F13" i="419"/>
  <c r="J12" i="419"/>
  <c r="I12" i="419"/>
  <c r="H12" i="419"/>
  <c r="G12" i="419"/>
  <c r="F12" i="419"/>
  <c r="J11" i="419"/>
  <c r="I11" i="419"/>
  <c r="H11" i="419"/>
  <c r="G11" i="419"/>
  <c r="F11" i="419"/>
  <c r="F18" i="419" l="1"/>
  <c r="J18" i="419"/>
  <c r="F23" i="419"/>
  <c r="J23" i="419"/>
  <c r="H18" i="419"/>
  <c r="I23" i="419"/>
  <c r="I18" i="419"/>
  <c r="G23" i="419"/>
  <c r="J22" i="419"/>
  <c r="H23" i="419"/>
  <c r="K23" i="419"/>
  <c r="G18" i="419"/>
  <c r="F22" i="419"/>
  <c r="G22" i="419"/>
  <c r="H22" i="419"/>
  <c r="K22" i="419"/>
  <c r="M3" i="418"/>
  <c r="E21" i="419" l="1"/>
  <c r="E22" i="419" s="1"/>
  <c r="D21" i="419"/>
  <c r="D22" i="419" s="1"/>
  <c r="C21" i="419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C18" i="419" l="1"/>
  <c r="C23" i="419"/>
  <c r="D18" i="419"/>
  <c r="E18" i="419"/>
  <c r="E23" i="419"/>
  <c r="C22" i="419"/>
  <c r="D23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M6" i="419" l="1"/>
  <c r="K6" i="419"/>
  <c r="L6" i="419"/>
  <c r="I6" i="419"/>
  <c r="H6" i="419"/>
  <c r="G6" i="419"/>
  <c r="J6" i="419"/>
  <c r="F6" i="419"/>
  <c r="C6" i="419"/>
  <c r="E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Q3" i="345" l="1"/>
  <c r="H3" i="390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<sst xmlns="http://schemas.openxmlformats.org/spreadsheetml/2006/main" count="14094" uniqueCount="3717">
  <si>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</si>
  <si>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</si>
  <si>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</si>
  <si>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</si>
  <si>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</si>
  <si>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</si>
  <si>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</si>
  <si>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</si>
  <si>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</si>
  <si>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</si>
  <si>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</si>
  <si>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</si>
  <si>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</si>
  <si>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</si>
  <si>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</si>
  <si>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</si>
  <si>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</si>
  <si>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</si>
  <si>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</si>
  <si>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</si>
  <si>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</si>
  <si>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</si>
  <si>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</si>
  <si>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</si>
  <si>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</si>
  <si>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</si>
  <si>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</si>
  <si>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</si>
  <si>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</si>
  <si>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</si>
  <si>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</si>
  <si>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</si>
  <si>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</si>
  <si>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</si>
  <si>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</si>
  <si>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</si>
  <si>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</si>
  <si>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</si>
  <si>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</si>
  <si>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</si>
  <si>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</si>
  <si>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</si>
  <si>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</si>
  <si>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</si>
  <si>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</si>
  <si>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</si>
  <si>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</si>
  <si>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</si>
  <si>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</si>
  <si>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</si>
  <si>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</si>
  <si>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</si>
  <si>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</si>
  <si>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</si>
  <si>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</si>
  <si>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</si>
  <si>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</si>
  <si>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</si>
  <si>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</si>
  <si>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</si>
  <si>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</si>
  <si>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</si>
  <si>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</si>
  <si>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</si>
  <si>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</si>
  <si>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</si>
  <si>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</si>
  <si>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</si>
  <si>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</si>
  <si>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</si>
  <si>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</si>
  <si>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</si>
  <si>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</si>
  <si>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</si>
  <si>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</si>
  <si>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</si>
  <si>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</si>
  <si>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</si>
  <si>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</si>
  <si>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</si>
  <si>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</si>
  <si>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</si>
  <si>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</si>
  <si>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</si>
  <si>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</si>
  <si>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</si>
  <si>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</si>
  <si>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</si>
  <si>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</si>
  <si>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</si>
  <si>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</si>
  <si>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</si>
  <si>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</si>
  <si>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</si>
  <si>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</si>
  <si>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</si>
  <si>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</si>
  <si>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</si>
  <si>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</si>
  <si>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</si>
  <si>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</si>
  <si>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</si>
  <si>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</si>
  <si>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</si>
  <si>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</si>
  <si>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</si>
  <si>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</si>
  <si>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</si>
  <si>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</si>
  <si>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</si>
  <si>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</si>
  <si>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</si>
  <si>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</si>
  <si>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</si>
  <si>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</si>
  <si>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</si>
  <si>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</si>
  <si>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</si>
  <si>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</si>
  <si>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</si>
  <si>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</si>
  <si>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</si>
  <si>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</si>
  <si>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</si>
  <si>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</si>
  <si>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</si>
  <si>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</si>
  <si>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</si>
  <si>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</si>
  <si>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</si>
  <si>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</si>
  <si>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</si>
  <si>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</si>
  <si>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</si>
  <si>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</si>
  <si>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</si>
  <si>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</si>
  <si>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</si>
  <si>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</si>
  <si>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</si>
  <si>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</si>
  <si>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</si>
  <si>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</si>
  <si>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</si>
  <si>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</si>
  <si>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</si>
  <si>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</si>
  <si>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</si>
  <si>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</si>
  <si>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</si>
  <si>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</si>
  <si>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</si>
  <si>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</si>
  <si>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</si>
  <si>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</si>
  <si>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</si>
  <si>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</si>
  <si>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</si>
  <si>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</si>
  <si>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</si>
  <si>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</si>
  <si>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</si>
  <si>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</si>
  <si>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</si>
  <si>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</si>
  <si>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</si>
  <si>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</si>
  <si>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</si>
  <si>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</si>
  <si>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</si>
  <si>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</si>
  <si>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</si>
  <si>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</si>
  <si>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</si>
  <si>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</si>
  <si>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</si>
  <si>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</si>
  <si>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</si>
  <si>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</si>
  <si>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</si>
  <si>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</si>
  <si>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</si>
  <si>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</si>
  <si>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</si>
  <si>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</si>
  <si>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</si>
  <si>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</si>
  <si>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</si>
  <si>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</si>
  <si>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</si>
  <si>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</si>
  <si>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</si>
  <si>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</si>
  <si>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</si>
  <si>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</si>
  <si>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</si>
  <si>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</si>
  <si>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</si>
  <si>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</si>
  <si>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</si>
  <si>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</si>
  <si>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</si>
  <si>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</si>
  <si>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</si>
  <si>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</si>
  <si>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</si>
  <si>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</si>
  <si>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</si>
  <si>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</si>
  <si>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</si>
  <si>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</si>
  <si>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</si>
  <si>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</si>
  <si>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</si>
  <si>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</si>
  <si>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</si>
  <si>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</si>
  <si>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</si>
  <si>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</si>
  <si>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</si>
  <si>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</si>
  <si>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</si>
  <si>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</si>
  <si>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</si>
  <si>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</si>
  <si>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</si>
  <si>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</si>
  <si>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</si>
  <si>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</si>
  <si>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</si>
  <si>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</si>
  <si>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</si>
  <si>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</si>
  <si>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</si>
  <si>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</si>
  <si>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</si>
  <si>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</si>
  <si>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</si>
  <si>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</si>
  <si>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</si>
  <si>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</si>
  <si>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</si>
  <si>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</si>
  <si>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</si>
  <si>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</si>
  <si>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</si>
  <si>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</si>
  <si>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</si>
  <si>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</si>
  <si>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</si>
  <si>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</si>
  <si>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</si>
  <si>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zdravotničtí asistenti</t>
  </si>
  <si>
    <t>ošetřovatelé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</si>
  <si>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</si>
  <si>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</si>
  <si>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</si>
  <si>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</si>
  <si>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</si>
  <si>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</si>
  <si>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</si>
  <si>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</si>
  <si>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</si>
  <si>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</si>
  <si>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</si>
  <si>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</si>
  <si>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</si>
  <si>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</si>
  <si>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</si>
  <si>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</si>
  <si>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</si>
  <si>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</si>
  <si>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</si>
  <si>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</si>
  <si>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</si>
  <si>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</si>
  <si>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</si>
  <si>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</si>
  <si>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</si>
  <si>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</si>
  <si>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</si>
  <si>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</si>
  <si>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</si>
  <si>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</si>
  <si>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</si>
  <si>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</si>
  <si>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</si>
  <si>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</si>
  <si>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</si>
  <si>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</si>
  <si>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</si>
  <si>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</si>
  <si>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</si>
  <si>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</si>
  <si>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</si>
  <si>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</si>
  <si>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</si>
  <si>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</si>
  <si>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</si>
  <si>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</si>
  <si>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</si>
  <si>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</si>
  <si>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</si>
  <si>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</si>
  <si>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</si>
  <si>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</si>
  <si>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</si>
  <si>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</si>
  <si>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</si>
  <si>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Neurochirurgická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</si>
  <si>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</si>
  <si>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</si>
  <si>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</si>
  <si>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</si>
  <si>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</si>
  <si>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</si>
  <si>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</si>
  <si>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</si>
  <si>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</si>
  <si>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</si>
  <si>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</si>
  <si>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</si>
  <si>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50113008     léky - krev.deriváty ZUL (TO)</t>
  </si>
  <si>
    <t>50113009     léky - RTG diagnostika ZUL (LEK)</t>
  </si>
  <si>
    <t>50113011     léky - hemofilici ZUL (TO)</t>
  </si>
  <si>
    <t>--</t>
  </si>
  <si>
    <t>50113013     léky - antibiotika (LEK)</t>
  </si>
  <si>
    <t>50113014     léky - antimykotika (LEK)</t>
  </si>
  <si>
    <t>50113017     léky - dle §16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</si>
  <si>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</si>
  <si>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</si>
  <si>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</si>
  <si>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</si>
  <si>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</si>
  <si>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</si>
  <si>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50115005     IUTN - neurostimulace (Z511)</t>
  </si>
  <si>
    <t>50115006     IUTN - neuromodulace-DBS (Z508)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</si>
  <si>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</si>
  <si>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</si>
  <si>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</si>
  <si>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</si>
  <si>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</si>
  <si>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</si>
  <si>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</si>
  <si>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</si>
  <si>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</si>
  <si>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50115068     ZPr - čidla ICP (Z522)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</si>
  <si>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</si>
  <si>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</si>
  <si>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</si>
  <si>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</si>
  <si>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</si>
  <si>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</si>
  <si>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</si>
  <si>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</si>
  <si>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</si>
  <si>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</si>
  <si>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</si>
  <si>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</si>
  <si>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</si>
  <si>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</si>
  <si>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</si>
  <si>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</si>
  <si>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</si>
  <si>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</si>
  <si>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</si>
  <si>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</si>
  <si>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</si>
  <si>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</si>
  <si>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</si>
  <si>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</si>
  <si>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</si>
  <si>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</si>
  <si>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</si>
  <si>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</si>
  <si>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</si>
  <si>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</si>
  <si>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</si>
  <si>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</si>
  <si>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</si>
  <si>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</si>
  <si>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</si>
  <si>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</si>
  <si>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</si>
  <si>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</si>
  <si>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</si>
  <si>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</si>
  <si>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</si>
  <si>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</si>
  <si>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</si>
  <si>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</si>
  <si>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</si>
  <si>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</si>
  <si>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</si>
  <si>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</si>
  <si>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</si>
  <si>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</si>
  <si>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</si>
  <si>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</si>
  <si>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</si>
  <si>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</si>
  <si>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</si>
  <si>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</si>
  <si>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</si>
  <si>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</si>
  <si>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</si>
  <si>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</si>
  <si>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</si>
  <si>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</si>
  <si>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</si>
  <si>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</si>
  <si>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</si>
  <si>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</si>
  <si>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</si>
  <si>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</si>
  <si>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</si>
  <si>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51874003     znalecké posudky, odměny z klinických hodnocení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</si>
  <si>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</si>
  <si>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</si>
  <si>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</si>
  <si>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</si>
  <si>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</si>
  <si>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</si>
  <si>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</si>
  <si>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</si>
  <si>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</si>
  <si>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</si>
  <si>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</si>
  <si>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</si>
  <si>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</si>
  <si>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</si>
  <si>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</si>
  <si>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</si>
  <si>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</si>
  <si>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</si>
  <si>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</si>
  <si>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</si>
  <si>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</si>
  <si>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</si>
  <si>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</si>
  <si>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</si>
  <si>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</si>
  <si>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</si>
  <si>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</si>
  <si>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</si>
  <si>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</si>
  <si>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</si>
  <si>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</si>
  <si>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</si>
  <si>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</si>
  <si>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</si>
  <si>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</si>
  <si>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</si>
  <si>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</si>
  <si>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</si>
  <si>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</si>
  <si>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</si>
  <si>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55804     DDHM - výpočetní technika</t>
  </si>
  <si>
    <t>55804001     DDHM - výpočetní technika (sk.P_35)</t>
  </si>
  <si>
    <t>55804002     DDHM - telefony (sk.P_49)</t>
  </si>
  <si>
    <t>55804080     DDHM - výpočetní technika (vecné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</si>
  <si>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</si>
  <si>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</si>
  <si>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</si>
  <si>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</si>
  <si>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</si>
  <si>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</si>
  <si>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</si>
  <si>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</si>
  <si>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</si>
  <si>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</si>
  <si>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</si>
  <si>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</si>
  <si>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</si>
  <si>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</si>
  <si>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</si>
  <si>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</si>
  <si>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</si>
  <si>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</si>
  <si>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</si>
  <si>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</si>
  <si>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</si>
  <si>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</si>
  <si>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</si>
  <si>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</si>
  <si>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</si>
  <si>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</si>
  <si>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</si>
  <si>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</si>
  <si>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</si>
  <si>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</si>
  <si>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</si>
  <si>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</si>
  <si>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</si>
  <si>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</si>
  <si>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</si>
  <si>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</si>
  <si>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</si>
  <si>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</si>
  <si>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</si>
  <si>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</si>
  <si>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</si>
  <si>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</si>
  <si>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</si>
  <si>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</si>
  <si>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</si>
  <si>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</si>
  <si>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</si>
  <si>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</si>
  <si>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</si>
  <si>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</si>
  <si>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</si>
  <si>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</si>
  <si>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</si>
  <si>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</si>
  <si>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</si>
  <si>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</si>
  <si>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</si>
  <si>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</si>
  <si>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</si>
  <si>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</si>
  <si>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</si>
  <si>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</si>
  <si>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</si>
  <si>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</si>
  <si>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06</t>
  </si>
  <si>
    <t>Neurochirurgická klinika</t>
  </si>
  <si>
    <t/>
  </si>
  <si>
    <t>Neurochirurgická klinika Celkem</t>
  </si>
  <si>
    <t>SumaKL</t>
  </si>
  <si>
    <t>0611</t>
  </si>
  <si>
    <t>lůžkové oddělení 34</t>
  </si>
  <si>
    <t>lůžkové oddělení 34 Celkem</t>
  </si>
  <si>
    <t>SumaNS</t>
  </si>
  <si>
    <t>mezeraNS</t>
  </si>
  <si>
    <t>0612</t>
  </si>
  <si>
    <t>lůžkové oddělení 36A</t>
  </si>
  <si>
    <t>lůžkové oddělení 36A Celkem</t>
  </si>
  <si>
    <t>0621</t>
  </si>
  <si>
    <t>ambulance</t>
  </si>
  <si>
    <t>ambulance Celkem</t>
  </si>
  <si>
    <t>0631</t>
  </si>
  <si>
    <t xml:space="preserve">JIP </t>
  </si>
  <si>
    <t>JIP  Celkem</t>
  </si>
  <si>
    <t>0662</t>
  </si>
  <si>
    <t>operační sál - lokální</t>
  </si>
  <si>
    <t>operační sál - lokální Celkem</t>
  </si>
  <si>
    <t>50113001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</si>
  <si>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</si>
  <si>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</si>
  <si>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</si>
  <si>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</si>
  <si>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</si>
  <si>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</si>
  <si>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</si>
  <si>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51383</t>
  </si>
  <si>
    <t>INF SOL 10X500MLPELAH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</si>
  <si>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</si>
  <si>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</si>
  <si>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</si>
  <si>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</si>
  <si>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</si>
  <si>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</si>
  <si>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</si>
  <si>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</si>
  <si>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</si>
  <si>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</si>
  <si>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</si>
  <si>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</si>
  <si>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</si>
  <si>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</si>
  <si>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</si>
  <si>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</si>
  <si>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</si>
  <si>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</si>
  <si>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</si>
  <si>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</si>
  <si>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</si>
  <si>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</si>
  <si>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</si>
  <si>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</si>
  <si>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102478</t>
  </si>
  <si>
    <t>2478</t>
  </si>
  <si>
    <t>DIAZEPAM SLOVAKOFARMA</t>
  </si>
  <si>
    <t>TBL 20X10MG</t>
  </si>
  <si>
    <t>103575</t>
  </si>
  <si>
    <t>3575</t>
  </si>
  <si>
    <t>HEPAROID LECIVA</t>
  </si>
  <si>
    <t>UNG 1X30GM</t>
  </si>
  <si>
    <t>107981</t>
  </si>
  <si>
    <t>7981</t>
  </si>
  <si>
    <t>NOVALGIN</t>
  </si>
  <si>
    <t>INJ 10X2ML/1000MG</t>
  </si>
  <si>
    <t>117992</t>
  </si>
  <si>
    <t>17992</t>
  </si>
  <si>
    <t>MAGNESII LACTICI 0.5 TBL.MVM</t>
  </si>
  <si>
    <t>PORTBLNOB100X0.5GM</t>
  </si>
  <si>
    <t>124067</t>
  </si>
  <si>
    <t>HYDROCORTISON VUAB 100 MG</t>
  </si>
  <si>
    <t>INJ PLV SOL 1X100MG</t>
  </si>
  <si>
    <t>145310</t>
  </si>
  <si>
    <t>45310</t>
  </si>
  <si>
    <t>ANACID</t>
  </si>
  <si>
    <t>SUS 12X5ML(SACKY)</t>
  </si>
  <si>
    <t>155823</t>
  </si>
  <si>
    <t>55823</t>
  </si>
  <si>
    <t>TBL OBD 20X500MG</t>
  </si>
  <si>
    <t>156992</t>
  </si>
  <si>
    <t>56992</t>
  </si>
  <si>
    <t>CODEIN SLOVAKOFARMA 15MG</t>
  </si>
  <si>
    <t>TBL 10X15MG-BLISTR</t>
  </si>
  <si>
    <t>158827</t>
  </si>
  <si>
    <t>58827</t>
  </si>
  <si>
    <t>FORTRANS</t>
  </si>
  <si>
    <t>PLV 1X4(SACKY)</t>
  </si>
  <si>
    <t>184090</t>
  </si>
  <si>
    <t>84090</t>
  </si>
  <si>
    <t>DEXAMED</t>
  </si>
  <si>
    <t>INJ 10X2ML/8MG</t>
  </si>
  <si>
    <t>184284</t>
  </si>
  <si>
    <t>CONCOR COMBI 5 MG/5 MG</t>
  </si>
  <si>
    <t>POR TBL NOB 30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</si>
  <si>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</si>
  <si>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</si>
  <si>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</si>
  <si>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</si>
  <si>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</si>
  <si>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</si>
  <si>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</si>
  <si>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</si>
  <si>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192729</t>
  </si>
  <si>
    <t>92729</t>
  </si>
  <si>
    <t>ACIDUM ASCORBICUM</t>
  </si>
  <si>
    <t>INJ 5X5ML</t>
  </si>
  <si>
    <t>777140</t>
  </si>
  <si>
    <t>0</t>
  </si>
  <si>
    <t>Emspoma základní 500g/bílá</t>
  </si>
  <si>
    <t>841535</t>
  </si>
  <si>
    <t>MENALIND Kožní ochranný krém 200 ml</t>
  </si>
  <si>
    <t>841572</t>
  </si>
  <si>
    <t>MENALIND Ubrousky 50ks náhradní náplň</t>
  </si>
  <si>
    <t>844145</t>
  </si>
  <si>
    <t>56350</t>
  </si>
  <si>
    <t>SPECIES UROLOGICAE PLANTA LEROS</t>
  </si>
  <si>
    <t>SPC 20X1.5GM(SÁČKY)</t>
  </si>
  <si>
    <t>845008</t>
  </si>
  <si>
    <t>107806</t>
  </si>
  <si>
    <t>AESCIN-TEVA</t>
  </si>
  <si>
    <t>POR TBL FLM 30X20MG</t>
  </si>
  <si>
    <t>845387</t>
  </si>
  <si>
    <t>Sudocrem 60g</t>
  </si>
  <si>
    <t>847713</t>
  </si>
  <si>
    <t>125526</t>
  </si>
  <si>
    <t>APO-IBUPROFEN 400 MG</t>
  </si>
  <si>
    <t>POR TBL FLM 100X400MG</t>
  </si>
  <si>
    <t>848632</t>
  </si>
  <si>
    <t>125315</t>
  </si>
  <si>
    <t>TIAPRIDAL</t>
  </si>
  <si>
    <t>INJ SOL 12X2ML/100MG</t>
  </si>
  <si>
    <t>848950</t>
  </si>
  <si>
    <t>155148</t>
  </si>
  <si>
    <t>PARALEN 500</t>
  </si>
  <si>
    <t>POR TBL NOB 12X500MG</t>
  </si>
  <si>
    <t>849941</t>
  </si>
  <si>
    <t>162142</t>
  </si>
  <si>
    <t>POR TBL NOB 24X500MG</t>
  </si>
  <si>
    <t>987464</t>
  </si>
  <si>
    <t>Menalind Professional čistící pěna 400ml</t>
  </si>
  <si>
    <t>100489</t>
  </si>
  <si>
    <t>489</t>
  </si>
  <si>
    <t>KANAVIT</t>
  </si>
  <si>
    <t>INJ 5X1ML/10MG</t>
  </si>
  <si>
    <t>100811</t>
  </si>
  <si>
    <t>811</t>
  </si>
  <si>
    <t>SANORIN</t>
  </si>
  <si>
    <t>LIQ 10ML 0.05%</t>
  </si>
  <si>
    <t>102818</t>
  </si>
  <si>
    <t>2818</t>
  </si>
  <si>
    <t>ENDIARON</t>
  </si>
  <si>
    <t>TBL OBD 20X250MG</t>
  </si>
  <si>
    <t>102829</t>
  </si>
  <si>
    <t>2829</t>
  </si>
  <si>
    <t>TRIAMCINOLON LECIVA</t>
  </si>
  <si>
    <t>UNG 1X10GM 0.1%</t>
  </si>
  <si>
    <t>109139</t>
  </si>
  <si>
    <t>176129</t>
  </si>
  <si>
    <t>HEMINEVRIN 300 MG</t>
  </si>
  <si>
    <t>POR CPS MOL 100X300MG</t>
  </si>
  <si>
    <t>118305</t>
  </si>
  <si>
    <t>18305</t>
  </si>
  <si>
    <t>RINGERFUNDIN B.BRAUN</t>
  </si>
  <si>
    <t>INF SOL10X1000ML PE</t>
  </si>
  <si>
    <t>155824</t>
  </si>
  <si>
    <t>55824</t>
  </si>
  <si>
    <t>INJ 5X5ML/2500MG</t>
  </si>
  <si>
    <t>702549</t>
  </si>
  <si>
    <t>Emspoma O 250g/hřejivá</t>
  </si>
  <si>
    <t>102684</t>
  </si>
  <si>
    <t>2684</t>
  </si>
  <si>
    <t>GEL 1X20GM</t>
  </si>
  <si>
    <t>841550</t>
  </si>
  <si>
    <t>Emspoma Z 300 ml/proti bolesti</t>
  </si>
  <si>
    <t>152334</t>
  </si>
  <si>
    <t>52334</t>
  </si>
  <si>
    <t>FORTECORTIN 4</t>
  </si>
  <si>
    <t>POR TBL NOB 20X4MG</t>
  </si>
  <si>
    <t>167547</t>
  </si>
  <si>
    <t>67547</t>
  </si>
  <si>
    <t>ALMIRAL</t>
  </si>
  <si>
    <t>INJ 10X3ML/75MG</t>
  </si>
  <si>
    <t>777144</t>
  </si>
  <si>
    <t>Emspoma Z 500g/proti bolesti</t>
  </si>
  <si>
    <t>841543</t>
  </si>
  <si>
    <t>MENALIND Krém na ruce 200ml</t>
  </si>
  <si>
    <t>108499</t>
  </si>
  <si>
    <t>8499</t>
  </si>
  <si>
    <t>DIPIDOLOR</t>
  </si>
  <si>
    <t>INJ 5X2ML 7.5MG/ML</t>
  </si>
  <si>
    <t>110803</t>
  </si>
  <si>
    <t>10803</t>
  </si>
  <si>
    <t>ZOFRAN</t>
  </si>
  <si>
    <t>INJ SOL 5X2ML/4MG</t>
  </si>
  <si>
    <t>120401</t>
  </si>
  <si>
    <t>20401</t>
  </si>
  <si>
    <t>IBALGIN GEL 50G</t>
  </si>
  <si>
    <t>DRM GEL 1X50GM</t>
  </si>
  <si>
    <t>169743</t>
  </si>
  <si>
    <t>69743</t>
  </si>
  <si>
    <t>ARDEAOSMOSOL MA 15 (Mannitol)</t>
  </si>
  <si>
    <t>INF 1X80ML</t>
  </si>
  <si>
    <t>930661</t>
  </si>
  <si>
    <t>KL AQUA PURIF. BAG IN BOX 5 l</t>
  </si>
  <si>
    <t>840155</t>
  </si>
  <si>
    <t>Vincentka nosní sprej  25ml (30ml)</t>
  </si>
  <si>
    <t>175433</t>
  </si>
  <si>
    <t>75433</t>
  </si>
  <si>
    <t>CHLORPROTHIXEN LECIVA (BLISTR)</t>
  </si>
  <si>
    <t>TBL OBD 30X15MG</t>
  </si>
  <si>
    <t>900493</t>
  </si>
  <si>
    <t>KL SUPP.BISACODYLI 0,01G  30KS</t>
  </si>
  <si>
    <t>702489</t>
  </si>
  <si>
    <t>Emspoma M 300ml/chladivá</t>
  </si>
  <si>
    <t>846116</t>
  </si>
  <si>
    <t>125226</t>
  </si>
  <si>
    <t>NORETHISTERON ZENTIVA</t>
  </si>
  <si>
    <t>POR TBL NOB 30X5MG</t>
  </si>
  <si>
    <t>900012</t>
  </si>
  <si>
    <t>KL SOL.HYD.PEROX.3% 200G</t>
  </si>
  <si>
    <t>132082</t>
  </si>
  <si>
    <t>32082</t>
  </si>
  <si>
    <t>IBALGIN 400 (IBUPROFEN 400)</t>
  </si>
  <si>
    <t>TBL OBD 100X400MG</t>
  </si>
  <si>
    <t>187906</t>
  </si>
  <si>
    <t>87906</t>
  </si>
  <si>
    <t>KORYLAN</t>
  </si>
  <si>
    <t>TBL 10</t>
  </si>
  <si>
    <t>196620</t>
  </si>
  <si>
    <t>96620</t>
  </si>
  <si>
    <t>BISACODYL</t>
  </si>
  <si>
    <t>DRG 105X5MG</t>
  </si>
  <si>
    <t>843067</t>
  </si>
  <si>
    <t>KL SUPP.BISACODYLI 0,01G  40KS</t>
  </si>
  <si>
    <t>847025</t>
  </si>
  <si>
    <t>137119</t>
  </si>
  <si>
    <t>CALCIUM 500 MG PHARMAVIT</t>
  </si>
  <si>
    <t>POR TBL EFF 20X500MG</t>
  </si>
  <si>
    <t>842936</t>
  </si>
  <si>
    <t>MENALIND Ošetřující šampon 500ml</t>
  </si>
  <si>
    <t>202924</t>
  </si>
  <si>
    <t>POR TBL FLM 10X250MG</t>
  </si>
  <si>
    <t>23987</t>
  </si>
  <si>
    <t>DZ OCTENISEPT drm. sol. 250 ml</t>
  </si>
  <si>
    <t>DRM SOL 1X250ML</t>
  </si>
  <si>
    <t>901176</t>
  </si>
  <si>
    <t>IR AC.BORICI AQ.OPHTAL.50 ML</t>
  </si>
  <si>
    <t>IR OČNI VODA 50 ml</t>
  </si>
  <si>
    <t>202821</t>
  </si>
  <si>
    <t>STOPTUSSIN SIRUP</t>
  </si>
  <si>
    <t>POR SIR 1X100ML + PIP</t>
  </si>
  <si>
    <t>179326</t>
  </si>
  <si>
    <t>DORETA 75 MG/650 MG</t>
  </si>
  <si>
    <t>POR TBL FLM 20</t>
  </si>
  <si>
    <t>988837</t>
  </si>
  <si>
    <t>Calcium pantothenicum krém Generica  30g</t>
  </si>
  <si>
    <t>134824</t>
  </si>
  <si>
    <t>ISOLYTE BP - PLAST. LÁHEV</t>
  </si>
  <si>
    <t xml:space="preserve">INF SOL 10X1000ML KP </t>
  </si>
  <si>
    <t>203954</t>
  </si>
  <si>
    <t>BISEPTOL 480</t>
  </si>
  <si>
    <t>POR TBL NOB 28X480MG</t>
  </si>
  <si>
    <t>501567</t>
  </si>
  <si>
    <t>KL UNG.FRAMYKOIN</t>
  </si>
  <si>
    <t>10G</t>
  </si>
  <si>
    <t>132522</t>
  </si>
  <si>
    <t>EGILOK 25 MG</t>
  </si>
  <si>
    <t>TBL 60X25MG</t>
  </si>
  <si>
    <t>848908</t>
  </si>
  <si>
    <t>Emspoma O 300ml hřejivá</t>
  </si>
  <si>
    <t>P</t>
  </si>
  <si>
    <t>104063</t>
  </si>
  <si>
    <t>4063</t>
  </si>
  <si>
    <t>CAVINTON</t>
  </si>
  <si>
    <t>TBL 50X5MG</t>
  </si>
  <si>
    <t>110252</t>
  </si>
  <si>
    <t>10252</t>
  </si>
  <si>
    <t>CAVINTON FORTE</t>
  </si>
  <si>
    <t>POR TBL NOB 30X10MG</t>
  </si>
  <si>
    <t>112892</t>
  </si>
  <si>
    <t>12892</t>
  </si>
  <si>
    <t>AULIN</t>
  </si>
  <si>
    <t>POR TBL NOB 30X100MG</t>
  </si>
  <si>
    <t>132086</t>
  </si>
  <si>
    <t>32086</t>
  </si>
  <si>
    <t>TRALGIT</t>
  </si>
  <si>
    <t>POR CPS DUR 20X50MG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</si>
  <si>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</si>
  <si>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</si>
  <si>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</si>
  <si>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</si>
  <si>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</si>
  <si>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</si>
  <si>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</si>
  <si>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</si>
  <si>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159671</t>
  </si>
  <si>
    <t>59671</t>
  </si>
  <si>
    <t>TRALGIT SR 100</t>
  </si>
  <si>
    <t>POR TBL RET10X100MG</t>
  </si>
  <si>
    <t>159672</t>
  </si>
  <si>
    <t>59672</t>
  </si>
  <si>
    <t>POR TBL RET30X100MG</t>
  </si>
  <si>
    <t>166029</t>
  </si>
  <si>
    <t>66029</t>
  </si>
  <si>
    <t>ZODAC</t>
  </si>
  <si>
    <t>TBL OBD 10X10MG</t>
  </si>
  <si>
    <t>191280</t>
  </si>
  <si>
    <t>91280</t>
  </si>
  <si>
    <t>RANITAL</t>
  </si>
  <si>
    <t>TBL 30X150MG</t>
  </si>
  <si>
    <t>112891</t>
  </si>
  <si>
    <t>12891</t>
  </si>
  <si>
    <t>TBL 15X100MG</t>
  </si>
  <si>
    <t>117425</t>
  </si>
  <si>
    <t>17425</t>
  </si>
  <si>
    <t>CITALEC 10 ZENTIVA</t>
  </si>
  <si>
    <t>POR TBL FLM30X10MG</t>
  </si>
  <si>
    <t>142546</t>
  </si>
  <si>
    <t>42546</t>
  </si>
  <si>
    <t>LACTULOSE AL SIRUP</t>
  </si>
  <si>
    <t>POR SIR 1X200ML</t>
  </si>
  <si>
    <t>203097</t>
  </si>
  <si>
    <t>AMOKSIKLAV 1 G</t>
  </si>
  <si>
    <t>POR TBL FLM 21X1GM</t>
  </si>
  <si>
    <t>214427</t>
  </si>
  <si>
    <t>CONTROLOC I.V.</t>
  </si>
  <si>
    <t>INJ PLV SOL 1X40MG</t>
  </si>
  <si>
    <t>214435</t>
  </si>
  <si>
    <t>CONTROLOC 20 MG</t>
  </si>
  <si>
    <t>POR TBL ENT 100X20MG</t>
  </si>
  <si>
    <t>50113013</t>
  </si>
  <si>
    <t>117149</t>
  </si>
  <si>
    <t>17149</t>
  </si>
  <si>
    <t>UNASYN</t>
  </si>
  <si>
    <t>POR TBL FLM12X375MG</t>
  </si>
  <si>
    <t>207280</t>
  </si>
  <si>
    <t>FUROLIN TABLETY</t>
  </si>
  <si>
    <t>116600</t>
  </si>
  <si>
    <t>16600</t>
  </si>
  <si>
    <t>INJ PLV SOL 1X1.5GM</t>
  </si>
  <si>
    <t>172972</t>
  </si>
  <si>
    <t>72972</t>
  </si>
  <si>
    <t>AMOKSIKLAV 1.2GM</t>
  </si>
  <si>
    <t>INJ SIC 5X1.2GM</t>
  </si>
  <si>
    <t>197000</t>
  </si>
  <si>
    <t>97000</t>
  </si>
  <si>
    <t>METRONIDAZOLE 0.5% POLFA</t>
  </si>
  <si>
    <t>INJ 1X100ML 5MG/1ML</t>
  </si>
  <si>
    <t>94176</t>
  </si>
  <si>
    <t>CEFOTAXIME LEK 1 G PRÁŠEK PRO INJEKČNÍ ROZTOK</t>
  </si>
  <si>
    <t>INJ PLV SOL 1X1GM</t>
  </si>
  <si>
    <t>151458</t>
  </si>
  <si>
    <t>CEFUROXIM KABI 1500 MG</t>
  </si>
  <si>
    <t>INJ+INF PLV SOL 10X1.5GM</t>
  </si>
  <si>
    <t>849655</t>
  </si>
  <si>
    <t>129836</t>
  </si>
  <si>
    <t>Clindamycin Kabi 150mg/ml 10 x 4ml/600mg</t>
  </si>
  <si>
    <t>10 x 4ml /600mg</t>
  </si>
  <si>
    <t>207050</t>
  </si>
  <si>
    <t>ROSEMIG SPRINTAB 50 MG</t>
  </si>
  <si>
    <t>POR TBL SUS 6X50MG II</t>
  </si>
  <si>
    <t>100527</t>
  </si>
  <si>
    <t>527</t>
  </si>
  <si>
    <t>NATRIUM SALICYLICUM BIOTIKA</t>
  </si>
  <si>
    <t>INJ 10X10ML 10%</t>
  </si>
  <si>
    <t>102871</t>
  </si>
  <si>
    <t>2871</t>
  </si>
  <si>
    <t>VIREGYT-K</t>
  </si>
  <si>
    <t>CPS 50X100MG</t>
  </si>
  <si>
    <t>103550</t>
  </si>
  <si>
    <t>3550</t>
  </si>
  <si>
    <t>VEROSPIRON</t>
  </si>
  <si>
    <t>TBL 20X25MG</t>
  </si>
  <si>
    <t>113808</t>
  </si>
  <si>
    <t>13808</t>
  </si>
  <si>
    <t>URSOSAN</t>
  </si>
  <si>
    <t>POR CPSDUR100X250MG</t>
  </si>
  <si>
    <t>116439</t>
  </si>
  <si>
    <t>16439</t>
  </si>
  <si>
    <t>LOMIR SRO</t>
  </si>
  <si>
    <t>POR CPS PRO 30X5MG</t>
  </si>
  <si>
    <t>117189</t>
  </si>
  <si>
    <t>17189</t>
  </si>
  <si>
    <t>KALIUM CHLORATUM BIOMEDICA</t>
  </si>
  <si>
    <t>POR TBLFLM100X500MG</t>
  </si>
  <si>
    <t>132225</t>
  </si>
  <si>
    <t>32225</t>
  </si>
  <si>
    <t>BETALOC ZOK 25 MG</t>
  </si>
  <si>
    <t>TBL RET 28X25MG</t>
  </si>
  <si>
    <t>147193</t>
  </si>
  <si>
    <t>47193</t>
  </si>
  <si>
    <t>HUMULIN R 100 M.J./ML</t>
  </si>
  <si>
    <t>INJ 1X10ML/1KU</t>
  </si>
  <si>
    <t>149317</t>
  </si>
  <si>
    <t>49317</t>
  </si>
  <si>
    <t>CALCIUM GLUCONICUM 10% B.BRAUN</t>
  </si>
  <si>
    <t>INJ SOL 20X10ML</t>
  </si>
  <si>
    <t>156351</t>
  </si>
  <si>
    <t>56351</t>
  </si>
  <si>
    <t>PULMORAN LEROS</t>
  </si>
  <si>
    <t>158249</t>
  </si>
  <si>
    <t>58249</t>
  </si>
  <si>
    <t>GUAJACURAN « 5 % INJ</t>
  </si>
  <si>
    <t>162320</t>
  </si>
  <si>
    <t>62320</t>
  </si>
  <si>
    <t>BETADINE</t>
  </si>
  <si>
    <t>UNG 1X20GM</t>
  </si>
  <si>
    <t>180058</t>
  </si>
  <si>
    <t>80058</t>
  </si>
  <si>
    <t>SECTRAL 400</t>
  </si>
  <si>
    <t>TBL OBD 30X400MG</t>
  </si>
  <si>
    <t>183272</t>
  </si>
  <si>
    <t>215478</t>
  </si>
  <si>
    <t>EBRANTIL 60 RETARD</t>
  </si>
  <si>
    <t>POR CPS PRO 50X60MG</t>
  </si>
  <si>
    <t>184360</t>
  </si>
  <si>
    <t>84360</t>
  </si>
  <si>
    <t>TENAXUM</t>
  </si>
  <si>
    <t>TBL 30X1MG</t>
  </si>
  <si>
    <t>184700</t>
  </si>
  <si>
    <t>84700</t>
  </si>
  <si>
    <t>OTOBACID N</t>
  </si>
  <si>
    <t>AUR GTT SOL 1X5ML</t>
  </si>
  <si>
    <t>188219</t>
  </si>
  <si>
    <t>88219</t>
  </si>
  <si>
    <t>TBL 30X3MG</t>
  </si>
  <si>
    <t>189212</t>
  </si>
  <si>
    <t>89212</t>
  </si>
  <si>
    <t>INJECTIO PROCAIN.CHLOR.0.2% ARD</t>
  </si>
  <si>
    <t>INJ 1X200ML 0.2%</t>
  </si>
  <si>
    <t>192351</t>
  </si>
  <si>
    <t>92351</t>
  </si>
  <si>
    <t>ATROVENT 0.025%</t>
  </si>
  <si>
    <t>INH SOL 1X20ML</t>
  </si>
  <si>
    <t>193105</t>
  </si>
  <si>
    <t>93105</t>
  </si>
  <si>
    <t>DEGAN</t>
  </si>
  <si>
    <t>INJ 50X2ML/10MG</t>
  </si>
  <si>
    <t>197026</t>
  </si>
  <si>
    <t>97026</t>
  </si>
  <si>
    <t>ENELBIN RETARD</t>
  </si>
  <si>
    <t>TBL OBD 50X100MG</t>
  </si>
  <si>
    <t>199295</t>
  </si>
  <si>
    <t>99295</t>
  </si>
  <si>
    <t>ANOPYRIN 100MG</t>
  </si>
  <si>
    <t>TBL 20X100MG</t>
  </si>
  <si>
    <t>395997</t>
  </si>
  <si>
    <t>DZ SOFTASEPT N BEZBARVÝ 250 ml</t>
  </si>
  <si>
    <t>840220</t>
  </si>
  <si>
    <t>Lactobacillus acidophil.cps.75 bez laktózy</t>
  </si>
  <si>
    <t>843905</t>
  </si>
  <si>
    <t>103391</t>
  </si>
  <si>
    <t>MUCOSOLVAN</t>
  </si>
  <si>
    <t>POR GTT SOL+INH SOL 60ML</t>
  </si>
  <si>
    <t>844960</t>
  </si>
  <si>
    <t>125114</t>
  </si>
  <si>
    <t>TBL 60X100 MG</t>
  </si>
  <si>
    <t>846413</t>
  </si>
  <si>
    <t>57585</t>
  </si>
  <si>
    <t>Espumisan cps.100x40mg-blistr</t>
  </si>
  <si>
    <t>0057585</t>
  </si>
  <si>
    <t>102546</t>
  </si>
  <si>
    <t>2546</t>
  </si>
  <si>
    <t>MAXITROL</t>
  </si>
  <si>
    <t>SUS OPH 1X5ML</t>
  </si>
  <si>
    <t>110086</t>
  </si>
  <si>
    <t>10086</t>
  </si>
  <si>
    <t>NEODOLPASSE</t>
  </si>
  <si>
    <t>INF 10X250ML</t>
  </si>
  <si>
    <t>114479</t>
  </si>
  <si>
    <t>14479</t>
  </si>
  <si>
    <t>TOBRADEX OČNÍ MAST</t>
  </si>
  <si>
    <t>OPH UNG 3.5GM</t>
  </si>
  <si>
    <t>126329</t>
  </si>
  <si>
    <t>26329</t>
  </si>
  <si>
    <t>AERIUS</t>
  </si>
  <si>
    <t>POR TBL FLM 30X5MG</t>
  </si>
  <si>
    <t>128216</t>
  </si>
  <si>
    <t>28216</t>
  </si>
  <si>
    <t>LYRICA 75 MG</t>
  </si>
  <si>
    <t>POR CPSDUR14X75MG</t>
  </si>
  <si>
    <t>145324</t>
  </si>
  <si>
    <t>45324</t>
  </si>
  <si>
    <t>TBL 20X30MG</t>
  </si>
  <si>
    <t>154094</t>
  </si>
  <si>
    <t>54094</t>
  </si>
  <si>
    <t>TRITTICO AC 75</t>
  </si>
  <si>
    <t>TBL RET 30X75MG</t>
  </si>
  <si>
    <t>156779</t>
  </si>
  <si>
    <t>56779</t>
  </si>
  <si>
    <t>GERATAM 800MG</t>
  </si>
  <si>
    <t>TBL OBD 60X800MG</t>
  </si>
  <si>
    <t>159357</t>
  </si>
  <si>
    <t>59357</t>
  </si>
  <si>
    <t>RINGERUV ROZTOK BRAUN</t>
  </si>
  <si>
    <t>INF 10X500ML(LDPE)</t>
  </si>
  <si>
    <t>194920</t>
  </si>
  <si>
    <t>94920</t>
  </si>
  <si>
    <t>AMBROBENE 7.5MG/ML</t>
  </si>
  <si>
    <t>SOL 1X100ML</t>
  </si>
  <si>
    <t>841541</t>
  </si>
  <si>
    <t>MENALIND Mycí emulze 500ml</t>
  </si>
  <si>
    <t>154539</t>
  </si>
  <si>
    <t>54539</t>
  </si>
  <si>
    <t>DOLMINA INJ.</t>
  </si>
  <si>
    <t>INJ 5X3ML/75MG</t>
  </si>
  <si>
    <t>100874</t>
  </si>
  <si>
    <t>874</t>
  </si>
  <si>
    <t>OPHTHALMO-AZULEN</t>
  </si>
  <si>
    <t>109414</t>
  </si>
  <si>
    <t>119687</t>
  </si>
  <si>
    <t>NASIVIN 0,05%</t>
  </si>
  <si>
    <t>NAS GTT SOL 10ML</t>
  </si>
  <si>
    <t>101127</t>
  </si>
  <si>
    <t>1127</t>
  </si>
  <si>
    <t>MORPHIN BIOTIKA 1%</t>
  </si>
  <si>
    <t>INJ 10X2ML/20MG</t>
  </si>
  <si>
    <t>114958</t>
  </si>
  <si>
    <t>14958</t>
  </si>
  <si>
    <t>RIVOTRIL 2 MG</t>
  </si>
  <si>
    <t>TBL 30X2MG</t>
  </si>
  <si>
    <t>194234</t>
  </si>
  <si>
    <t>94234</t>
  </si>
  <si>
    <t>GUAJACURAN</t>
  </si>
  <si>
    <t>DRG 30X200MG-BLISTR</t>
  </si>
  <si>
    <t>790011</t>
  </si>
  <si>
    <t>Emspoma M 500g/chladivá</t>
  </si>
  <si>
    <t>144849</t>
  </si>
  <si>
    <t>44849</t>
  </si>
  <si>
    <t>MUCONASAL PLUS</t>
  </si>
  <si>
    <t>SPR NAS 1X10ML</t>
  </si>
  <si>
    <t>184325</t>
  </si>
  <si>
    <t>84325</t>
  </si>
  <si>
    <t>VIDISIC</t>
  </si>
  <si>
    <t>GEL OPH 1X10GM</t>
  </si>
  <si>
    <t>102547</t>
  </si>
  <si>
    <t>2547</t>
  </si>
  <si>
    <t>UNG OPH 1X3.5GM</t>
  </si>
  <si>
    <t>140275</t>
  </si>
  <si>
    <t>40275</t>
  </si>
  <si>
    <t>BACLOFEN</t>
  </si>
  <si>
    <t>TBL 50X25MG</t>
  </si>
  <si>
    <t>149952</t>
  </si>
  <si>
    <t>49952</t>
  </si>
  <si>
    <t>DERMOVATE</t>
  </si>
  <si>
    <t>UNG 1X25GM 0.05%</t>
  </si>
  <si>
    <t>184785</t>
  </si>
  <si>
    <t>84785</t>
  </si>
  <si>
    <t>GEL OPH 3X10GM</t>
  </si>
  <si>
    <t>196974</t>
  </si>
  <si>
    <t>96974</t>
  </si>
  <si>
    <t>CERUCAL</t>
  </si>
  <si>
    <t>POR TBL NOB 50X10MG</t>
  </si>
  <si>
    <t>111243</t>
  </si>
  <si>
    <t>11243</t>
  </si>
  <si>
    <t>GERATAM 1200</t>
  </si>
  <si>
    <t>TBL OBD 100X1200MG</t>
  </si>
  <si>
    <t>188860</t>
  </si>
  <si>
    <t>154078</t>
  </si>
  <si>
    <t>NIMOTOP S</t>
  </si>
  <si>
    <t>POR TBL FLM 100X30MG</t>
  </si>
  <si>
    <t>900007</t>
  </si>
  <si>
    <t>KL SOL.HYD.PEROX.3% 100G</t>
  </si>
  <si>
    <t>920362</t>
  </si>
  <si>
    <t>KL SOL.BORGLYCEROLI 3% 1000 G</t>
  </si>
  <si>
    <t>124973</t>
  </si>
  <si>
    <t>24973</t>
  </si>
  <si>
    <t>OLWEXYA 75 MG</t>
  </si>
  <si>
    <t>POR CPS PRO 28X75MG</t>
  </si>
  <si>
    <t>112895</t>
  </si>
  <si>
    <t>12895</t>
  </si>
  <si>
    <t>POR GRA SOL30SÁČKŮ</t>
  </si>
  <si>
    <t>158893</t>
  </si>
  <si>
    <t>58893</t>
  </si>
  <si>
    <t>XALATAN</t>
  </si>
  <si>
    <t>GTT OPH 1X2.5ML</t>
  </si>
  <si>
    <t>107678</t>
  </si>
  <si>
    <t>KALIUMCHLORID 7.45% BRAUN</t>
  </si>
  <si>
    <t>INF CNC SOL 20X20ML</t>
  </si>
  <si>
    <t>280863</t>
  </si>
  <si>
    <t>80863</t>
  </si>
  <si>
    <t>CAVILON NSBF-SPRAY</t>
  </si>
  <si>
    <t>28ML PRO OŠETŘENÍ RAN</t>
  </si>
  <si>
    <t>176954</t>
  </si>
  <si>
    <t>ALGIFEN NEO</t>
  </si>
  <si>
    <t>POR GTT SOL 1X50ML</t>
  </si>
  <si>
    <t>202701</t>
  </si>
  <si>
    <t>POR TBL ENT 90X20MG</t>
  </si>
  <si>
    <t>500564</t>
  </si>
  <si>
    <t>DZ DEBRIECASAN AQUAGEL 250 ml</t>
  </si>
  <si>
    <t>214619</t>
  </si>
  <si>
    <t>TRENTAL 400</t>
  </si>
  <si>
    <t>POR TBL RET 100X400MG</t>
  </si>
  <si>
    <t>115318</t>
  </si>
  <si>
    <t>HELICID 20 ZENTIVA</t>
  </si>
  <si>
    <t>POR CPS ETD 90X20MG</t>
  </si>
  <si>
    <t>197864</t>
  </si>
  <si>
    <t>97864</t>
  </si>
  <si>
    <t>CPS 50X250MG</t>
  </si>
  <si>
    <t>185728</t>
  </si>
  <si>
    <t>AFONILUM SR 250 MG</t>
  </si>
  <si>
    <t>56695</t>
  </si>
  <si>
    <t>MCP HEXAL 10</t>
  </si>
  <si>
    <t>848457</t>
  </si>
  <si>
    <t>Cicatridina spray 125 ml</t>
  </si>
  <si>
    <t>56976</t>
  </si>
  <si>
    <t>TRITACE 2,5 MG</t>
  </si>
  <si>
    <t>POR TBL NOB 20X2.5MG</t>
  </si>
  <si>
    <t>109709</t>
  </si>
  <si>
    <t>9709</t>
  </si>
  <si>
    <t>SOLU-MEDROL</t>
  </si>
  <si>
    <t>INJ SIC 1X40MG+1ML</t>
  </si>
  <si>
    <t>140368</t>
  </si>
  <si>
    <t>40368</t>
  </si>
  <si>
    <t>MEDROL 4 MG</t>
  </si>
  <si>
    <t>POR TBL NOB30X4MG-L</t>
  </si>
  <si>
    <t>154316</t>
  </si>
  <si>
    <t>54316</t>
  </si>
  <si>
    <t>FRAXIPARIN MULTI</t>
  </si>
  <si>
    <t>INJ 10X5ML/47.5KU</t>
  </si>
  <si>
    <t>158380</t>
  </si>
  <si>
    <t>58380</t>
  </si>
  <si>
    <t>VENTOLIN ROZTOK K INHALACI</t>
  </si>
  <si>
    <t>INH SOL1X20ML/120MG</t>
  </si>
  <si>
    <t>184399</t>
  </si>
  <si>
    <t>84399</t>
  </si>
  <si>
    <t>NEURONTIN 300MG</t>
  </si>
  <si>
    <t>CPS 50X300MG</t>
  </si>
  <si>
    <t>844651</t>
  </si>
  <si>
    <t>101205</t>
  </si>
  <si>
    <t>PRESTARIUM NEO</t>
  </si>
  <si>
    <t>848251</t>
  </si>
  <si>
    <t>122632</t>
  </si>
  <si>
    <t>SORTIS 80 MG</t>
  </si>
  <si>
    <t>POR TBL FLM 30X80MG</t>
  </si>
  <si>
    <t>144997</t>
  </si>
  <si>
    <t>44997</t>
  </si>
  <si>
    <t>DEPAKINE CHRONO 500MG SECABLE</t>
  </si>
  <si>
    <t>TBL RET 100X500MG</t>
  </si>
  <si>
    <t>175080</t>
  </si>
  <si>
    <t>DRETACEN 250 MG</t>
  </si>
  <si>
    <t>POR TBL FLM 50X250MG</t>
  </si>
  <si>
    <t>850148</t>
  </si>
  <si>
    <t>115590</t>
  </si>
  <si>
    <t>MEDORAM PLUS H 5/25 MG</t>
  </si>
  <si>
    <t>191922</t>
  </si>
  <si>
    <t>SIOFOR 1000</t>
  </si>
  <si>
    <t>POR TBL FLM 60X1000MG</t>
  </si>
  <si>
    <t>149483</t>
  </si>
  <si>
    <t>ZYLLT 75 MG</t>
  </si>
  <si>
    <t>POR TBL FLM 56X75MG</t>
  </si>
  <si>
    <t>213477</t>
  </si>
  <si>
    <t>50113006</t>
  </si>
  <si>
    <t>33847</t>
  </si>
  <si>
    <t>NUTRIDRINK S PŘÍCHUTÍ VANILKOVOU</t>
  </si>
  <si>
    <t>POR SOL 4X200ML</t>
  </si>
  <si>
    <t>108807</t>
  </si>
  <si>
    <t>8807</t>
  </si>
  <si>
    <t>DALACIN C PHOSPHATE</t>
  </si>
  <si>
    <t>INJ 1X4ML 600MG</t>
  </si>
  <si>
    <t>147727</t>
  </si>
  <si>
    <t>47727</t>
  </si>
  <si>
    <t>ZINNAT 500 MG</t>
  </si>
  <si>
    <t>TBL OBD 10X500MG</t>
  </si>
  <si>
    <t>844576</t>
  </si>
  <si>
    <t>100339</t>
  </si>
  <si>
    <t>DALACIN C 300 MG</t>
  </si>
  <si>
    <t>POR CPS DUR 16X300MG</t>
  </si>
  <si>
    <t>188746</t>
  </si>
  <si>
    <t>88746</t>
  </si>
  <si>
    <t>FUCIDIN</t>
  </si>
  <si>
    <t>UNG 1X15GM 2%</t>
  </si>
  <si>
    <t>193207</t>
  </si>
  <si>
    <t>93207</t>
  </si>
  <si>
    <t>TOBREX</t>
  </si>
  <si>
    <t>UNG OPH 3.5GM 0.3%</t>
  </si>
  <si>
    <t>185525</t>
  </si>
  <si>
    <t>85525</t>
  </si>
  <si>
    <t>AMOKSIKLAV</t>
  </si>
  <si>
    <t>TBL OBD 21X625MG</t>
  </si>
  <si>
    <t>113453</t>
  </si>
  <si>
    <t>PIPERACILLIN/TAZOBACTAM KABI 4 G/0,5 G</t>
  </si>
  <si>
    <t>INF PLV SOL 10X4.5GM</t>
  </si>
  <si>
    <t>849887</t>
  </si>
  <si>
    <t>129834</t>
  </si>
  <si>
    <t>Clindamycin Kabi inj.sol.10x2ml/300mg</t>
  </si>
  <si>
    <t>50113014</t>
  </si>
  <si>
    <t>164401</t>
  </si>
  <si>
    <t>FLUCONAZOL KABI 2 MG/ML</t>
  </si>
  <si>
    <t>INF SOL 10X100ML/200MG</t>
  </si>
  <si>
    <t>841544</t>
  </si>
  <si>
    <t>KL ETHER 130G</t>
  </si>
  <si>
    <t>155911</t>
  </si>
  <si>
    <t>55911</t>
  </si>
  <si>
    <t>PEROXID VODÍKU 3% COO</t>
  </si>
  <si>
    <t>DRM SOL 1X100ML 3%</t>
  </si>
  <si>
    <t>380758</t>
  </si>
  <si>
    <t>80758</t>
  </si>
  <si>
    <t>OPSITE SPRAY 100 ML TRANSPARENT</t>
  </si>
  <si>
    <t>NI FILM PRO KRYTI R</t>
  </si>
  <si>
    <t>50113017</t>
  </si>
  <si>
    <t>999999</t>
  </si>
  <si>
    <t>9999999</t>
  </si>
  <si>
    <t>LIORESAL INJ.10mg/5ml</t>
  </si>
  <si>
    <t>136083</t>
  </si>
  <si>
    <t>AMPICILLIN AND SULBACTAM IBI 1 G + 500 MG PRÁŠEK P</t>
  </si>
  <si>
    <t>INJ PLV SOL 10X1G+500MG/LAH</t>
  </si>
  <si>
    <t>47244</t>
  </si>
  <si>
    <t>GLUKÓZA 5 BRAUN</t>
  </si>
  <si>
    <t>49941</t>
  </si>
  <si>
    <t>BETALOC ZOK 100 MG</t>
  </si>
  <si>
    <t>POR TBL PRO 100X100MG</t>
  </si>
  <si>
    <t>51367</t>
  </si>
  <si>
    <t>INF SOL 10X250MLPELAH</t>
  </si>
  <si>
    <t>100362</t>
  </si>
  <si>
    <t>362</t>
  </si>
  <si>
    <t>ADRENALIN LECIVA</t>
  </si>
  <si>
    <t>INJ 5X1ML/1MG</t>
  </si>
  <si>
    <t>102133</t>
  </si>
  <si>
    <t>2133</t>
  </si>
  <si>
    <t>FUROSEMID BIOTIKA</t>
  </si>
  <si>
    <t>INJ 5X2ML/20MG</t>
  </si>
  <si>
    <t>102477</t>
  </si>
  <si>
    <t>2477</t>
  </si>
  <si>
    <t>TBL 20X5MG</t>
  </si>
  <si>
    <t>102538</t>
  </si>
  <si>
    <t>2538</t>
  </si>
  <si>
    <t>HALOPERIDOL</t>
  </si>
  <si>
    <t>INJ 5X1ML/5MG</t>
  </si>
  <si>
    <t>102785</t>
  </si>
  <si>
    <t>2785</t>
  </si>
  <si>
    <t>FUROSEMID SLOVAKOFARMA FORTE</t>
  </si>
  <si>
    <t>TBL 10X250MG</t>
  </si>
  <si>
    <t>103542</t>
  </si>
  <si>
    <t>3542</t>
  </si>
  <si>
    <t>DIGOXIN 0.250 LECIVA</t>
  </si>
  <si>
    <t>TBL 30X0.25MG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</si>
  <si>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</si>
  <si>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</si>
  <si>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</si>
  <si>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</si>
  <si>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</si>
  <si>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</si>
  <si>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</si>
  <si>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</si>
  <si>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109847</t>
  </si>
  <si>
    <t>9847</t>
  </si>
  <si>
    <t>TORECAN</t>
  </si>
  <si>
    <t>SUP 6X6.5MG</t>
  </si>
  <si>
    <t>114075</t>
  </si>
  <si>
    <t>14075</t>
  </si>
  <si>
    <t>DETRALEX</t>
  </si>
  <si>
    <t>POR TBL FLM 60</t>
  </si>
  <si>
    <t>118304</t>
  </si>
  <si>
    <t>18304</t>
  </si>
  <si>
    <t>INF SOL 10X500ML PE</t>
  </si>
  <si>
    <t>119378</t>
  </si>
  <si>
    <t>19378</t>
  </si>
  <si>
    <t>FAKTU</t>
  </si>
  <si>
    <t>RCT SUP 20</t>
  </si>
  <si>
    <t>148578</t>
  </si>
  <si>
    <t>48578</t>
  </si>
  <si>
    <t>POR TBLNOB 50X100MG</t>
  </si>
  <si>
    <t>183974</t>
  </si>
  <si>
    <t>83974</t>
  </si>
  <si>
    <t>BETALOC</t>
  </si>
  <si>
    <t>INJ 5X5ML/5MG</t>
  </si>
  <si>
    <t>193746</t>
  </si>
  <si>
    <t>93746</t>
  </si>
  <si>
    <t>HEPARIN LECIVA</t>
  </si>
  <si>
    <t>INJ 1X10ML/50KU</t>
  </si>
  <si>
    <t>199333</t>
  </si>
  <si>
    <t>99333</t>
  </si>
  <si>
    <t>FUROSEMID BIOTIKA FORTE</t>
  </si>
  <si>
    <t>INJ 10X10ML/125MG</t>
  </si>
  <si>
    <t>395210</t>
  </si>
  <si>
    <t>Aqua Touch Jelly 25x6ml</t>
  </si>
  <si>
    <t>395294</t>
  </si>
  <si>
    <t>180306</t>
  </si>
  <si>
    <t>TANTUM VERDE</t>
  </si>
  <si>
    <t>LIQ 1X240ML-PET TR</t>
  </si>
  <si>
    <t>845075</t>
  </si>
  <si>
    <t>125641</t>
  </si>
  <si>
    <t>POR TBL NOB 90X1MG</t>
  </si>
  <si>
    <t>846629</t>
  </si>
  <si>
    <t>100013</t>
  </si>
  <si>
    <t>IBALGIN 400 TBL 24</t>
  </si>
  <si>
    <t xml:space="preserve">POR TBL FLM 24X400MG </t>
  </si>
  <si>
    <t>848866</t>
  </si>
  <si>
    <t>119654</t>
  </si>
  <si>
    <t>SORBIFER DURULES</t>
  </si>
  <si>
    <t>POR TBL FLM 100X100MG</t>
  </si>
  <si>
    <t>849712</t>
  </si>
  <si>
    <t>125053</t>
  </si>
  <si>
    <t>APO-AMLO 10</t>
  </si>
  <si>
    <t>POR TBL NOB 100X10MG</t>
  </si>
  <si>
    <t>849713</t>
  </si>
  <si>
    <t>125046</t>
  </si>
  <si>
    <t>905098</t>
  </si>
  <si>
    <t>23989</t>
  </si>
  <si>
    <t>DZ OCTENISEPT 1 l</t>
  </si>
  <si>
    <t>51384</t>
  </si>
  <si>
    <t>INF SOL 10X1000MLPLAH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</si>
  <si>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</si>
  <si>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</si>
  <si>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</si>
  <si>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</si>
  <si>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</si>
  <si>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</si>
  <si>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</si>
  <si>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</si>
  <si>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</si>
  <si>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</si>
  <si>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111337</t>
  </si>
  <si>
    <t>52421</t>
  </si>
  <si>
    <t>GERATAM 3 G</t>
  </si>
  <si>
    <t>INJ SOL 4X15ML/3GM</t>
  </si>
  <si>
    <t>117173</t>
  </si>
  <si>
    <t>17173</t>
  </si>
  <si>
    <t>OLYNTH 0.1%</t>
  </si>
  <si>
    <t>NAS SPR SOL 1X10ML</t>
  </si>
  <si>
    <t>145981</t>
  </si>
  <si>
    <t>45981</t>
  </si>
  <si>
    <t>CERNEVIT</t>
  </si>
  <si>
    <t>INJ PLV SOL10X750MG</t>
  </si>
  <si>
    <t>189244</t>
  </si>
  <si>
    <t>89244</t>
  </si>
  <si>
    <t>AQUA PRO INJECTIONE ARDEAPHARMA</t>
  </si>
  <si>
    <t>INF 1X250ML</t>
  </si>
  <si>
    <t>193124</t>
  </si>
  <si>
    <t>93124</t>
  </si>
  <si>
    <t>194919</t>
  </si>
  <si>
    <t>94919</t>
  </si>
  <si>
    <t>SOL 1X40ML</t>
  </si>
  <si>
    <t>196610</t>
  </si>
  <si>
    <t>96610</t>
  </si>
  <si>
    <t>APAURIN</t>
  </si>
  <si>
    <t>INJ 10X2ML/10MG</t>
  </si>
  <si>
    <t>845329</t>
  </si>
  <si>
    <t>Biopron9 tob.60</t>
  </si>
  <si>
    <t>846346</t>
  </si>
  <si>
    <t>119672</t>
  </si>
  <si>
    <t>DICLOFENAC DUO PHARMASWISS 75 MG</t>
  </si>
  <si>
    <t>POR CPS RDR 30X75MG</t>
  </si>
  <si>
    <t>849276</t>
  </si>
  <si>
    <t>155875</t>
  </si>
  <si>
    <t>TRENTAL</t>
  </si>
  <si>
    <t>INF SOL 5X5ML/100MG</t>
  </si>
  <si>
    <t>850072</t>
  </si>
  <si>
    <t>162502</t>
  </si>
  <si>
    <t>TRIAMCINOLON TEVA</t>
  </si>
  <si>
    <t>DRM EML 1X30GM</t>
  </si>
  <si>
    <t>900240</t>
  </si>
  <si>
    <t>DZ TRIXO LIND 500ML</t>
  </si>
  <si>
    <t>102587</t>
  </si>
  <si>
    <t>2587</t>
  </si>
  <si>
    <t>GLUKÓZA 40 BRAUN</t>
  </si>
  <si>
    <t>INF 20X10ML-PLA.AMP</t>
  </si>
  <si>
    <t>110555</t>
  </si>
  <si>
    <t>10555</t>
  </si>
  <si>
    <t>AQUA PRO INJECTIONE BRAUN</t>
  </si>
  <si>
    <t>PAR LQF 20X100ML-PE</t>
  </si>
  <si>
    <t>118175</t>
  </si>
  <si>
    <t>18175</t>
  </si>
  <si>
    <t>PROPOFOL 1% MCT/LCT FRESENIUS</t>
  </si>
  <si>
    <t>INJ EML 10X100ML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</si>
  <si>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</si>
  <si>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</si>
  <si>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</si>
  <si>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</si>
  <si>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</si>
  <si>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</si>
  <si>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</si>
  <si>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</si>
  <si>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187822</t>
  </si>
  <si>
    <t>87822</t>
  </si>
  <si>
    <t>ARDUAN</t>
  </si>
  <si>
    <t>INJ SIC 25X4MG+2ML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</si>
  <si>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</si>
  <si>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</si>
  <si>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</si>
  <si>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</si>
  <si>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</si>
  <si>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</si>
  <si>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</si>
  <si>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</si>
  <si>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850095</t>
  </si>
  <si>
    <t>120406</t>
  </si>
  <si>
    <t>THIOPENTAL VUAB INJ. PLV. SOL. 0,5 G</t>
  </si>
  <si>
    <t>INJ PLV SOL 1X0.5GM</t>
  </si>
  <si>
    <t>117011</t>
  </si>
  <si>
    <t>17011</t>
  </si>
  <si>
    <t>DICYNONE 250</t>
  </si>
  <si>
    <t>INJ SOL 4X2ML/250MG</t>
  </si>
  <si>
    <t>144357</t>
  </si>
  <si>
    <t>44357</t>
  </si>
  <si>
    <t>REMESTYP 1.0</t>
  </si>
  <si>
    <t>INJ 5X10ML/1MG</t>
  </si>
  <si>
    <t>193723</t>
  </si>
  <si>
    <t>93723</t>
  </si>
  <si>
    <t>INDOMETACIN 50 BERLIN-CHEMIE</t>
  </si>
  <si>
    <t>SUP 10X50MG</t>
  </si>
  <si>
    <t>705048</t>
  </si>
  <si>
    <t>Emspoma Z 200ml/proti bolesti tuba</t>
  </si>
  <si>
    <t>848725</t>
  </si>
  <si>
    <t>107677</t>
  </si>
  <si>
    <t>INF CNC SOL 20X100ML</t>
  </si>
  <si>
    <t>147515</t>
  </si>
  <si>
    <t>47515</t>
  </si>
  <si>
    <t>CALCICHEW D3</t>
  </si>
  <si>
    <t>CTB 60</t>
  </si>
  <si>
    <t>500224</t>
  </si>
  <si>
    <t>Parodontax Extra 300ml ústní voda</t>
  </si>
  <si>
    <t>845813</t>
  </si>
  <si>
    <t>Deca durabolin 50mg amp.1x1ml - MIMOŘÁDNÝ DOVOZ!!</t>
  </si>
  <si>
    <t>118563</t>
  </si>
  <si>
    <t>18563</t>
  </si>
  <si>
    <t>MINIRIN MELT 60 MCG</t>
  </si>
  <si>
    <t>POR LYO 30X60RG</t>
  </si>
  <si>
    <t>847962</t>
  </si>
  <si>
    <t>AESCIN 30mg tbl.60 VULM</t>
  </si>
  <si>
    <t>152225</t>
  </si>
  <si>
    <t>52225</t>
  </si>
  <si>
    <t>THIOCTACID 600 T</t>
  </si>
  <si>
    <t>INJ SOL 5X24ML/600MG</t>
  </si>
  <si>
    <t>930759</t>
  </si>
  <si>
    <t>MS BENZINUM  900 ml  FA , KU</t>
  </si>
  <si>
    <t>DPH 21%</t>
  </si>
  <si>
    <t>193779</t>
  </si>
  <si>
    <t>93779</t>
  </si>
  <si>
    <t>FLORSALMIN</t>
  </si>
  <si>
    <t>GTT 1X50ML</t>
  </si>
  <si>
    <t>850729</t>
  </si>
  <si>
    <t>157875</t>
  </si>
  <si>
    <t>PARACETAMOL KABI 10MG/ML</t>
  </si>
  <si>
    <t>INF SOL 10X100ML/1000MG</t>
  </si>
  <si>
    <t>850675</t>
  </si>
  <si>
    <t>Menalind professional tělové mléko 500ml</t>
  </si>
  <si>
    <t>930043</t>
  </si>
  <si>
    <t>DZ TRIXO LIND 100 ml</t>
  </si>
  <si>
    <t>930431</t>
  </si>
  <si>
    <t>KL AQUA PURIF. KUL,FAG 5 kg</t>
  </si>
  <si>
    <t>844242</t>
  </si>
  <si>
    <t>105937</t>
  </si>
  <si>
    <t>TETRASPAN 6%</t>
  </si>
  <si>
    <t>INF SOL 20X500ML</t>
  </si>
  <si>
    <t>396473</t>
  </si>
  <si>
    <t>99130</t>
  </si>
  <si>
    <t>ARDEAOSMOSOL MA 20 (Mannitol)</t>
  </si>
  <si>
    <t>INF 1X100 ML</t>
  </si>
  <si>
    <t>146475</t>
  </si>
  <si>
    <t>46475</t>
  </si>
  <si>
    <t>DILCEREN PRO INFUSIONE</t>
  </si>
  <si>
    <t>INF 1X50ML/10MG</t>
  </si>
  <si>
    <t>100616</t>
  </si>
  <si>
    <t>616</t>
  </si>
  <si>
    <t>THIAMIN LECIVA</t>
  </si>
  <si>
    <t>INJ 10X2ML/100MG</t>
  </si>
  <si>
    <t>171616</t>
  </si>
  <si>
    <t>TACHYBEN I.V. 50 MG INJEKČNÍ ROZTOK</t>
  </si>
  <si>
    <t>INJ SOL 5X10ML/50MG</t>
  </si>
  <si>
    <t>380759</t>
  </si>
  <si>
    <t>169469</t>
  </si>
  <si>
    <t>OPSITE SPRAY 240 ML</t>
  </si>
  <si>
    <t>TRANSPARENTNÍ FILM</t>
  </si>
  <si>
    <t>846094</t>
  </si>
  <si>
    <t>129023</t>
  </si>
  <si>
    <t>PROPOFOL-LIPURO 1% (10MG/ML) 5X20ML</t>
  </si>
  <si>
    <t xml:space="preserve">INJ+INF EML 5X20ML/200MG </t>
  </si>
  <si>
    <t>850680</t>
  </si>
  <si>
    <t>120407</t>
  </si>
  <si>
    <t>THIOPENTAL VUAB INJ. PLV. SOL. 1,0 G</t>
  </si>
  <si>
    <t>920056</t>
  </si>
  <si>
    <t>KL ETHANOLUM 70% 800 g</t>
  </si>
  <si>
    <t>129027</t>
  </si>
  <si>
    <t>PROPOFOL-LIPURO 1 % (10MG/ML)</t>
  </si>
  <si>
    <t>INJ+INF EML 10X100ML/1000MG</t>
  </si>
  <si>
    <t>930224</t>
  </si>
  <si>
    <t>KL BENZINUM 900ml/ 600g</t>
  </si>
  <si>
    <t>UN 3295</t>
  </si>
  <si>
    <t>845827</t>
  </si>
  <si>
    <t>Recugel oční gel 10g</t>
  </si>
  <si>
    <t>844864</t>
  </si>
  <si>
    <t>85346</t>
  </si>
  <si>
    <t>INFECTOSCAB 5% KRÉM DRM</t>
  </si>
  <si>
    <t>1X30G</t>
  </si>
  <si>
    <t>144561</t>
  </si>
  <si>
    <t>44561</t>
  </si>
  <si>
    <t>SINUPRET</t>
  </si>
  <si>
    <t>843973</t>
  </si>
  <si>
    <t>Hylo-care ster.roztok 10 ml</t>
  </si>
  <si>
    <t>115507</t>
  </si>
  <si>
    <t>15507</t>
  </si>
  <si>
    <t>OTRIVIN 1 PM</t>
  </si>
  <si>
    <t>SPR NAS 1X10ML+DÁV.</t>
  </si>
  <si>
    <t>160890</t>
  </si>
  <si>
    <t>60890</t>
  </si>
  <si>
    <t>VERRUMAL</t>
  </si>
  <si>
    <t>LIQ 1X13ML</t>
  </si>
  <si>
    <t>197776</t>
  </si>
  <si>
    <t>97776</t>
  </si>
  <si>
    <t>ZOFRAN ZYDIS 4 MG</t>
  </si>
  <si>
    <t>TBL SOL 10X4MG</t>
  </si>
  <si>
    <t>849320</t>
  </si>
  <si>
    <t>134270</t>
  </si>
  <si>
    <t>VALSACOMBI 80 MG/12,5 MG</t>
  </si>
  <si>
    <t>POR TBL FLM 28</t>
  </si>
  <si>
    <t>847641</t>
  </si>
  <si>
    <t>Visine Unavené oči 10ml</t>
  </si>
  <si>
    <t>196187</t>
  </si>
  <si>
    <t>96187</t>
  </si>
  <si>
    <t>MONOSAN 20MG</t>
  </si>
  <si>
    <t>TBL 50X20MG</t>
  </si>
  <si>
    <t>846948</t>
  </si>
  <si>
    <t>122198</t>
  </si>
  <si>
    <t>VERMOX</t>
  </si>
  <si>
    <t>POR TBL NOB 6X100MG</t>
  </si>
  <si>
    <t>200863</t>
  </si>
  <si>
    <t>OPH GTT SOL 1X10ML PLAST</t>
  </si>
  <si>
    <t>394153</t>
  </si>
  <si>
    <t>Calcium pantotenicum mast 30g Generica</t>
  </si>
  <si>
    <t>397174</t>
  </si>
  <si>
    <t>IR  PosiFlush  1x 10 ml  Fresenius Kabi</t>
  </si>
  <si>
    <t>10 ml F1/1 v předplněné stříkačce</t>
  </si>
  <si>
    <t>186204</t>
  </si>
  <si>
    <t>ISOPTIN 80 MG</t>
  </si>
  <si>
    <t>POR TBL FLM 50X80MG</t>
  </si>
  <si>
    <t>137275</t>
  </si>
  <si>
    <t>CALCIUM RESONIUM</t>
  </si>
  <si>
    <t>POR+RCT PLV SUS 300GM</t>
  </si>
  <si>
    <t>150660</t>
  </si>
  <si>
    <t>CEREBROLYSIN</t>
  </si>
  <si>
    <t>INJ SOL 5X10ML</t>
  </si>
  <si>
    <t>844041</t>
  </si>
  <si>
    <t>Emspoma U základní 300g/bílá</t>
  </si>
  <si>
    <t>215172</t>
  </si>
  <si>
    <t>KREON 25 000</t>
  </si>
  <si>
    <t>POR CPS ETD 50</t>
  </si>
  <si>
    <t>161371</t>
  </si>
  <si>
    <t>SUXAMETHONIUM CHLORID VUAB 100 MG</t>
  </si>
  <si>
    <t>215476</t>
  </si>
  <si>
    <t>EBRANTIL 30 RETARD</t>
  </si>
  <si>
    <t>POR CPS PRO 50X30MG</t>
  </si>
  <si>
    <t>397598</t>
  </si>
  <si>
    <t>Indulona ochranná 85ml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</si>
  <si>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</si>
  <si>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</si>
  <si>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</si>
  <si>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</si>
  <si>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</si>
  <si>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</si>
  <si>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501544</t>
  </si>
  <si>
    <t>Nitroprussiat Fides 1x50mg-MIMOŘÁDNÝ DOVOZ!!</t>
  </si>
  <si>
    <t>INF. PLV. SOL 1x50mg</t>
  </si>
  <si>
    <t>185625</t>
  </si>
  <si>
    <t>BRUFEN 400</t>
  </si>
  <si>
    <t>POR TBL FLM 30X400MG</t>
  </si>
  <si>
    <t>156504</t>
  </si>
  <si>
    <t>56504</t>
  </si>
  <si>
    <t>SIOFOR 850</t>
  </si>
  <si>
    <t>TBL OBD 60X850MG</t>
  </si>
  <si>
    <t>156981</t>
  </si>
  <si>
    <t>56981</t>
  </si>
  <si>
    <t>TRITACE 5</t>
  </si>
  <si>
    <t>TBL 30X5MG</t>
  </si>
  <si>
    <t>166030</t>
  </si>
  <si>
    <t>66030</t>
  </si>
  <si>
    <t>TBL OBD 30X10MG</t>
  </si>
  <si>
    <t>166759</t>
  </si>
  <si>
    <t>KINITO 50 MG, POTAHOVANÉ TABLETY</t>
  </si>
  <si>
    <t>POR TBL FLM 40X50MG</t>
  </si>
  <si>
    <t>196977</t>
  </si>
  <si>
    <t>96977</t>
  </si>
  <si>
    <t>XANAX</t>
  </si>
  <si>
    <t>116923</t>
  </si>
  <si>
    <t>16923</t>
  </si>
  <si>
    <t>MOXOSTAD 0.3 MG</t>
  </si>
  <si>
    <t>POR TBL FLM30X0.3MG</t>
  </si>
  <si>
    <t>846824</t>
  </si>
  <si>
    <t>124087</t>
  </si>
  <si>
    <t>PRESTANCE 5 MG/5 MG</t>
  </si>
  <si>
    <t>185325</t>
  </si>
  <si>
    <t>85325</t>
  </si>
  <si>
    <t>DORMICUM</t>
  </si>
  <si>
    <t>INJ SOL 5X3ML/15MG</t>
  </si>
  <si>
    <t>109711</t>
  </si>
  <si>
    <t>9711</t>
  </si>
  <si>
    <t>INJ SIC 1X500MG+8ML</t>
  </si>
  <si>
    <t>194882</t>
  </si>
  <si>
    <t>94882</t>
  </si>
  <si>
    <t>INJ SIC 1X250MG+4ML</t>
  </si>
  <si>
    <t>190959</t>
  </si>
  <si>
    <t>90959</t>
  </si>
  <si>
    <t>TBL 30X0.5MG</t>
  </si>
  <si>
    <t>109712</t>
  </si>
  <si>
    <t>9712</t>
  </si>
  <si>
    <t>INJ SIC 1X1GM+16ML</t>
  </si>
  <si>
    <t>130652</t>
  </si>
  <si>
    <t>30652</t>
  </si>
  <si>
    <t>REASEC</t>
  </si>
  <si>
    <t>TBL 20X2.5MG</t>
  </si>
  <si>
    <t>846979</t>
  </si>
  <si>
    <t>124133</t>
  </si>
  <si>
    <t>PRESTANCE 10 MG/10 MG</t>
  </si>
  <si>
    <t>POR TBL NOB 90</t>
  </si>
  <si>
    <t>121088</t>
  </si>
  <si>
    <t>21088</t>
  </si>
  <si>
    <t>SUFENTANIL TORREX 50 MCG/ML</t>
  </si>
  <si>
    <t>INJ SOL 5X5ML/250RG</t>
  </si>
  <si>
    <t>847134</t>
  </si>
  <si>
    <t>151050</t>
  </si>
  <si>
    <t>DEPAKINE</t>
  </si>
  <si>
    <t>INJ PSO LQF 4X4ML/400MG</t>
  </si>
  <si>
    <t>844378</t>
  </si>
  <si>
    <t>114067</t>
  </si>
  <si>
    <t>LOZAP 50 ZENTIVA</t>
  </si>
  <si>
    <t>POR TBLFLM 90X50MG</t>
  </si>
  <si>
    <t>990810</t>
  </si>
  <si>
    <t>195939</t>
  </si>
  <si>
    <t>SERTRALIN APOTEX 50 MG POTAHOVANÉ TABLETY</t>
  </si>
  <si>
    <t>POR TBL FLM 30X50MG</t>
  </si>
  <si>
    <t>846016</t>
  </si>
  <si>
    <t>Nutrison Advanced Protison 500ml</t>
  </si>
  <si>
    <t>1X500ML</t>
  </si>
  <si>
    <t>988740</t>
  </si>
  <si>
    <t>Nutrison Advanced Diason 1000ml</t>
  </si>
  <si>
    <t>133340</t>
  </si>
  <si>
    <t>33340</t>
  </si>
  <si>
    <t>DIASIP S PŘÍCHUTÍ VANILKOVOU</t>
  </si>
  <si>
    <t>POR SOL 1X200ML</t>
  </si>
  <si>
    <t>33531</t>
  </si>
  <si>
    <t>NUTRISON ENERGY MULTI FIBRE</t>
  </si>
  <si>
    <t>POR SOL 1X1000ML</t>
  </si>
  <si>
    <t>133146</t>
  </si>
  <si>
    <t>33530</t>
  </si>
  <si>
    <t>NUTRISON MULTI FIBRE</t>
  </si>
  <si>
    <t>POR SOL 1X1000ML-VA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</si>
  <si>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</si>
  <si>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</si>
  <si>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</si>
  <si>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</si>
  <si>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</si>
  <si>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</si>
  <si>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</si>
  <si>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</si>
  <si>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</si>
  <si>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846763</t>
  </si>
  <si>
    <t>33419</t>
  </si>
  <si>
    <t>NUTRIDRINK COMPACT S PŘÍCHUTÍ BANÁNOVOU</t>
  </si>
  <si>
    <t>POR SOL 4X125ML</t>
  </si>
  <si>
    <t>987792</t>
  </si>
  <si>
    <t>33749</t>
  </si>
  <si>
    <t>NUTRIDRINK CREME S PŘÍCHUTÍ BANÁNOVOU</t>
  </si>
  <si>
    <t>33848</t>
  </si>
  <si>
    <t>NUTRIDRINK S PŘÍCHUTÍ ČOKOLÁDOVOU</t>
  </si>
  <si>
    <t>847476</t>
  </si>
  <si>
    <t>112782</t>
  </si>
  <si>
    <t xml:space="preserve">GENTAMICIN B.BRAUN 3 MG/ML INFUZNÍ ROZTOK </t>
  </si>
  <si>
    <t>INF SOL 20X80ML</t>
  </si>
  <si>
    <t>201030</t>
  </si>
  <si>
    <t>SEFOTAK 1 G</t>
  </si>
  <si>
    <t>207116</t>
  </si>
  <si>
    <t>OFLOXIN INF</t>
  </si>
  <si>
    <t>INF SOL 10X100ML</t>
  </si>
  <si>
    <t>102427</t>
  </si>
  <si>
    <t>2427</t>
  </si>
  <si>
    <t>ENTIZOL</t>
  </si>
  <si>
    <t>TBL 20X250MG</t>
  </si>
  <si>
    <t>111706</t>
  </si>
  <si>
    <t>11706</t>
  </si>
  <si>
    <t>INJ 10X5ML</t>
  </si>
  <si>
    <t>113973</t>
  </si>
  <si>
    <t>13973</t>
  </si>
  <si>
    <t>TOBREX LA</t>
  </si>
  <si>
    <t>OPH GTT SOL5ML/15MG</t>
  </si>
  <si>
    <t>148262</t>
  </si>
  <si>
    <t>48262</t>
  </si>
  <si>
    <t>FRAMYKOIN</t>
  </si>
  <si>
    <t>PLV ADS 1X5GM</t>
  </si>
  <si>
    <t>162187</t>
  </si>
  <si>
    <t>CIPROFLOXACIN KABI 400 MG/200 ML INFUZNÍ ROZTOK</t>
  </si>
  <si>
    <t>INF SOL 10X400MG/200ML</t>
  </si>
  <si>
    <t>96414</t>
  </si>
  <si>
    <t>GENTAMICIN LEK 80 MG/2 ML</t>
  </si>
  <si>
    <t>INJ SOL 10X2ML/80MG</t>
  </si>
  <si>
    <t>120605</t>
  </si>
  <si>
    <t>20605</t>
  </si>
  <si>
    <t>COLOMYCIN INJEKCE 1000000 IU</t>
  </si>
  <si>
    <t>INJ PLV SOL 10X1MU</t>
  </si>
  <si>
    <t>192359</t>
  </si>
  <si>
    <t>92359</t>
  </si>
  <si>
    <t>PROSTAPHLIN 1000MG</t>
  </si>
  <si>
    <t>INJ SIC 1X1000MG</t>
  </si>
  <si>
    <t>131656</t>
  </si>
  <si>
    <t>CEFTAZIDIM KABI 2 GM</t>
  </si>
  <si>
    <t>INJ+INF PLV SOL 10X2GM</t>
  </si>
  <si>
    <t>126127</t>
  </si>
  <si>
    <t>26127</t>
  </si>
  <si>
    <t>TYGACIL 50 MG</t>
  </si>
  <si>
    <t>INF PLV SOL 10X50MG/5ML</t>
  </si>
  <si>
    <t>196413</t>
  </si>
  <si>
    <t>96413</t>
  </si>
  <si>
    <t>GENTAMICIN 40MG LEK</t>
  </si>
  <si>
    <t>INJ 10X2ML/40MG</t>
  </si>
  <si>
    <t>166269</t>
  </si>
  <si>
    <t>VANCOMYCIN MYLAN 1000 MG</t>
  </si>
  <si>
    <t>INF PLV SOL 1X1GM</t>
  </si>
  <si>
    <t>183817</t>
  </si>
  <si>
    <t>ARCHIFAR 1 G</t>
  </si>
  <si>
    <t>INJ+INF PLV SOL 10X1GM</t>
  </si>
  <si>
    <t>113798</t>
  </si>
  <si>
    <t>13798</t>
  </si>
  <si>
    <t>CANESTEN KRÉM</t>
  </si>
  <si>
    <t>CRM 1X20GM/200MG</t>
  </si>
  <si>
    <t>176150</t>
  </si>
  <si>
    <t>76150</t>
  </si>
  <si>
    <t>BATRAFEN</t>
  </si>
  <si>
    <t>CRM 1X20GM</t>
  </si>
  <si>
    <t>164407</t>
  </si>
  <si>
    <t>INF SOL 10X200ML/400MG</t>
  </si>
  <si>
    <t>50113008</t>
  </si>
  <si>
    <t>6480</t>
  </si>
  <si>
    <t>Ocplex 20ml 500 I.U. Phoenix</t>
  </si>
  <si>
    <t>50113011</t>
  </si>
  <si>
    <t>87240</t>
  </si>
  <si>
    <t>Fanhdi 100 I.U/ml(1000 I.U.)GRIFOLS</t>
  </si>
  <si>
    <t>87239</t>
  </si>
  <si>
    <t>Fanhdi 50 I.U./ml(500 I.U) GRIFOLS</t>
  </si>
  <si>
    <t>50113002</t>
  </si>
  <si>
    <t>158628</t>
  </si>
  <si>
    <t>58628</t>
  </si>
  <si>
    <t>NUTRAMIN VLI</t>
  </si>
  <si>
    <t>INF 1X500ML</t>
  </si>
  <si>
    <t>103414</t>
  </si>
  <si>
    <t>3414</t>
  </si>
  <si>
    <t>NUTRIFLEX PERI</t>
  </si>
  <si>
    <t>INF SOL 5X2000ML</t>
  </si>
  <si>
    <t>149415</t>
  </si>
  <si>
    <t>49415</t>
  </si>
  <si>
    <t>AMINOPLASMAL B.BRAUN 10%</t>
  </si>
  <si>
    <t>INF SOL 10X500ML</t>
  </si>
  <si>
    <t>149409</t>
  </si>
  <si>
    <t>49409</t>
  </si>
  <si>
    <t>AMINOPLASMAL B.BRAUN 5% E</t>
  </si>
  <si>
    <t>195641</t>
  </si>
  <si>
    <t>95641</t>
  </si>
  <si>
    <t>NUTRIFLEX LIPID PERI</t>
  </si>
  <si>
    <t>INF EML 5X2500ML</t>
  </si>
  <si>
    <t>397302</t>
  </si>
  <si>
    <t>3290</t>
  </si>
  <si>
    <t>INF SOL 5X1000ML</t>
  </si>
  <si>
    <t>501394</t>
  </si>
  <si>
    <t>152199</t>
  </si>
  <si>
    <t>NUTRIFLEX OMEGA plus 2 500 ml</t>
  </si>
  <si>
    <t>501324</t>
  </si>
  <si>
    <t>151120</t>
  </si>
  <si>
    <t>IR  SMOFKABIVEN elektrrolyte free 1970 ml</t>
  </si>
  <si>
    <t xml:space="preserve">IR 1x1970 ml  </t>
  </si>
  <si>
    <t>132505</t>
  </si>
  <si>
    <t>SMOFKABIVEN</t>
  </si>
  <si>
    <t>INF EML 4X986ML</t>
  </si>
  <si>
    <t>900441</t>
  </si>
  <si>
    <t>KL ETHER  LÉKOPISNÝ 1000 ml Fagron, Kulich</t>
  </si>
  <si>
    <t>jednotka 1 ks   UN 1155</t>
  </si>
  <si>
    <t>930444</t>
  </si>
  <si>
    <t>KL AQUA PURIF. KUL., FAG. 1 kg</t>
  </si>
  <si>
    <t>169755</t>
  </si>
  <si>
    <t>69755</t>
  </si>
  <si>
    <t>ARDEANUTRISOL G 40</t>
  </si>
  <si>
    <t>930589</t>
  </si>
  <si>
    <t>KL ETHANOLUM BENZ.DENAT. 900 ml / 720g/</t>
  </si>
  <si>
    <t>UN 1170</t>
  </si>
  <si>
    <t>198880</t>
  </si>
  <si>
    <t>98880</t>
  </si>
  <si>
    <t>FYZIOLOGICKÝ ROZTOK VIAFLO</t>
  </si>
  <si>
    <t>INF SOL 10X1000ML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</si>
  <si>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</si>
  <si>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</si>
  <si>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</si>
  <si>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</si>
  <si>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</si>
  <si>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</si>
  <si>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</si>
  <si>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921564</t>
  </si>
  <si>
    <t>KL VASELINUM ALBUM STERILNI,  10G</t>
  </si>
  <si>
    <t>128178</t>
  </si>
  <si>
    <t>28178</t>
  </si>
  <si>
    <t>TACHOSIL</t>
  </si>
  <si>
    <t>DRM SPO 3.0X2.5CM</t>
  </si>
  <si>
    <t>130229</t>
  </si>
  <si>
    <t>30229</t>
  </si>
  <si>
    <t>PARALEN PLUS</t>
  </si>
  <si>
    <t>TBL OBD 24</t>
  </si>
  <si>
    <t>113441</t>
  </si>
  <si>
    <t>13441</t>
  </si>
  <si>
    <t>RINGERŮV ROZTOK VIAFLO</t>
  </si>
  <si>
    <t>844940</t>
  </si>
  <si>
    <t>KL ELIXÍR NA OPTIKU</t>
  </si>
  <si>
    <t>930241</t>
  </si>
  <si>
    <t>KL SOL.IODI SPIR.DIL. 800 g</t>
  </si>
  <si>
    <t>58159</t>
  </si>
  <si>
    <t>SANORIN 1 PM</t>
  </si>
  <si>
    <t>153346</t>
  </si>
  <si>
    <t>TISSEEL (FROZ)</t>
  </si>
  <si>
    <t>EPL GKU SOL 1X2ML</t>
  </si>
  <si>
    <t>153347</t>
  </si>
  <si>
    <t>EPL GKU SOL 1X4ML</t>
  </si>
  <si>
    <t>930757</t>
  </si>
  <si>
    <t>MS ETHER LÉKOPISNÝ / gramy /</t>
  </si>
  <si>
    <t>jednotka 1 g    UN 1155</t>
  </si>
  <si>
    <t>50113009</t>
  </si>
  <si>
    <t>988212</t>
  </si>
  <si>
    <t>ICG Pulsion 5 x 25mg-MIMOŘÁDNÝ DOVOZ!!</t>
  </si>
  <si>
    <t>Neurochirurgická klinika, lůžkové oddělení 34</t>
  </si>
  <si>
    <t>Neurochirurgická klinika, lůžkové oddělení 36</t>
  </si>
  <si>
    <t>Neurochirurgická klinika, ambulance</t>
  </si>
  <si>
    <t>Neurochirurgická klinika, JIP</t>
  </si>
  <si>
    <t>Neurochirurgická klinika, operační sál - lokální</t>
  </si>
  <si>
    <t>Lékárna - léčiva</t>
  </si>
  <si>
    <t>Lékárna - antibiotika</t>
  </si>
  <si>
    <t>Lékárna - enterární výživa</t>
  </si>
  <si>
    <t>Lékárna - antimykotika</t>
  </si>
  <si>
    <t>Lékárna - onkologie §16</t>
  </si>
  <si>
    <t>393 TO krevní deriváty IVLP (112 01 003)</t>
  </si>
  <si>
    <t>394 TO krevní deriváty hemofilici (112 01 003)</t>
  </si>
  <si>
    <t>Lékárna - parenter. výživa</t>
  </si>
  <si>
    <t>Lékárna - RTG diagnostika</t>
  </si>
  <si>
    <t>0631 - Neurochirurgická klinika, JIP</t>
  </si>
  <si>
    <t>0612 - Neurochirurgická klinika, lůžkové oddělení 36</t>
  </si>
  <si>
    <t>0611 - Neurochirurgická klinika, lůžkové oddělení 34</t>
  </si>
  <si>
    <t>J01MA01 - Ofloxacin</t>
  </si>
  <si>
    <t>J01GB03 - Gentamicin</t>
  </si>
  <si>
    <t>N02CC01 - Sumatriptan</t>
  </si>
  <si>
    <t>J01DD01 - Cefotaxim</t>
  </si>
  <si>
    <t>J01FF01 - Klindamycin</t>
  </si>
  <si>
    <t>N06BX18 - Vinpocetin</t>
  </si>
  <si>
    <t>B01AB06 - Nadroparin</t>
  </si>
  <si>
    <t>J02AC01 - Flukonazol</t>
  </si>
  <si>
    <t>C02AC05 - Moxonidin</t>
  </si>
  <si>
    <t>N05BA12 - Alprazolam</t>
  </si>
  <si>
    <t>C09AA04 - Perindopril</t>
  </si>
  <si>
    <t>J01XB01 - Kolistin</t>
  </si>
  <si>
    <t>C09AA05 - Ramipril</t>
  </si>
  <si>
    <t>N01AH03 - Sufentanyl</t>
  </si>
  <si>
    <t>C09BB04 - Perindopril a amlodipin</t>
  </si>
  <si>
    <t>N03AX12 - Gabapentin</t>
  </si>
  <si>
    <t>C09CA01 - Losartan</t>
  </si>
  <si>
    <t>N06AB04 - Citalopram</t>
  </si>
  <si>
    <t>H02AB04 - Methylprednisolon</t>
  </si>
  <si>
    <t>B01AC04 - Klopidogrel</t>
  </si>
  <si>
    <t>J01AA12 - Tigecyklin</t>
  </si>
  <si>
    <t>J01XD01 - Metronidazol</t>
  </si>
  <si>
    <t>J01CR01 - Ampicilin a enzymový inhibitor</t>
  </si>
  <si>
    <t>M01AX17 - Nimesulid</t>
  </si>
  <si>
    <t>J01CR02 - Amoxicilin a enzymový inhibitor</t>
  </si>
  <si>
    <t>N02AX02 - Tramadol</t>
  </si>
  <si>
    <t>J01CR05 - Piperacilin a enzymový inhibitor</t>
  </si>
  <si>
    <t>N03AG01 - Kyselina valproová</t>
  </si>
  <si>
    <t>J01DC02 - Cefuroxim</t>
  </si>
  <si>
    <t>N03AX14 - Levetiracetam</t>
  </si>
  <si>
    <t>A07DA - Antipropulziva</t>
  </si>
  <si>
    <t>N05CD08 - Midazolam</t>
  </si>
  <si>
    <t>J01DD02 - Ceftazidim</t>
  </si>
  <si>
    <t>N06AB06 - Sertralin</t>
  </si>
  <si>
    <t>R06AE07 - Cetirizin</t>
  </si>
  <si>
    <t>R03AC02 - Salbutamol</t>
  </si>
  <si>
    <t>V06XX - Potraviny pro zvláštní lékařské účely (PZLÚ)</t>
  </si>
  <si>
    <t>A06AD11 - Laktulóza</t>
  </si>
  <si>
    <t>A03FA07 - Itopridum</t>
  </si>
  <si>
    <t>A02BA02 - Ranitidin</t>
  </si>
  <si>
    <t>A02BC02 - Pantoprazol</t>
  </si>
  <si>
    <t>A02BA02</t>
  </si>
  <si>
    <t>RANITAL 150 MG POTAHOVANÉ TABLETY</t>
  </si>
  <si>
    <t>POR TBL FLM 30X150MG</t>
  </si>
  <si>
    <t>A02BC02</t>
  </si>
  <si>
    <t>IVN INJ PLV SOL 1X40MG</t>
  </si>
  <si>
    <t>A06AD11</t>
  </si>
  <si>
    <t>J01CR01</t>
  </si>
  <si>
    <t>IMS+IVN INJ PLV SOL 1</t>
  </si>
  <si>
    <t>J01CR02</t>
  </si>
  <si>
    <t>POR TBL FLM 21</t>
  </si>
  <si>
    <t>J01DC02</t>
  </si>
  <si>
    <t>IMS+IVN INJ+INF PLV SOL 10X1.5</t>
  </si>
  <si>
    <t>J01DD01</t>
  </si>
  <si>
    <t>IMS+IVN INJ PLV SOL 1X1GM</t>
  </si>
  <si>
    <t>J01FF01</t>
  </si>
  <si>
    <t>CLINDAMYCIN KABI 150 MG/ML</t>
  </si>
  <si>
    <t>IMS+IVN INJ SOL 10X4ML</t>
  </si>
  <si>
    <t>J01XD01</t>
  </si>
  <si>
    <t>METRONIDAZOLE 0.5%-POLPHARMA</t>
  </si>
  <si>
    <t>IVN INF SOL 1X100ML</t>
  </si>
  <si>
    <t>M01AX17</t>
  </si>
  <si>
    <t>POR TBL NOB 15X100MG</t>
  </si>
  <si>
    <t>N02AX02</t>
  </si>
  <si>
    <t>INJ SOL 5X2ML</t>
  </si>
  <si>
    <t>INJ SOL 5X1ML</t>
  </si>
  <si>
    <t>POR TBL PRO 10X100MG</t>
  </si>
  <si>
    <t>POR TBL PRO 30X100MG</t>
  </si>
  <si>
    <t>N06AB04</t>
  </si>
  <si>
    <t>POR TBL FLM 30X10MG</t>
  </si>
  <si>
    <t>N06BX18</t>
  </si>
  <si>
    <t>POR TBL NOB 50X5MG</t>
  </si>
  <si>
    <t>R06AE07</t>
  </si>
  <si>
    <t>POR TBL FLM 10X10MG</t>
  </si>
  <si>
    <t>B01AB06</t>
  </si>
  <si>
    <t>SDR+IVN INJ SOL 10X5ML</t>
  </si>
  <si>
    <t>B01AC04</t>
  </si>
  <si>
    <t>C09AA04</t>
  </si>
  <si>
    <t>C09AA05</t>
  </si>
  <si>
    <t>AMOKSIKLAV 1,2 G</t>
  </si>
  <si>
    <t>IVN INJ+INF PLV SOL 5</t>
  </si>
  <si>
    <t>J01CR05</t>
  </si>
  <si>
    <t>IVN INF PLV SOL 10</t>
  </si>
  <si>
    <t>IMS+IVN INJ SOL 10X2ML</t>
  </si>
  <si>
    <t>DALACIN C</t>
  </si>
  <si>
    <t>IMS+IVN INJ SOL 1X4ML</t>
  </si>
  <si>
    <t>J02AC01</t>
  </si>
  <si>
    <t>IVN INF SOL 10X100ML</t>
  </si>
  <si>
    <t>N02CC01</t>
  </si>
  <si>
    <t>N03AX14</t>
  </si>
  <si>
    <t>R03AC02</t>
  </si>
  <si>
    <t>V06XX</t>
  </si>
  <si>
    <t>A03FA07</t>
  </si>
  <si>
    <t>A07DA</t>
  </si>
  <si>
    <t>POR TBL NOB 20X2.5MG/0.025MG</t>
  </si>
  <si>
    <t>C02AC05</t>
  </si>
  <si>
    <t>MOXOSTAD 0,3 MG</t>
  </si>
  <si>
    <t>POR TBL FLM 30X0.3MG</t>
  </si>
  <si>
    <t>TRITACE 5 MG</t>
  </si>
  <si>
    <t>C09BB04</t>
  </si>
  <si>
    <t>C09CA01</t>
  </si>
  <si>
    <t>POR TBL FLM 90X50MG II</t>
  </si>
  <si>
    <t>H02AB04</t>
  </si>
  <si>
    <t>SOLU-MEDROL 62,5 MG/ML</t>
  </si>
  <si>
    <t>IMS+IVN INJ PSO LQF 250MG+4ML</t>
  </si>
  <si>
    <t>IMS+IVN INJ PSO LQF 500MG+8ML</t>
  </si>
  <si>
    <t>IMS+IVN INJ PSO LQF 1GM+16ML</t>
  </si>
  <si>
    <t>J01AA12</t>
  </si>
  <si>
    <t>IVN INF PLV SOL 10X5MLX50MG</t>
  </si>
  <si>
    <t>AMOKSIKLAV 625 MG</t>
  </si>
  <si>
    <t>J01DD02</t>
  </si>
  <si>
    <t>CEFTAZIDIM KABI 2 G</t>
  </si>
  <si>
    <t>IVN INJ+INF PLV SOL 10X2GM</t>
  </si>
  <si>
    <t>J01GB03</t>
  </si>
  <si>
    <t>GENTAMICIN B.BRAUN 3 MG/ML INFUZNÍ ROZTOK</t>
  </si>
  <si>
    <t>IVN INF SOL 20X80ML</t>
  </si>
  <si>
    <t>GENTAMICIN LEK 40 MG/2 ML</t>
  </si>
  <si>
    <t>INJ+INF SOL 10X2ML</t>
  </si>
  <si>
    <t>J01MA01</t>
  </si>
  <si>
    <t>J01XB01</t>
  </si>
  <si>
    <t>COLOMYCIN INJEKCE 1 000 000 MEZINÁRODNÍCH JEDNOTEK</t>
  </si>
  <si>
    <t>INH+IVN INJ PLV SOL+SOL NEB 10</t>
  </si>
  <si>
    <t>IVN INF SOL 10X200ML</t>
  </si>
  <si>
    <t>N01AH03</t>
  </si>
  <si>
    <t>SUFENTANIL TORREX 50 MIKROGRAMŮ/ML</t>
  </si>
  <si>
    <t>IVN+EPD INJ SOL 5X5ML</t>
  </si>
  <si>
    <t>N03AG01</t>
  </si>
  <si>
    <t>IVN INJ PSO LQF 4+4X4ML</t>
  </si>
  <si>
    <t>N03AX12</t>
  </si>
  <si>
    <t>NEURONTIN 300 MG</t>
  </si>
  <si>
    <t>POR CPS DUR 50X300MG</t>
  </si>
  <si>
    <t>N05BA12</t>
  </si>
  <si>
    <t>XANAX 0,5 MG</t>
  </si>
  <si>
    <t>POR TBL NOB 30X0.5MG</t>
  </si>
  <si>
    <t>XANAX 1 MG</t>
  </si>
  <si>
    <t>POR TBL NOB 30X1MG</t>
  </si>
  <si>
    <t>N05CD08</t>
  </si>
  <si>
    <t>INJ SOL 5X3ML</t>
  </si>
  <si>
    <t>N06AB06</t>
  </si>
  <si>
    <t>NUTRIDRINK CREME S PŘÍCHUTÍ LESNÍHO OVOCE</t>
  </si>
  <si>
    <t>Přehled plnění pozitivního listu - spotřeba léčivých přípravků - orientační přehled</t>
  </si>
  <si>
    <t>06 - Neurochirurgická klinika</t>
  </si>
  <si>
    <t>0611 - lůžkové oddělení 34</t>
  </si>
  <si>
    <t>0612 - lůžkové oddělení 36A</t>
  </si>
  <si>
    <t>0621 - ambulance</t>
  </si>
  <si>
    <t xml:space="preserve">0631 - JIP </t>
  </si>
  <si>
    <t>0662 - operační sál - lokální</t>
  </si>
  <si>
    <t>HVLP</t>
  </si>
  <si>
    <t>PZT</t>
  </si>
  <si>
    <t>6</t>
  </si>
  <si>
    <t>89301061</t>
  </si>
  <si>
    <t>Standardní lůžková péče Celkem</t>
  </si>
  <si>
    <t>89301062</t>
  </si>
  <si>
    <t>Všeobecná ambulance Celkem</t>
  </si>
  <si>
    <t xml:space="preserve"> </t>
  </si>
  <si>
    <t>* Legenda</t>
  </si>
  <si>
    <t>DIAPZT = Pomůcky pro diabetiky, jejichž název začíná slovem "Pumpa"</t>
  </si>
  <si>
    <t>Balik Vladimír</t>
  </si>
  <si>
    <t>Hrabálek Lumír</t>
  </si>
  <si>
    <t>Kalita Ondřej</t>
  </si>
  <si>
    <t>Krahulík David</t>
  </si>
  <si>
    <t>Novák Vlastimil</t>
  </si>
  <si>
    <t>Wanek Tomáš</t>
  </si>
  <si>
    <t>Gabryš Martin</t>
  </si>
  <si>
    <t>Hampl Martin</t>
  </si>
  <si>
    <t>Stejskal Přemysl</t>
  </si>
  <si>
    <t>Halaj Matej</t>
  </si>
  <si>
    <t>Ortopedicko protetické pomůcky sériově vyráběné</t>
  </si>
  <si>
    <t>140647</t>
  </si>
  <si>
    <t>LÍMEC KRČNÍ PHILADELPHIA ORTEL C4 VARIO 49280</t>
  </si>
  <si>
    <t>NASTAVITELNÁ VÝŠKA OPORY BRADY, UNIVERZÁLNÍ VELIKOST</t>
  </si>
  <si>
    <t>Tramadol, kombinace</t>
  </si>
  <si>
    <t>179325</t>
  </si>
  <si>
    <t>POR TBL FLM 10X75MG/650MG I</t>
  </si>
  <si>
    <t>93530</t>
  </si>
  <si>
    <t>ORTÉZA ZÁDOVÁ LOMBAX DORSO 0845</t>
  </si>
  <si>
    <t>VYSOKÁ ZÁDOVÁ ORTÉZA (ROZSAH TH-LS),KOVOVÉ DLAHY A DOPÍNACÍ TAHY</t>
  </si>
  <si>
    <t>Vozíky invalidní včetně příslušenství</t>
  </si>
  <si>
    <t>39513</t>
  </si>
  <si>
    <t>VOZÍK MECHANICKÝ ZÁKLADNÍ SUR</t>
  </si>
  <si>
    <t>SKLÁDACÍ,ŠÍŘE 40,45CM ODNÍMATELNÉ PODRUČ.A PODNOŽ.</t>
  </si>
  <si>
    <t>Hydrokortison</t>
  </si>
  <si>
    <t>858</t>
  </si>
  <si>
    <t>HYDROCORTISON LÉČIVA</t>
  </si>
  <si>
    <t>DRM UNG 1X10GM 1%</t>
  </si>
  <si>
    <t>Levocetirizin</t>
  </si>
  <si>
    <t>137177</t>
  </si>
  <si>
    <t>CEZERA 5 MG</t>
  </si>
  <si>
    <t>POR TBL FLM 90X5MG</t>
  </si>
  <si>
    <t>Omeprazol</t>
  </si>
  <si>
    <t>25366</t>
  </si>
  <si>
    <t>Salbutamol</t>
  </si>
  <si>
    <t>31934</t>
  </si>
  <si>
    <t>VENTOLIN INHALER N</t>
  </si>
  <si>
    <t>INH SUS PSS 200X100RG</t>
  </si>
  <si>
    <t>93108</t>
  </si>
  <si>
    <t>ORTÉZA ZÁPĚSTÍ LIGAFLEX CLASSIC 2435 P/L</t>
  </si>
  <si>
    <t>PEVNÁ ORTÉZA, ODSTRANITELNÉ DLAHY PROSTUPNÉ RTG</t>
  </si>
  <si>
    <t>93884</t>
  </si>
  <si>
    <t>PÁS BEDERNÍ LOMBASKIN 0870</t>
  </si>
  <si>
    <t>EXTRA TENKÝ BEDERNÍ PÁS S PEVNÝMI VÝZTUHAMI</t>
  </si>
  <si>
    <t>140996</t>
  </si>
  <si>
    <t>PÁS BEDERNÍ ACCESS 1507</t>
  </si>
  <si>
    <t>S PŘÍDAVNÝMI TAHY, 6 VELIKOSTÍ</t>
  </si>
  <si>
    <t>Ortopedicko protetické pomůcky individuálně zhotovené</t>
  </si>
  <si>
    <t>957</t>
  </si>
  <si>
    <t>ORTÉZA TRUPOVÁ</t>
  </si>
  <si>
    <t>S KONSTRUK.ZÁKLADEM Z PEV.MAT.(PE,LAM.KOV)ZHOTOV.NA ZÁKL.SEJMUTÍ MĚR.PODKLADŮ</t>
  </si>
  <si>
    <t>Antiagregancia kromě heparinu, kombinace</t>
  </si>
  <si>
    <t>57364</t>
  </si>
  <si>
    <t>AGGRENOX</t>
  </si>
  <si>
    <t>POR CPS RDR 60X25MG/200MG</t>
  </si>
  <si>
    <t>Drospirenon a ethinylestradiol</t>
  </si>
  <si>
    <t>164778</t>
  </si>
  <si>
    <t>JANGEE 0,02 MG/3 MG 28 POTAHOVANÝCH TABLET</t>
  </si>
  <si>
    <t>POR TBL FLM 3X28</t>
  </si>
  <si>
    <t>Klarithromycin</t>
  </si>
  <si>
    <t>75490</t>
  </si>
  <si>
    <t>KLACID 250</t>
  </si>
  <si>
    <t>POR TBL FLM 14X250MG</t>
  </si>
  <si>
    <t>Levothyroxin, sodná sůl</t>
  </si>
  <si>
    <t>69191</t>
  </si>
  <si>
    <t>EUTHYROX 150 MIKROGRAMŮ</t>
  </si>
  <si>
    <t>POR TBL NOB 100X150RG</t>
  </si>
  <si>
    <t>Losartan a diuretika</t>
  </si>
  <si>
    <t>15317</t>
  </si>
  <si>
    <t>LOZAP H</t>
  </si>
  <si>
    <t>POR TBL FLM 90</t>
  </si>
  <si>
    <t>Rosuvastatin</t>
  </si>
  <si>
    <t>148070</t>
  </si>
  <si>
    <t>ROSUCARD 10 MG POTAHOVANÉ TABLETY</t>
  </si>
  <si>
    <t>POR TBL FLM 90X10MG</t>
  </si>
  <si>
    <t>Amoxicilin a enzymový inhibitor</t>
  </si>
  <si>
    <t>12494</t>
  </si>
  <si>
    <t>AUGMENTIN 1 G</t>
  </si>
  <si>
    <t>POR TBL FLM 14 I</t>
  </si>
  <si>
    <t>Jiná kapiláry stabilizující látky</t>
  </si>
  <si>
    <t>Pregabalin</t>
  </si>
  <si>
    <t>28217</t>
  </si>
  <si>
    <t>POR CPS DUR 56X75MG</t>
  </si>
  <si>
    <t>Sodná sůl metamizolu</t>
  </si>
  <si>
    <t>NOVALGIN TABLETY</t>
  </si>
  <si>
    <t>POR TBL FLM 20X500MG</t>
  </si>
  <si>
    <t>Sultamicilin</t>
  </si>
  <si>
    <t>POR TBL FLM 12X375MG</t>
  </si>
  <si>
    <t>78164</t>
  </si>
  <si>
    <t>ORTÉZA TRUPOVÁ ELASTICKÁ-STANDARDNÍ</t>
  </si>
  <si>
    <t>S KONSTR.ZÁKL.Z MĚK.I TVRD.MAT.,ZHOTOV.NA PODKL.ODEBRÁNÍ MĚR,VE FUNK.PROVEDENÍ</t>
  </si>
  <si>
    <t>Doxycyklin</t>
  </si>
  <si>
    <t>97654</t>
  </si>
  <si>
    <t>DOXYBENE 100 MG</t>
  </si>
  <si>
    <t>POR CPS MOL 10X100MG</t>
  </si>
  <si>
    <t>Hydrokortison a antibiotika</t>
  </si>
  <si>
    <t>41515</t>
  </si>
  <si>
    <t>PIMAFUCORT</t>
  </si>
  <si>
    <t>DRM CRM 15GM</t>
  </si>
  <si>
    <t>Betaxolol</t>
  </si>
  <si>
    <t>49910</t>
  </si>
  <si>
    <t>LOKREN 20 MG</t>
  </si>
  <si>
    <t>POR TBL FLM 98X20MG</t>
  </si>
  <si>
    <t>Bromazepam</t>
  </si>
  <si>
    <t>LEXAURIN 3</t>
  </si>
  <si>
    <t>POR TBL NOB 30X3MG</t>
  </si>
  <si>
    <t>Ciprofloxacin</t>
  </si>
  <si>
    <t>15658</t>
  </si>
  <si>
    <t>CIPLOX 500</t>
  </si>
  <si>
    <t>POR TBL FLM 10X500MG</t>
  </si>
  <si>
    <t>Flukonazol</t>
  </si>
  <si>
    <t>66036</t>
  </si>
  <si>
    <t>MYCOMAX 100</t>
  </si>
  <si>
    <t>POR CPS DUR 28X100MG</t>
  </si>
  <si>
    <t>Ibuprofen</t>
  </si>
  <si>
    <t>203854</t>
  </si>
  <si>
    <t>KLACID 500</t>
  </si>
  <si>
    <t>POR TBL FLM 14X500MG</t>
  </si>
  <si>
    <t>Metoprolol</t>
  </si>
  <si>
    <t>Sulfamethoxazol a trimethoprim</t>
  </si>
  <si>
    <t>78575</t>
  </si>
  <si>
    <t>ORTÉZA PÁTEŘE - TYP JEWETT KORZET</t>
  </si>
  <si>
    <t>STAVEBNICE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</si>
  <si>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</si>
  <si>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</si>
  <si>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</si>
  <si>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</si>
  <si>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C07AB05 - Betaxolol</t>
  </si>
  <si>
    <t>C09DA01 - Losartan a diuretika</t>
  </si>
  <si>
    <t>R06AE09 - Levocetirizin</t>
  </si>
  <si>
    <t>C10AA07 - Rosuvastatin</t>
  </si>
  <si>
    <t>H03AA01 - Levothyroxin, sodná sůl</t>
  </si>
  <si>
    <t>C07AB05</t>
  </si>
  <si>
    <t>C09DA01</t>
  </si>
  <si>
    <t>R06AE09</t>
  </si>
  <si>
    <t>C10AA07</t>
  </si>
  <si>
    <t>H03AA01</t>
  </si>
  <si>
    <t>Přehled plnění PL - Preskripce léčivých přípravků - orientační přehled</t>
  </si>
  <si>
    <t>0601</t>
  </si>
  <si>
    <t>vedení klinického pracoviště</t>
  </si>
  <si>
    <t>vedení klinického pracoviště Celkem</t>
  </si>
  <si>
    <t>ZA007</t>
  </si>
  <si>
    <t>Obvaz elastický síťový pruban č. 9 427309</t>
  </si>
  <si>
    <t>ZA446</t>
  </si>
  <si>
    <t>Vata buničitá přířezy 20 x 30 cm 1230200129</t>
  </si>
  <si>
    <t>ZA459</t>
  </si>
  <si>
    <t>Kompresa AB 10 x 20 cm/1 ks sterilní NT savá 1230114021</t>
  </si>
  <si>
    <t>ZA562</t>
  </si>
  <si>
    <t>Náplast cosmopor i. v. 6 x 8 cm bal. á 50 ks 9008054</t>
  </si>
  <si>
    <t>ZA593</t>
  </si>
  <si>
    <t>Tampon sterilní stáčený 20 x 20 cm / 5 ks 28003</t>
  </si>
  <si>
    <t>ZB084</t>
  </si>
  <si>
    <t>Náplast transpore 2,50 cm x 9,14 m 1527-1</t>
  </si>
  <si>
    <t>ZC100</t>
  </si>
  <si>
    <t>Vata buničitá dělená 2 role / 500 ks 40 x 50 mm 1230200310</t>
  </si>
  <si>
    <t>ZC845</t>
  </si>
  <si>
    <t>Kompresa NT 10 x 20 cm/5 ks sterilní 26621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</si>
  <si>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</si>
  <si>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</si>
  <si>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</si>
  <si>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</si>
  <si>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</si>
  <si>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</si>
  <si>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</si>
  <si>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</si>
  <si>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</si>
  <si>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</si>
  <si>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</si>
  <si>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</si>
  <si>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</si>
  <si>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</si>
  <si>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ZB249</t>
  </si>
  <si>
    <t>Sáček močový s křížovou výpustí 2000 ml ZAR-TNU201601</t>
  </si>
  <si>
    <t>ZB756</t>
  </si>
  <si>
    <t>Zkumavka 3 ml K3 edta fialová 454086</t>
  </si>
  <si>
    <t>ZB757</t>
  </si>
  <si>
    <t>Zkumavka 6 ml K3 edta fialová 456036</t>
  </si>
  <si>
    <t>ZB761</t>
  </si>
  <si>
    <t>Zkumavka červená 4 ml 454092</t>
  </si>
  <si>
    <t>ZB771</t>
  </si>
  <si>
    <t>Držák jehly základní 450201</t>
  </si>
  <si>
    <t>ZB777</t>
  </si>
  <si>
    <t>Zkumavka červená 4 ml gel 454071</t>
  </si>
  <si>
    <t>ZB893</t>
  </si>
  <si>
    <t>Stříkačka inzulinová omnican 0,5 ml 100j s jehlou 30 G 9151125S</t>
  </si>
  <si>
    <t>ZC498</t>
  </si>
  <si>
    <t>Držák močových sáčků UH 800800100</t>
  </si>
  <si>
    <t>ZC906</t>
  </si>
  <si>
    <t>Škrtidlo se sponou pro dospělé 25 x 500 mm KVS25500</t>
  </si>
  <si>
    <t>ZF159</t>
  </si>
  <si>
    <t>Nádoba na kontaminovaný odpad 1 l 15-0002</t>
  </si>
  <si>
    <t>ZG515</t>
  </si>
  <si>
    <t>Zkumavka močová vacuette 10,5 ml bal. á 50 ks 455007</t>
  </si>
  <si>
    <t>ZL688</t>
  </si>
  <si>
    <t>Proužky Accu-Check Inform IIStrip 50 EU1 á 50 ks 05942861</t>
  </si>
  <si>
    <t>ZN297</t>
  </si>
  <si>
    <t>Hadička spojovací Gamaplus 1,8 x 450 LL NO DOP (606301) 686401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</si>
  <si>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</si>
  <si>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</si>
  <si>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</si>
  <si>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</si>
  <si>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ZN412</t>
  </si>
  <si>
    <t>Katetr močový nelaton 20CH Silasil balónkový 28 dní bal. á 10 ks 186005-000200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</si>
  <si>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</si>
  <si>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</si>
  <si>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</si>
  <si>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</si>
  <si>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</si>
  <si>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</si>
  <si>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ZB556</t>
  </si>
  <si>
    <t>Jehla injekční 1,2 x 40 mm růžová 4665120</t>
  </si>
  <si>
    <t>ZB767</t>
  </si>
  <si>
    <t>Jehla vakuová 226/38 mm černá 450075</t>
  </si>
  <si>
    <t>ZB768</t>
  </si>
  <si>
    <t>Jehla vakuová 216/38 mm zelená 450076</t>
  </si>
  <si>
    <t>ZM292</t>
  </si>
  <si>
    <t>Rukavice nitril sempercare bez p. M bal. á 200 ks 30803</t>
  </si>
  <si>
    <t>ZM293</t>
  </si>
  <si>
    <t>Rukavice nitril sempercare bez p. L bal. á 200 ks 30804</t>
  </si>
  <si>
    <t>ZB173</t>
  </si>
  <si>
    <t>Maska kyslíková s hadičkou a nosní svorkou dospělá H-103013</t>
  </si>
  <si>
    <t>ZC698</t>
  </si>
  <si>
    <t>Maska kyslíková + hadička pro dosp.1105000</t>
  </si>
  <si>
    <t>ZA425</t>
  </si>
  <si>
    <t>Obinadlo hydrofilní 10 cm x   5 m 13007</t>
  </si>
  <si>
    <t>ZA569</t>
  </si>
  <si>
    <t>Podkolenky cambren C  K3 velké 997396/2</t>
  </si>
  <si>
    <t>ZA576</t>
  </si>
  <si>
    <t>Set sterilní pro močovou katetrizaci Mediset bal. á 20 ks 4552710</t>
  </si>
  <si>
    <t>ZA643</t>
  </si>
  <si>
    <t>Kompresa vliwasoft 10 x 20 nesterilní á 100 ks 12070</t>
  </si>
  <si>
    <t>ZH012</t>
  </si>
  <si>
    <t>Náplast micropore 2,50 cm x 5,00 m 840W</t>
  </si>
  <si>
    <t>ZI558</t>
  </si>
  <si>
    <t>Náplast curapor   7 x   5 cm 22120 ( náhrada za cosmopor )</t>
  </si>
  <si>
    <t>ZA442</t>
  </si>
  <si>
    <t>Steh náplasťový Steri-strip 6 x 75 mm bal. á 50 ks R1541</t>
  </si>
  <si>
    <t>ZA471</t>
  </si>
  <si>
    <t>Náplast curaplast poinjekční bal. á 250 ks 30625</t>
  </si>
  <si>
    <t>ZN321</t>
  </si>
  <si>
    <t>Obvaz elastický síťový CareFix Head velikost L bal. á 10 ks 0170 L</t>
  </si>
  <si>
    <t>ZN471</t>
  </si>
  <si>
    <t>Obvaz elastický síťový pruban č. 6 hlava, ramena, stehno 1323300260</t>
  </si>
  <si>
    <t>ZA738</t>
  </si>
  <si>
    <t>Filtr mini spike zelený 4550242</t>
  </si>
  <si>
    <t>ZA965</t>
  </si>
  <si>
    <t>Stříkačka inzulínová omnican 1 ml 100j bal. á 100 ks 9151141S</t>
  </si>
  <si>
    <t>ZB754</t>
  </si>
  <si>
    <t>Zkumavka černá 2 ml 454073</t>
  </si>
  <si>
    <t>ZB762</t>
  </si>
  <si>
    <t>Zkumavka červená 6 ml 456092</t>
  </si>
  <si>
    <t>ZB774</t>
  </si>
  <si>
    <t>Zkumavka červená 5 ml gel 456071</t>
  </si>
  <si>
    <t>ZB775</t>
  </si>
  <si>
    <t>Zkumavka koagulace 4 ml modrá 454329</t>
  </si>
  <si>
    <t>ZE159</t>
  </si>
  <si>
    <t>Nádoba na kontaminovaný odpad 2 l 15-0003</t>
  </si>
  <si>
    <t>ZH845</t>
  </si>
  <si>
    <t>Tyčinka vatová medcomfort + glyc. citónová příchuť bal. á 75 ks 09157-100</t>
  </si>
  <si>
    <t>ZK799</t>
  </si>
  <si>
    <t>Zátka combi červená 4495101</t>
  </si>
  <si>
    <t>ZA360</t>
  </si>
  <si>
    <t>Jehla sterican 0,5 x 25 mm oranžová 9186158</t>
  </si>
  <si>
    <t>ZL999</t>
  </si>
  <si>
    <t>Rychloobvaz 8 x 4 cm / 3 ks 001445510</t>
  </si>
  <si>
    <t>ZN366</t>
  </si>
  <si>
    <t>Náplast poinjekční elastická tkaná jednotl. baleno 19 mm x 72 mm P-CURE1972ELAST</t>
  </si>
  <si>
    <t>ZA897</t>
  </si>
  <si>
    <t>Nůž na stehy sterilní  krátký bal. á 100 ks 11.000.00.010</t>
  </si>
  <si>
    <t>ZA418</t>
  </si>
  <si>
    <t>Náplast metaline pod TS 8 x 9 cm 23094</t>
  </si>
  <si>
    <t>ZA444</t>
  </si>
  <si>
    <t>Tampon nesterilní stáčený 20 x 19 cm bez RTG nití bal. á 100 ks 1320300404</t>
  </si>
  <si>
    <t>ZA476</t>
  </si>
  <si>
    <t>Krytí mepilex border lite 10 x 10 cm bal. á 5 ks 281300-00</t>
  </si>
  <si>
    <t>ZA617</t>
  </si>
  <si>
    <t>Tampon TC-OC k ošetření dutiny ústní á 250 ks 12240</t>
  </si>
  <si>
    <t>ZC506</t>
  </si>
  <si>
    <t>Kompresa NT 10 x 10 cm/5 ks sterilní 1325020275</t>
  </si>
  <si>
    <t>ZC550</t>
  </si>
  <si>
    <t>Krytí mepilex silikonový Ag 10 x 10 cm bal. á 5 ks 287110-00</t>
  </si>
  <si>
    <t>ZD934</t>
  </si>
  <si>
    <t>Obinadlo elastické idealflex krátkotažné 12 cm x 5 m bal. á 10 ks 931324</t>
  </si>
  <si>
    <t>ZE748</t>
  </si>
  <si>
    <t>Krytí melgisorb Ag alginátové absorpční 10 x 10 cm bal. á 10 ks 256100-00</t>
  </si>
  <si>
    <t>ZK352</t>
  </si>
  <si>
    <t>Krytí - rotok Hyiodine na chronické rány bal. á 50 ml HYIODINE</t>
  </si>
  <si>
    <t>ZK646</t>
  </si>
  <si>
    <t>Náplast tegaderm CHG 8,5 cm x 11,5 cm na CŽK-antibakt. bal. á 25 ks 1657R</t>
  </si>
  <si>
    <t>ZL410</t>
  </si>
  <si>
    <t>Krytí gelové Hemagel 100 g A2681147</t>
  </si>
  <si>
    <t>ZL668</t>
  </si>
  <si>
    <t>Náplast silikon tape 2,5 cm x 5 m bal. á 12 ks 2770-1</t>
  </si>
  <si>
    <t>ZH924</t>
  </si>
  <si>
    <t>Tampon sterilní stáčený 9 x 9 cm / 10 ks 0422</t>
  </si>
  <si>
    <t>ZN467</t>
  </si>
  <si>
    <t>Náplast elastpore+pad i. v. 6 x 8 cm steril. 1320113503</t>
  </si>
  <si>
    <t>ZF139</t>
  </si>
  <si>
    <t>Obinadlo elastické idealflex krátkotažné 15 cm x 5 m bal. á 30 ks 931325</t>
  </si>
  <si>
    <t>ZN815</t>
  </si>
  <si>
    <t>Krytí roztok k čištění a hojenní ran ActiMaris Forte 300 ml (30350) A3098077</t>
  </si>
  <si>
    <t>ZN814</t>
  </si>
  <si>
    <t>Krytí gelové na rány ActiMaris bal. á 20g (30220) A3097749</t>
  </si>
  <si>
    <t>ZA688</t>
  </si>
  <si>
    <t>Sáček močový curity s hod. diurézou 400 ml hadička 150 cm 8150</t>
  </si>
  <si>
    <t>ZA691</t>
  </si>
  <si>
    <t>Rampa 3 kohouty discofix 16600C/4085434/</t>
  </si>
  <si>
    <t>ZA707</t>
  </si>
  <si>
    <t>Katetr močový foley 12CH bal. á 12 ks 1125-02</t>
  </si>
  <si>
    <t>ZA737</t>
  </si>
  <si>
    <t>Filtr mini spike modrý 4550234</t>
  </si>
  <si>
    <t>ZA749</t>
  </si>
  <si>
    <t>Stříkačka injekční 3-dílná 50 ml LL Omnifix Solo 4617509F</t>
  </si>
  <si>
    <t>ZA964</t>
  </si>
  <si>
    <t>Stříkačka janett 3-dílná 60 ml sterilní vyplachovací MRG564</t>
  </si>
  <si>
    <t>ZB103</t>
  </si>
  <si>
    <t>Láhev k odsávačce flovac 2l hadice 1,8 m 000-036-021</t>
  </si>
  <si>
    <t>ZB295</t>
  </si>
  <si>
    <t>Filtr iso-gard hepa čistý bal. á 20 ks 28012</t>
  </si>
  <si>
    <t>ZB301</t>
  </si>
  <si>
    <t>Rampa 5 kohoutů bez PVC lipidorezistentní bal. á 20 ks RP 5000 M</t>
  </si>
  <si>
    <t>ZB311</t>
  </si>
  <si>
    <t>Kanyla ET 8,5 s manžetou bal. á 20 ks 100/199/085</t>
  </si>
  <si>
    <t>ZB424</t>
  </si>
  <si>
    <t>Elektroda EKG H34SG 31.1946.21</t>
  </si>
  <si>
    <t>ZB543</t>
  </si>
  <si>
    <t>Souprava odběrová tracheální G05206</t>
  </si>
  <si>
    <t>ZB759</t>
  </si>
  <si>
    <t>Zkumavka červená 8 ml gel 455071</t>
  </si>
  <si>
    <t>ZB772</t>
  </si>
  <si>
    <t>Přechodka adaptér luer 450070</t>
  </si>
  <si>
    <t>ZB801</t>
  </si>
  <si>
    <t>Transofix krátký trn á 50 ks 4090500</t>
  </si>
  <si>
    <t>ZB815</t>
  </si>
  <si>
    <t>Stříkačka injekční 3-dílná 50 ml LL spec. Original-Perfusor černá s jehlou 50 ml 8728828F</t>
  </si>
  <si>
    <t>ZC177</t>
  </si>
  <si>
    <t>Systém odsávací uzavřený TC CH14 wet pack 54 cm / 72 h 2276-5</t>
  </si>
  <si>
    <t>ZI179</t>
  </si>
  <si>
    <t>Zkumavka s mediem+ flovakovaný tampon eSwab růžový 490CE.A</t>
  </si>
  <si>
    <t>ZJ659</t>
  </si>
  <si>
    <t>Kohout trojcestný s bezjehlovým konektorem Discofix C bal. á 100 ks 16494CSF</t>
  </si>
  <si>
    <t>ZB816</t>
  </si>
  <si>
    <t>Hadička spojovací-perfusor černá 150 cm á 100 ks 8722919</t>
  </si>
  <si>
    <t>ZB850</t>
  </si>
  <si>
    <t>Nos umělý trach-vent bal. á 50 ks 41311U</t>
  </si>
  <si>
    <t>ZD454</t>
  </si>
  <si>
    <t>Filtr pro dospělé s HME a portem 038-41-355</t>
  </si>
  <si>
    <t>ZB941</t>
  </si>
  <si>
    <t>Systém odsávací uzavřený TC CH14 wet pack 30,5 cm / 72 h (22701356-5) 1356-5</t>
  </si>
  <si>
    <t>ZL689</t>
  </si>
  <si>
    <t>Roztok Accu-Check Performa Int´l Controls 1+2 level 04861736</t>
  </si>
  <si>
    <t>ZD223</t>
  </si>
  <si>
    <t>Čidlo průtoku vzduchu-flow senzor 281637(279331)</t>
  </si>
  <si>
    <t>ZF668</t>
  </si>
  <si>
    <t>Manžeta přetlaková 500 ml classic P01268</t>
  </si>
  <si>
    <t>ZA858</t>
  </si>
  <si>
    <t>Souprava infuzní dosifix 4037014</t>
  </si>
  <si>
    <t>ZI239</t>
  </si>
  <si>
    <t>Čidlo saturační na čelo oxi-max bal. á 24 ks MAX-FAST-I</t>
  </si>
  <si>
    <t>ZN298</t>
  </si>
  <si>
    <t>Hadička spojovací Gamaplus 1,8 x 1800 LL NO DOP (606304) 686403</t>
  </si>
  <si>
    <t>ZN367</t>
  </si>
  <si>
    <t>Konektor bezjehlový gama modrý NO PVC V696420</t>
  </si>
  <si>
    <t>ZC356</t>
  </si>
  <si>
    <t>Systém odsávací uzavřený TC CH14 wet pack 30,5 cm / 72 h 227036-5</t>
  </si>
  <si>
    <t>ZB818</t>
  </si>
  <si>
    <t>Katetr CVC 3 lumen 7 Fr x 20 cm certofix protect trio V720 4163214P-S1+set rouškování pro CVC bal. á 10 ks 47561111</t>
  </si>
  <si>
    <t>ZC637</t>
  </si>
  <si>
    <t>Arteriofix bal. á 20 ks 20G 5206324</t>
  </si>
  <si>
    <t>ZA715</t>
  </si>
  <si>
    <t>Set infuzní intrafix primeline classic 150 cm 4062957</t>
  </si>
  <si>
    <t>ZD834</t>
  </si>
  <si>
    <t>Set infuzní intrafix safeset s trojcest. ventilem 220 cm bal. á 100 ks 4063006</t>
  </si>
  <si>
    <t>ZE993</t>
  </si>
  <si>
    <t>Rukavice operační ansell sensi - touch vel. 6,5 bal. á 40 párů 8050152</t>
  </si>
  <si>
    <t>ZL425</t>
  </si>
  <si>
    <t>Rukavice operační ansell sensi - touch vel. 7,0 bal. á 40 párů 8050153</t>
  </si>
  <si>
    <t>ZL346</t>
  </si>
  <si>
    <t>Rukavice operační gammex PF sensitive vel. 8,5 353197</t>
  </si>
  <si>
    <t>ZM291</t>
  </si>
  <si>
    <t>Rukavice nitril sempercare bez p. S bal. á 200 ks 30802</t>
  </si>
  <si>
    <t>DG382</t>
  </si>
  <si>
    <t>Bactec Plus Aerobic</t>
  </si>
  <si>
    <t>DG385</t>
  </si>
  <si>
    <t>Bactec Plus Anaerobic</t>
  </si>
  <si>
    <t>ZC366</t>
  </si>
  <si>
    <t>Převodník tlakový PX260 150 cm 1 linka bal. á 20 ks T100209A</t>
  </si>
  <si>
    <t>ZD403</t>
  </si>
  <si>
    <t>Hadice odsávací 2 kohouty 8/10, délka 270 cm Softub TA 8271</t>
  </si>
  <si>
    <t>ZN623</t>
  </si>
  <si>
    <t>Uzávěr katetrový s rukojetí bal. á 100 ks D0600(8400.1182)</t>
  </si>
  <si>
    <t>ZA008</t>
  </si>
  <si>
    <t>Obvaz elastický síťový pruban č. 10 427310</t>
  </si>
  <si>
    <t>ZA325</t>
  </si>
  <si>
    <t>Krytí hypro-sorb R 65 x 55 mm 002</t>
  </si>
  <si>
    <t>ZA331</t>
  </si>
  <si>
    <t>Obinadlo fixa crep 10 cm x 4 m 1323100104</t>
  </si>
  <si>
    <t>ZA502</t>
  </si>
  <si>
    <t>Tampon nesterilní stáčený 30 x 60 cm 1320300406</t>
  </si>
  <si>
    <t>ZA539</t>
  </si>
  <si>
    <t>Kompresa NT 10 x 10 cm nesterilní 06103</t>
  </si>
  <si>
    <t>ZA541</t>
  </si>
  <si>
    <t>Fólie incizní rucodrape ( opraflex ) 40 x 35 cm 25444</t>
  </si>
  <si>
    <t>ZA554</t>
  </si>
  <si>
    <t>Krytí hypro-sorb R 10 x 10 x 10 mm bal. á 10 ks 006</t>
  </si>
  <si>
    <t>ZA596</t>
  </si>
  <si>
    <t>Gáza skládaná 10 cm x 35 cm karton á 1000 ks 11003+</t>
  </si>
  <si>
    <t>ZA609</t>
  </si>
  <si>
    <t>Tampon prošívaný předepraný s RTG 45 x 45 cm/ 10 ks 0424</t>
  </si>
  <si>
    <t>ZB085</t>
  </si>
  <si>
    <t>Krytí surgicel standard 5 x 7,50 cm bal. á 12 ks 1903GB</t>
  </si>
  <si>
    <t>ZD094</t>
  </si>
  <si>
    <t>Gáza skládaná sterilní 8 x 17 cm / 5 ks 12 vrstev karton á 1000 ks 37017</t>
  </si>
  <si>
    <t>ZD452</t>
  </si>
  <si>
    <t>Fólie incizní oper film 16 x 30 cm 31 067</t>
  </si>
  <si>
    <t>ZF080</t>
  </si>
  <si>
    <t>Rouška břišní 17 nití s kroužkem na tkanici 12 x 47 cm karton á 300 ks 1230100311</t>
  </si>
  <si>
    <t>ZA648</t>
  </si>
  <si>
    <t>Tampon sterilní stáčený 30 x 60 cm / 5 ks karton á 350 ks 1230110426</t>
  </si>
  <si>
    <t>ZM326</t>
  </si>
  <si>
    <t>Krytí nevstřebatelné textilní hemopatch kit. box medium 4,5 x 4,5 cm bal. á 3 ks 1503746</t>
  </si>
  <si>
    <t>ZM327</t>
  </si>
  <si>
    <t>Krytí nevstřebatelné textilní hemopatch kit. box small 2,7 x 2,7 cm bal. á 5 ks 1503745</t>
  </si>
  <si>
    <t>ZA727</t>
  </si>
  <si>
    <t>Kontejner 30 ml sterilní uchovávání pevných i kapalných vzorků FLME25175</t>
  </si>
  <si>
    <t>ZA759</t>
  </si>
  <si>
    <t>Drén redon CH10 50 cm U2111000</t>
  </si>
  <si>
    <t>ZA761</t>
  </si>
  <si>
    <t>Drén redon CH12 50 cm U2111200</t>
  </si>
  <si>
    <t>ZA792</t>
  </si>
  <si>
    <t>Svorka šicí 16 x 3 mm michel 132 276 6016</t>
  </si>
  <si>
    <t>ZB553</t>
  </si>
  <si>
    <t>Láhev redon hi-vac 400 ml-kompletní 05.000.22.803</t>
  </si>
  <si>
    <t>ZC345</t>
  </si>
  <si>
    <t>Čepelka skalpelová typ 367 BB367R</t>
  </si>
  <si>
    <t>ZC752</t>
  </si>
  <si>
    <t>Čepelka skalpelová 15 BB515</t>
  </si>
  <si>
    <t>ZC753</t>
  </si>
  <si>
    <t>Čepelka skalpelová 20 BB520</t>
  </si>
  <si>
    <t>ZD208</t>
  </si>
  <si>
    <t>Hadice spojovací k odsávacím soupravám 07.068.25.220</t>
  </si>
  <si>
    <t>ZE310</t>
  </si>
  <si>
    <t>Nádoba na kontaminovaný odpad CS 6 l pův. 077802300</t>
  </si>
  <si>
    <t>ZE877</t>
  </si>
  <si>
    <t>Vrták diamantový 7 cm 6 mm BA 7BA60</t>
  </si>
  <si>
    <t>ZF274</t>
  </si>
  <si>
    <t>Vrták diamantový 7 cm 6 mm BA DIAM 7BA60D</t>
  </si>
  <si>
    <t>ZI781</t>
  </si>
  <si>
    <t>Elektroda neutrální monopolární pro dospělé á 100 ks 2125</t>
  </si>
  <si>
    <t>ZK552</t>
  </si>
  <si>
    <t>Vrták codman disposable perforator 14 mm 26-1221</t>
  </si>
  <si>
    <t>ZD146</t>
  </si>
  <si>
    <t>Vak drenážní sběrný lumbální  EDM 27666</t>
  </si>
  <si>
    <t>ZE793</t>
  </si>
  <si>
    <t>Vrták diamantový 15 cm 6 mm DEPTH 8TD156</t>
  </si>
  <si>
    <t>ZK938</t>
  </si>
  <si>
    <t>Vrták diamantový 10 cm 6 mm BA 10BA60</t>
  </si>
  <si>
    <t>ZJ328</t>
  </si>
  <si>
    <t>Vrták diamantový 10 cm 50 mm 10BA50</t>
  </si>
  <si>
    <t>ZG275</t>
  </si>
  <si>
    <t>Tampon nasal á 10 ks 450424</t>
  </si>
  <si>
    <t>ZE205</t>
  </si>
  <si>
    <t>Kanyla odsávací MINOP  0° D:2,0 mm FH606SU</t>
  </si>
  <si>
    <t>ZF270</t>
  </si>
  <si>
    <t>Vrták diamantový 7 cm 4 mm DIAM 7BA40D</t>
  </si>
  <si>
    <t>ZA377</t>
  </si>
  <si>
    <t>Vak drenážní sběrný externí dočasný codman 82-1731</t>
  </si>
  <si>
    <t>ZH545</t>
  </si>
  <si>
    <t>Nástavec ke kraniotomu 2.4 mm AF02</t>
  </si>
  <si>
    <t>ZE876</t>
  </si>
  <si>
    <t>Vrták do vrtačky Midas F2/8TA23S</t>
  </si>
  <si>
    <t>ZK939</t>
  </si>
  <si>
    <t>Vrták diamantový 10 cm 40 mm DIAM 10BA40D</t>
  </si>
  <si>
    <t>ZK937</t>
  </si>
  <si>
    <t>Vrták diamantový 10 cm 40 mm 10BA40</t>
  </si>
  <si>
    <t>ZJ326</t>
  </si>
  <si>
    <t>Nástavec k vrtačce MIDAS rovný krátký kraniální 8 cm AS08</t>
  </si>
  <si>
    <t>ZH964</t>
  </si>
  <si>
    <t>Nástavec k vrtačce MIDAS rovný krátký kraniální 7 cm AS07</t>
  </si>
  <si>
    <t>ZN909</t>
  </si>
  <si>
    <t>Kabel bipolární k přístroji Aesculap GN160 délka 4 m AAG 28,6 mm plochý GK281</t>
  </si>
  <si>
    <t>ZN908</t>
  </si>
  <si>
    <t>Kabel bipolární k přístroji Aesculap GN160 délka 4 m GK194</t>
  </si>
  <si>
    <t>ZN945</t>
  </si>
  <si>
    <t>Kanyla ET 5PK 8 mm EMG FLEX k přístroji Cascade Elite bal. á 5 ks 8229980</t>
  </si>
  <si>
    <t>ZI529</t>
  </si>
  <si>
    <t>Hrot pracovní do ultrazvukového aspirátoru CUSA zahnutý C4608ELT</t>
  </si>
  <si>
    <t>KA274</t>
  </si>
  <si>
    <t>matka vnitřní 179702000</t>
  </si>
  <si>
    <t>ZA081</t>
  </si>
  <si>
    <t>Šroub mini 2 L6-ti 520100</t>
  </si>
  <si>
    <t>KA093</t>
  </si>
  <si>
    <t>šroub schanzův 496.722</t>
  </si>
  <si>
    <t>KA342</t>
  </si>
  <si>
    <t>cespace b braun FJ135T</t>
  </si>
  <si>
    <t>ZA082</t>
  </si>
  <si>
    <t>Dlaha mini přímá 26 otv. 533300</t>
  </si>
  <si>
    <t>KG826</t>
  </si>
  <si>
    <t>dlaha krční HWS 24 mm FG424T</t>
  </si>
  <si>
    <t>KF281</t>
  </si>
  <si>
    <t>svorka frakturní 6.0 mm 498.830</t>
  </si>
  <si>
    <t>KG618</t>
  </si>
  <si>
    <t>tyč předohnutá 75 mm 179772075</t>
  </si>
  <si>
    <t>KG741</t>
  </si>
  <si>
    <t>tyč předohnutá 95 mm 179772095</t>
  </si>
  <si>
    <t>KE827</t>
  </si>
  <si>
    <t>šroub polyaxální 179712535</t>
  </si>
  <si>
    <t>KA341</t>
  </si>
  <si>
    <t>cespace b braun FJ134T</t>
  </si>
  <si>
    <t>KI980</t>
  </si>
  <si>
    <t>šroub polyaxiální EXPEDIUM titanový 5 x 30 mm 179712530</t>
  </si>
  <si>
    <t>KA095</t>
  </si>
  <si>
    <t>tyč stratec   50 mm 498.102</t>
  </si>
  <si>
    <t>KA094</t>
  </si>
  <si>
    <t>šroub schanzův 496.776</t>
  </si>
  <si>
    <t>KH179</t>
  </si>
  <si>
    <t>konektor příčný Expedium 24 - 26 mm A1 189401301</t>
  </si>
  <si>
    <t>KE823</t>
  </si>
  <si>
    <t>šroub polyaxální 179712430</t>
  </si>
  <si>
    <t>KJ217</t>
  </si>
  <si>
    <t>implantát spinální CASPAR šroub bikortikální 3,5 x 16mm LB456T</t>
  </si>
  <si>
    <t>ZD700</t>
  </si>
  <si>
    <t>Elektroda neurostimulační čtyřpólová pro DBS model 3389-40</t>
  </si>
  <si>
    <t>ZE224</t>
  </si>
  <si>
    <t>Kabel pro mikroelektrody bal. á 1 ks FC1020</t>
  </si>
  <si>
    <t>ZE752</t>
  </si>
  <si>
    <t>Systém neurostimulační Activia PC 37601</t>
  </si>
  <si>
    <t>ZE753</t>
  </si>
  <si>
    <t>Kabel spojovací PC, RC 40 cm BN3708640D</t>
  </si>
  <si>
    <t>ZE754</t>
  </si>
  <si>
    <t>Programátor pacientský k PC, RC,SC B37642</t>
  </si>
  <si>
    <t>ZE991</t>
  </si>
  <si>
    <t>Tunneling tool 3755-40</t>
  </si>
  <si>
    <t>ZL648</t>
  </si>
  <si>
    <t>Stimloc 924256</t>
  </si>
  <si>
    <t>ZM005</t>
  </si>
  <si>
    <t>Set NEXFRAME - jednorázový materiál k operaci NL NEXFRAME</t>
  </si>
  <si>
    <t>ZK774</t>
  </si>
  <si>
    <t>Adapter pocket adaptor DBS 64002</t>
  </si>
  <si>
    <t>ZE466</t>
  </si>
  <si>
    <t>Stimloc M924256A003</t>
  </si>
  <si>
    <t>ZN134</t>
  </si>
  <si>
    <t>Kabel pro mikroelektrody bal. á 1 ks FC102066</t>
  </si>
  <si>
    <t>ZD618</t>
  </si>
  <si>
    <t>Katetr drenážní komorový se sběrným vakem Exakta 27581</t>
  </si>
  <si>
    <t>KF242</t>
  </si>
  <si>
    <t>shunt VP FX441T  ( FV441T)</t>
  </si>
  <si>
    <t>ZA217</t>
  </si>
  <si>
    <t>Katetr drenážní lumbální EDM 80 cm W/Tip 46419</t>
  </si>
  <si>
    <t>KG859</t>
  </si>
  <si>
    <t>shunt VP 250 mm FV078P</t>
  </si>
  <si>
    <t>ZD404</t>
  </si>
  <si>
    <t>Katetr drenážní lumbální Codman s mandrenem 82-1707</t>
  </si>
  <si>
    <t>ZJ682</t>
  </si>
  <si>
    <t>Klip titanový LigaClip Extra á 36 ks LT200</t>
  </si>
  <si>
    <t>ZB033</t>
  </si>
  <si>
    <t>Šití dafilon modrý 3/0 (2) bal. á 36 ks C0935468</t>
  </si>
  <si>
    <t>ZB175</t>
  </si>
  <si>
    <t>Šití maxon zelený 1 bal. á 12 ks GMM873L</t>
  </si>
  <si>
    <t>ZC076</t>
  </si>
  <si>
    <t>Šití silon pletený bílý 3EP bal. á 20 ks SB2057</t>
  </si>
  <si>
    <t>ZC295</t>
  </si>
  <si>
    <t>Šití silon pletený bílý 4EP bal. á 20 ks SB2059</t>
  </si>
  <si>
    <t>ZD222</t>
  </si>
  <si>
    <t>Šití dafilon modrý 3/0 (2) bal. á 36 ks C0932469</t>
  </si>
  <si>
    <t>ZE802</t>
  </si>
  <si>
    <t>Šití vicryl plus vi 2-0 bal. á 36 ks VCP9360H</t>
  </si>
  <si>
    <t>ZA917</t>
  </si>
  <si>
    <t>Šití silon pletený bílý 3EP bal. á 20 ks SB2056</t>
  </si>
  <si>
    <t>ZN501</t>
  </si>
  <si>
    <t>Šítí trelon černý 4/0 (1,5) 8 x 45 cm HR17 bal. á 6 ks M0790165</t>
  </si>
  <si>
    <t>ZB204</t>
  </si>
  <si>
    <t>Jehla chirurgická G11</t>
  </si>
  <si>
    <t>ZB248</t>
  </si>
  <si>
    <t>Jehla chirurgická G7</t>
  </si>
  <si>
    <t>ZB460</t>
  </si>
  <si>
    <t>Jehla chirurgicka 1,0 x 45 G8</t>
  </si>
  <si>
    <t>ZB468</t>
  </si>
  <si>
    <t>Jehla chirurgická G14</t>
  </si>
  <si>
    <t>ZB480</t>
  </si>
  <si>
    <t>Jehla chirurgická 0,7 x 28 G10</t>
  </si>
  <si>
    <t>ZB133</t>
  </si>
  <si>
    <t>Jehla chirurgická 0,9 x 40 G9</t>
  </si>
  <si>
    <t>ZK683</t>
  </si>
  <si>
    <t>Rukavice operační gammex PF sensitive vel. 7,0 353194</t>
  </si>
  <si>
    <t>ZL426</t>
  </si>
  <si>
    <t>Rukavice operační ansell sensi - touch vel. 7,5 bal. á 40 párů 8050194(8050154)</t>
  </si>
  <si>
    <t>ZL427</t>
  </si>
  <si>
    <t>Rukavice operační ansell sensi - touch vel. 8,0 bal. á 40 párů (8050155) 8050195</t>
  </si>
  <si>
    <t>ZL932</t>
  </si>
  <si>
    <t>Systém neurostimulační PrimeAdvanced - SureScan 97702</t>
  </si>
  <si>
    <t>ZL934</t>
  </si>
  <si>
    <t>Kotvička dvoukřídlá Injex 97792</t>
  </si>
  <si>
    <t>ZL936</t>
  </si>
  <si>
    <t>Antena 37092</t>
  </si>
  <si>
    <t>ZF815</t>
  </si>
  <si>
    <t>Elektroda neurostimulační Quard plus 3888-45</t>
  </si>
  <si>
    <t>ZJ629</t>
  </si>
  <si>
    <t>Záslepka k neurostimulačnímu systému 3550-29</t>
  </si>
  <si>
    <t>ZF698</t>
  </si>
  <si>
    <t>Kabel testovací Snap-lid conector cable 355531</t>
  </si>
  <si>
    <t>ZL933</t>
  </si>
  <si>
    <t>Elektroda osmipólová Verctris 977A290</t>
  </si>
  <si>
    <t>ZL698</t>
  </si>
  <si>
    <t>Programátor pacientský L633 97740</t>
  </si>
  <si>
    <t>ZN063</t>
  </si>
  <si>
    <t>Prodlužka elektrody stimulační Prime advanced SureScan 20 cm 37081-20</t>
  </si>
  <si>
    <t>ZN567</t>
  </si>
  <si>
    <t>Prodlužka elektrody k systému neurostimulačnímu RESTORE ADVANCED 37082-40</t>
  </si>
  <si>
    <t>ZA275</t>
  </si>
  <si>
    <t>Neuro-patch 6 x   8 cm 1064029</t>
  </si>
  <si>
    <t>ZB153</t>
  </si>
  <si>
    <t>Vosk kostní Knochenwasch 2,5 G 1029754</t>
  </si>
  <si>
    <t>ZA276</t>
  </si>
  <si>
    <t>Neuro-patch 4 x   5 cm á 2 ks 1064045</t>
  </si>
  <si>
    <t>ZJ684</t>
  </si>
  <si>
    <t>Implantát lebky PSI 140 x 120 x 40 mm SD800.440</t>
  </si>
  <si>
    <t>ZN887</t>
  </si>
  <si>
    <t>Implantát lebky PSI 120 x 100 x 40 mm SD800.434</t>
  </si>
  <si>
    <t>ZH925</t>
  </si>
  <si>
    <t>Hadice silikon 2 x 4 mm á 25 m 34.000.00.102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</si>
  <si>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</si>
  <si>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</si>
  <si>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</si>
  <si>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</si>
  <si>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</si>
  <si>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</si>
  <si>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</si>
  <si>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</si>
  <si>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</si>
  <si>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</si>
  <si>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50115070</t>
  </si>
  <si>
    <t>513 SZM katetry (112 02 101)</t>
  </si>
  <si>
    <t>50115063</t>
  </si>
  <si>
    <t>528 SZM sety (112 02 105)</t>
  </si>
  <si>
    <t>50115020</t>
  </si>
  <si>
    <t>Diagnostika (112 04 004, 132 01 004)</t>
  </si>
  <si>
    <t>50115004</t>
  </si>
  <si>
    <t>506 SZM umělé tělní náhrady kovové (112 02 030)</t>
  </si>
  <si>
    <t>50115006</t>
  </si>
  <si>
    <t>508 SZM DBS (112 02 006)</t>
  </si>
  <si>
    <t>50115080</t>
  </si>
  <si>
    <t>523 SZM staplery, endosk., optika, extraktory (112 02 102)</t>
  </si>
  <si>
    <t>50115064</t>
  </si>
  <si>
    <t>529 SZM šicí materiál (112 02 106)</t>
  </si>
  <si>
    <t>50115005</t>
  </si>
  <si>
    <t>511 SZM neurostimulace (112 02 005)</t>
  </si>
  <si>
    <t>50115011</t>
  </si>
  <si>
    <t>515 SZM umělé tělní náhrady ostatní (112 02 030)</t>
  </si>
  <si>
    <t>Spotřeba zdravotnického materiálu - orientační přehled</t>
  </si>
  <si>
    <t>ON Data</t>
  </si>
  <si>
    <t>506 - Pracoviště neurochirurgie</t>
  </si>
  <si>
    <t>708 - Pracoviště anesteziologicko - resuscitační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</si>
  <si>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</si>
  <si>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</si>
  <si>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</si>
  <si>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Šoustal Stanislav</t>
  </si>
  <si>
    <t>Vaňková Andrea</t>
  </si>
  <si>
    <t>Vaverka Miroslav</t>
  </si>
  <si>
    <t>Zdravotní výkony vykázané na pracovišti v rámci ambulantní péče dle lékařů *</t>
  </si>
  <si>
    <t>506</t>
  </si>
  <si>
    <t>1</t>
  </si>
  <si>
    <t>0000502</t>
  </si>
  <si>
    <t>MESOCAIN 1%</t>
  </si>
  <si>
    <t>V</t>
  </si>
  <si>
    <t>09237</t>
  </si>
  <si>
    <t>OŠETŘENÍ A PŘEVAZ RÁNY VČETNĚ OŠETŘENÍ KOŽNÍCH A P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</si>
  <si>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</si>
  <si>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</si>
  <si>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</si>
  <si>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</si>
  <si>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</si>
  <si>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</si>
  <si>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10156</t>
  </si>
  <si>
    <t>Uvolneni karpalniho tunelu</t>
  </si>
  <si>
    <t>56023</t>
  </si>
  <si>
    <t>KONTROLNÍ VYŠETŘENÍ NEUROCHIRURGEM</t>
  </si>
  <si>
    <t>61113</t>
  </si>
  <si>
    <t xml:space="preserve">REVIZE, EXCIZE A SUTURA PORANĚNÍ KŮŽE A PODKOŽÍ A </t>
  </si>
  <si>
    <t>61247</t>
  </si>
  <si>
    <t>OPERACE KARPÁLNÍHO TUNELU</t>
  </si>
  <si>
    <t>80111</t>
  </si>
  <si>
    <t>APLIKACE ANALGETICKÝCH SMĚSÍ DO KONTINUÁLNÍCH KATÉ</t>
  </si>
  <si>
    <t>09547</t>
  </si>
  <si>
    <t>REGULAČNÍ POPLATEK -- POJIŠTĚNEC OD ÚHRADY POPLATK</t>
  </si>
  <si>
    <t>09567</t>
  </si>
  <si>
    <t>(VZP) ZÁKROK NA LEVÉ STRANĚ</t>
  </si>
  <si>
    <t>09543</t>
  </si>
  <si>
    <t>Signalni kod</t>
  </si>
  <si>
    <t>56022</t>
  </si>
  <si>
    <t>CÍLENÉ VYŠETŘENÍ NEUROCHIRURGEM</t>
  </si>
  <si>
    <t>09555</t>
  </si>
  <si>
    <t>OŠETŘENÍ DÍTĚTE DO 6 LET</t>
  </si>
  <si>
    <t>09233</t>
  </si>
  <si>
    <t>INJEKČNÍ OKRSKOVÁ ANESTÉZIE</t>
  </si>
  <si>
    <t>09545</t>
  </si>
  <si>
    <t>REGULAČNÍ POPLATEK ZA POHOTOVOSTNÍ SLUŽBU -- POPLA</t>
  </si>
  <si>
    <t>51881</t>
  </si>
  <si>
    <t>MULTIDISCIPLINÁRNÍ INDIKAČNÍ SEMINÁŘ K URČENÍ OPTI</t>
  </si>
  <si>
    <t>51811</t>
  </si>
  <si>
    <t>ABSCES NEBO HEMATOM SUBKUTANNÍ, PILONIDÁLNÍ, INTRA</t>
  </si>
  <si>
    <t>51821</t>
  </si>
  <si>
    <t>CHIRURGICKÉ ODSTRANĚNÍ CIZÍHO TĚLESA</t>
  </si>
  <si>
    <t>56021</t>
  </si>
  <si>
    <t>KOMPLEXNÍ VYŠETŘENÍ NEUROCHIRURGEM</t>
  </si>
  <si>
    <t>80023</t>
  </si>
  <si>
    <t>KONTROLNÍ VYŠETŘENÍ ALGEZIOLOGEM</t>
  </si>
  <si>
    <t>09569</t>
  </si>
  <si>
    <t>(VZP) ZÁKROK NA PRAVÉ STRANĚ</t>
  </si>
  <si>
    <t>708</t>
  </si>
  <si>
    <t>9999990</t>
  </si>
  <si>
    <t>Nespecifikovany LEK</t>
  </si>
  <si>
    <t>78023</t>
  </si>
  <si>
    <t>KONTROLNÍ VYŠETŘENÍ ANESTEZIOLOGEM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</si>
  <si>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</si>
  <si>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</si>
  <si>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</si>
  <si>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</si>
  <si>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</si>
  <si>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</si>
  <si>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</si>
  <si>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</si>
  <si>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</si>
  <si>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</si>
  <si>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13 - Otolaryngologická klinika</t>
  </si>
  <si>
    <t>16 - Klinika plicních nemocí a tuberkulózy</t>
  </si>
  <si>
    <t>17 - Neurologická klinika</t>
  </si>
  <si>
    <t>18 - Klinika psychiatrie</t>
  </si>
  <si>
    <t>21 - Onkologická klinika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</si>
  <si>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</si>
  <si>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</si>
  <si>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</si>
  <si>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</si>
  <si>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</si>
  <si>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</si>
  <si>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</si>
  <si>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</si>
  <si>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</si>
  <si>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</si>
  <si>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5F1</t>
  </si>
  <si>
    <t>54320</t>
  </si>
  <si>
    <t xml:space="preserve">ENDARTEREKTOMIE KAROTICKÁ A OSTATNÍCH PERIFERNÍCH </t>
  </si>
  <si>
    <t>51357</t>
  </si>
  <si>
    <t>JEJUNOSTOMIE, ILEOSTOMIE NEBO KOLOSTOMIE, ANTEPOZI</t>
  </si>
  <si>
    <t>57235</t>
  </si>
  <si>
    <t>TORAKOTOMIE PROSTÁ NEBO S BIOPSIÍ, EVAKUACÍ HEMATO</t>
  </si>
  <si>
    <t>5F6</t>
  </si>
  <si>
    <t>0008807</t>
  </si>
  <si>
    <t>0008808</t>
  </si>
  <si>
    <t>0011592</t>
  </si>
  <si>
    <t>METRONIDAZOL B. BRAUN 5 MG/ML</t>
  </si>
  <si>
    <t>0016600</t>
  </si>
  <si>
    <t>0020605</t>
  </si>
  <si>
    <t>0053922</t>
  </si>
  <si>
    <t>CIPHIN PRO INFUSIONE 200 MG/100 ML</t>
  </si>
  <si>
    <t>0058092</t>
  </si>
  <si>
    <t>CEFAZOLIN SANDOZ 1 G</t>
  </si>
  <si>
    <t>0065989</t>
  </si>
  <si>
    <t>MYCOMAX INF</t>
  </si>
  <si>
    <t>0066137</t>
  </si>
  <si>
    <t>0072972</t>
  </si>
  <si>
    <t>0076360</t>
  </si>
  <si>
    <t>ZINACEF 1,5 G</t>
  </si>
  <si>
    <t>0094176</t>
  </si>
  <si>
    <t>0096414</t>
  </si>
  <si>
    <t>0097000</t>
  </si>
  <si>
    <t>0151458</t>
  </si>
  <si>
    <t>0164350</t>
  </si>
  <si>
    <t>TAZOCIN 4 G/0,5 G</t>
  </si>
  <si>
    <t>0164401</t>
  </si>
  <si>
    <t>0129834</t>
  </si>
  <si>
    <t>0129836</t>
  </si>
  <si>
    <t>0064630</t>
  </si>
  <si>
    <t>KLIMICIN</t>
  </si>
  <si>
    <t>2</t>
  </si>
  <si>
    <t>0007917</t>
  </si>
  <si>
    <t>0007955</t>
  </si>
  <si>
    <t>0107959</t>
  </si>
  <si>
    <t>0207921</t>
  </si>
  <si>
    <t>3</t>
  </si>
  <si>
    <t>0005606</t>
  </si>
  <si>
    <t>NÁVLEK NA OPMI, TYP 71                      306071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</si>
  <si>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</si>
  <si>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</si>
  <si>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</si>
  <si>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</si>
  <si>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</si>
  <si>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</si>
  <si>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0048989</t>
  </si>
  <si>
    <t>ELEKTRODA KOAGULAČNÍ JEDNORÁZOVÁ GN211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</si>
  <si>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</si>
  <si>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</si>
  <si>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</si>
  <si>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</si>
  <si>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</si>
  <si>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0059072</t>
  </si>
  <si>
    <t>KLIP PERM.MOZK.ANEURY.FE680K.90.700.10.20</t>
  </si>
  <si>
    <t>0059073</t>
  </si>
  <si>
    <t>KLIP DOČASNÝ MOZK.ANEURYSM.FE681K..691..721..51</t>
  </si>
  <si>
    <t>0059074</t>
  </si>
  <si>
    <t>KLIP PERM.MOZK.ANEURY.FE682K.92.711.12.22.42.52</t>
  </si>
  <si>
    <t>0059098</t>
  </si>
  <si>
    <t>KLIP PERM.MOZK.ANEURY.FE740K.50.60</t>
  </si>
  <si>
    <t>0059128</t>
  </si>
  <si>
    <t>KLIP PERMANENTNÍ MOZKOVÝ ANEURYSMATICKÝ FE780K</t>
  </si>
  <si>
    <t>0066963</t>
  </si>
  <si>
    <t>IMPLANTÁT SPINÁLNÍ SYSTÉM USS UNIVERZÁLNÍ HRUDNÍ B</t>
  </si>
  <si>
    <t>0066965</t>
  </si>
  <si>
    <t>0067366</t>
  </si>
  <si>
    <t>IMPLANTÁT SPINÁL.NÁHRADA MEZIOBRATLOVÁ    BEDERNÍ/</t>
  </si>
  <si>
    <t>0067415</t>
  </si>
  <si>
    <t xml:space="preserve">IMPLANTÁT SPINÁLNÍ SYSTÉM CASPAR                  </t>
  </si>
  <si>
    <t>0067416</t>
  </si>
  <si>
    <t>0067417</t>
  </si>
  <si>
    <t>0067537</t>
  </si>
  <si>
    <t>IMPLANTÁT SPINÁLNÍ SYSTÉM CASPAR,KRČNÍ,PŘEDNÍ PŘÍS</t>
  </si>
  <si>
    <t>0067887</t>
  </si>
  <si>
    <t>IMPLANTÁT KOSTNÍ UMĚLÁ NÁHRADA DURÁLNÍ TVRDÉ PLENY</t>
  </si>
  <si>
    <t>0067891</t>
  </si>
  <si>
    <t>IMPLANTÁT SPINÁL.NÁHRADA MEZIOBRATLOVÁ FUSION    K</t>
  </si>
  <si>
    <t>0068128</t>
  </si>
  <si>
    <t>IMPLANTÁT SPINÁL.SYSTÉM USS UNIVERZÁLNÍ   HRUDNÍ B</t>
  </si>
  <si>
    <t>0068353</t>
  </si>
  <si>
    <t>0068666</t>
  </si>
  <si>
    <t>IMPLANTÁT SPINÁLNÍ SYSTÉM VECTRA                 K</t>
  </si>
  <si>
    <t>0068667</t>
  </si>
  <si>
    <t>0068670</t>
  </si>
  <si>
    <t>0069080</t>
  </si>
  <si>
    <t>IMPLANTÁT KOSTNÍ UMĚLÁ NÁHRADA TKÁNĚ  CHRONOS</t>
  </si>
  <si>
    <t>0069212</t>
  </si>
  <si>
    <t>IMPLANTÁT SPINÁLNÍ SYSTÉM EXPEDIUM FIXAČNÍ ANTERIO</t>
  </si>
  <si>
    <t>0069215</t>
  </si>
  <si>
    <t>0069216</t>
  </si>
  <si>
    <t xml:space="preserve">IMPLANTÁT SPINÁLNÍ SYSTÉM EXPEDIUM FIXAČNÍ        </t>
  </si>
  <si>
    <t>0069283</t>
  </si>
  <si>
    <t xml:space="preserve">IMPLANTÁT SPINÁLNÍ SYSTÉM AXON                    </t>
  </si>
  <si>
    <t>0069284</t>
  </si>
  <si>
    <t>0069527</t>
  </si>
  <si>
    <t>IMPLANTÁT SPINÁL.NÁHRADA MEZIOBRATLOVÁ           B</t>
  </si>
  <si>
    <t>0069597</t>
  </si>
  <si>
    <t>SYSTÉM HYDROCEPHALNÍ DRENÁŽNÍ-SHUNT</t>
  </si>
  <si>
    <t>0069787</t>
  </si>
  <si>
    <t>0069872</t>
  </si>
  <si>
    <t>IMPLANTÁT SPINÁL.NÁHRADA MEZIOBRAT.PYRAMESH TI KRK</t>
  </si>
  <si>
    <t>0091802</t>
  </si>
  <si>
    <t>IMPLANTÁT KOSTNÍ UMĚLÁ NÁHRADA ŠTĚPU  CHRONOS STRI</t>
  </si>
  <si>
    <t>0091804</t>
  </si>
  <si>
    <t>0095660</t>
  </si>
  <si>
    <t>SYSTÉM ZEVNÍ DRENÁŽNÍ LIKVOROVÝ DOČASNÝ CODMAN</t>
  </si>
  <si>
    <t>0096268</t>
  </si>
  <si>
    <t>IMPLANTÁT SPINÁL.SYSTÉM IN-SPACE INTERSPINÓZNÍ   B</t>
  </si>
  <si>
    <t>0096309</t>
  </si>
  <si>
    <t xml:space="preserve">IMPLANTÁT SPINÁLNÍ SYSTÉM EXPEDIUM                </t>
  </si>
  <si>
    <t>0096317</t>
  </si>
  <si>
    <t>IMPLANTÁT KOSTNÍ UMĚLÁ NÁHRADA DURÁLNÍ S KOLAGENEM</t>
  </si>
  <si>
    <t>0096970</t>
  </si>
  <si>
    <t>IMPLANTÁT KOSTNÍ PRO VERTEBROPLASTIKU PERKUTÁNNÍ</t>
  </si>
  <si>
    <t>SYSTÉM DRENÁŽNÍ HRUDNÍ, TŘÍKOMOROVÝ</t>
  </si>
  <si>
    <t>0161607</t>
  </si>
  <si>
    <t>IMPLANTÁT SPINÁL.NÁHRADA MEZIOBRATLOVÁ     HRUDNÍ/</t>
  </si>
  <si>
    <t>0161944</t>
  </si>
  <si>
    <t>IMPLANTÁT SPINÁLNÍ FIXAČNÍ SYSTÉM MATRIX 5.5 HRUD/</t>
  </si>
  <si>
    <t>0161946</t>
  </si>
  <si>
    <t>0161951</t>
  </si>
  <si>
    <t>0161952</t>
  </si>
  <si>
    <t>0161954</t>
  </si>
  <si>
    <t>0192491</t>
  </si>
  <si>
    <t>IMPLANTÁT SPINÁLNÍ FIXAČNÍ SYSTÉM REVERE HRUDNÍ BE</t>
  </si>
  <si>
    <t>0192493</t>
  </si>
  <si>
    <t>0192495</t>
  </si>
  <si>
    <t>0193258</t>
  </si>
  <si>
    <t>IMPLANTÁT SPINÁLNÍ NÁHRADA MEZIOBRATLOVÁ TM BEDERN</t>
  </si>
  <si>
    <t>0192522</t>
  </si>
  <si>
    <t>IMPLANTÁT SPINÁLNÍ NÁHR.MEZIOBR.INTERCONTINENTAL B</t>
  </si>
  <si>
    <t>0192523</t>
  </si>
  <si>
    <t>0083612</t>
  </si>
  <si>
    <t>IMPLANTÁT KRANIÁLNÍ FIXAČNÍ CRANIOFIX2</t>
  </si>
  <si>
    <t>0091800</t>
  </si>
  <si>
    <t>IMPLANTÁT KOSTNÍ UMĚLÁ NÁHRADA TKÁNĚ  NANOSTIM</t>
  </si>
  <si>
    <t>0193607</t>
  </si>
  <si>
    <t>SYSTÉM NEUROSTIMULAČNÍ - ELEKTRODA PRO DBS - VECTR</t>
  </si>
  <si>
    <t>0192516</t>
  </si>
  <si>
    <t>IMPLANTÁT SPINÁLNÍ NÁHR.MEZIOBR.SUSTAIN BEDERNÍ PŘ</t>
  </si>
  <si>
    <t>0192525</t>
  </si>
  <si>
    <t>IMPLANTÁT SPINÁLNÍ NÁHR.TĚLA OBRAT.XPAND HRUD.BED.</t>
  </si>
  <si>
    <t>0096913</t>
  </si>
  <si>
    <t>IMPLANTÁT SPINÁL.NÁHRADA OBRATLOVÁ HYDROLIFT 2   H</t>
  </si>
  <si>
    <t>0151883</t>
  </si>
  <si>
    <t>SÍŤKA KÝLNÍ  SMH2 2030 S</t>
  </si>
  <si>
    <t>0151832</t>
  </si>
  <si>
    <t>IMPLANTÁT SPINÁLNÍ AVENUE-L,NÁHRADA MEZIOBRAT.,KLE</t>
  </si>
  <si>
    <t>0191946</t>
  </si>
  <si>
    <t>DRÁT VODÍCÍ PRO PTCA, PRO VIA</t>
  </si>
  <si>
    <t>0166185</t>
  </si>
  <si>
    <t>IMPLANTÁT PRO KYFOPLASTIKU PERKUTÁNNÍ VBS S/M/L 2B</t>
  </si>
  <si>
    <t>0113361</t>
  </si>
  <si>
    <t>IMPLANTÁT SPINÁLNÍ SYSTÉM FACET WEDGE BEDERNÍ PÁTE</t>
  </si>
  <si>
    <t>0113362</t>
  </si>
  <si>
    <t>IMPLANTÁT SPINÁLNÍ SYSTÉM FACET WEDGE BEDERNÍ ZADN</t>
  </si>
  <si>
    <t>0068200</t>
  </si>
  <si>
    <t>SYSTÉM HYDROCEPHALNÍ DRENÁŽNÍ</t>
  </si>
  <si>
    <t>0069219</t>
  </si>
  <si>
    <t>0067885</t>
  </si>
  <si>
    <t>0161703</t>
  </si>
  <si>
    <t>IMPLANTÁT SPINÁLNÍ SYSTÉM STENOFIX INTERSPINÓZNÍ B</t>
  </si>
  <si>
    <t>0059115</t>
  </si>
  <si>
    <t>KLIP PERMANENTNÍ MOZKOVÝ ANEURYSMATICKÝ FE762K</t>
  </si>
  <si>
    <t>0059130</t>
  </si>
  <si>
    <t>KLIP PERM.MOZK.ANEURY.FE782K.86.90.92.840</t>
  </si>
  <si>
    <t>0056063</t>
  </si>
  <si>
    <t>PROTÉZA CÉVNÍ PTFE VASCUGRAFT 01103087-88 0110</t>
  </si>
  <si>
    <t>0091648</t>
  </si>
  <si>
    <t>IMPLANTÁT KOSTNÍ UMĚLÁ NÁHRADA TKÁNĚ  ACTIFUSE  BI</t>
  </si>
  <si>
    <t>0068306</t>
  </si>
  <si>
    <t>SYSTÉM NEUROSTIMULAČNÍ - SCS - ELEKTRODA</t>
  </si>
  <si>
    <t>0056056</t>
  </si>
  <si>
    <t>PROTÉZA CÉVNÍ PTFE VASCUGRAFT 01103182-011031</t>
  </si>
  <si>
    <t>0114253</t>
  </si>
  <si>
    <t>IMPLANTÁT SPINÁLNÍ FIXAČNÍ SYSTÉM PS HRUD/BED.ZADN</t>
  </si>
  <si>
    <t>0114256</t>
  </si>
  <si>
    <t>0114292</t>
  </si>
  <si>
    <t>IMPLANTÁT SPINÁL.NÁHRADA MEZIOBRATL. FUSION CAGE K</t>
  </si>
  <si>
    <t>0114255</t>
  </si>
  <si>
    <t>0114260</t>
  </si>
  <si>
    <t>IMPLANTÁT SPINÁLNÍ FIXAČNÍ SYSTÉM FJR HRUD/BED.ZAD</t>
  </si>
  <si>
    <t>0114261</t>
  </si>
  <si>
    <t>0114263</t>
  </si>
  <si>
    <t>0114295</t>
  </si>
  <si>
    <t>IMPLANTÁT SPINÁL.NÁHRADA MEZIOBRATL. FUSION CAGE B</t>
  </si>
  <si>
    <t>29410</t>
  </si>
  <si>
    <t>ODBĚR MOZKOMÍŠNÍHO MOKU LUMBÁLNÍ NEBO SUBOKCIPITÁL</t>
  </si>
  <si>
    <t>56119</t>
  </si>
  <si>
    <t>DEKOMPRESIVNÍ KRANIEKTOMIE</t>
  </si>
  <si>
    <t>56133</t>
  </si>
  <si>
    <t>VENTRIKULOSTOMIE III. - STOOCKEY- SCARFF</t>
  </si>
  <si>
    <t>56163</t>
  </si>
  <si>
    <t>ZEVNÍ KOMOROVÁ DRENÁŽ NEBO ZAVEDENÍ ČIDLA NA MĚŘEN</t>
  </si>
  <si>
    <t>56169</t>
  </si>
  <si>
    <t>VENTRIKULOSKOPIE</t>
  </si>
  <si>
    <t>56173</t>
  </si>
  <si>
    <t xml:space="preserve">NEURINOM AKUSTIKU, NEURINOM TRIGEMINU, EXPANZE NA </t>
  </si>
  <si>
    <t>56174</t>
  </si>
  <si>
    <t>ODSTRANĚNÍ TUMORU OČNICE Z KRANIOTOMIE NEBO DEKOMP</t>
  </si>
  <si>
    <t>56239</t>
  </si>
  <si>
    <t>ODSTRANĚNÍ STIMULAČNÍ MÍŠNÍ ELEKTRODY</t>
  </si>
  <si>
    <t>56244</t>
  </si>
  <si>
    <t>DEKOMPRESE NEBO BIOPSIE INTRAMEDULÁRNÍHO TUMORU MÍ</t>
  </si>
  <si>
    <t>56249</t>
  </si>
  <si>
    <t>ODSTRANĚNÍ EXTRADURÁLNÍHO TUMORU MÍCHY PŘEDNÍM NEB</t>
  </si>
  <si>
    <t>56324</t>
  </si>
  <si>
    <t>DEKOMPRESE OSTATNÍCH VELKÝCH A STŘEDNÍCH NERVŮ</t>
  </si>
  <si>
    <t>56419</t>
  </si>
  <si>
    <t>POUŽITÍ OPERAČNÍHO MIKROSKOPU Á 15 MINUT</t>
  </si>
  <si>
    <t>61137</t>
  </si>
  <si>
    <t>ODBĚR FASCIÁLNÍHO ŠTĚPU Z FASCIA LATA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</si>
  <si>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</si>
  <si>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</si>
  <si>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</si>
  <si>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</si>
  <si>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</si>
  <si>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</si>
  <si>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</si>
  <si>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</si>
  <si>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</si>
  <si>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</si>
  <si>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</si>
  <si>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</si>
  <si>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>66339</t>
  </si>
  <si>
    <t>OPERAČNÍ PŘÍSTUP NA PÁTEŘ - STANDARDNÍ - ZADNÍ SKE</t>
  </si>
  <si>
    <t>66343</t>
  </si>
  <si>
    <t>TRANSKUTÁNNÍ VÝKON NA PÁTEŘI - VELKÝ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</si>
  <si>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</si>
  <si>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</si>
  <si>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</si>
  <si>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</si>
  <si>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</si>
  <si>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</si>
  <si>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56253</t>
  </si>
  <si>
    <t>ČÁSTEČNÉ NEBO TOTÁLNÍ ODSTRANĚNÍ INTRADURÁLNÍHO TU</t>
  </si>
  <si>
    <t>66335</t>
  </si>
  <si>
    <t xml:space="preserve">OPERAČNÍ PŘÍSTUP NA PÁTEŘ - STANDARDNÍ - PŘEDNÍ - </t>
  </si>
  <si>
    <t>00602</t>
  </si>
  <si>
    <t>OD TYPU 02 - PRO NEMOCNICE TYPU 3, (KATEGORIE 6)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</si>
  <si>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</si>
  <si>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</si>
  <si>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</si>
  <si>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</si>
  <si>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</si>
  <si>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</si>
  <si>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</si>
  <si>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</si>
  <si>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56165</t>
  </si>
  <si>
    <t>STEREOTAXE</t>
  </si>
  <si>
    <t>66341</t>
  </si>
  <si>
    <t>OPERAČNÍ PŘÍSTUP K PÁTEŘI - STANDARDNÍ - ZADNÍ TZV</t>
  </si>
  <si>
    <t>56131</t>
  </si>
  <si>
    <t xml:space="preserve">OPAKOVANÁ KRANIOTOMIE PRO POOPERAČNÍ HEMATOM NEBO </t>
  </si>
  <si>
    <t>56435</t>
  </si>
  <si>
    <t>SPINÁLNÍ A KRANIÁLNÍ NAVIGACE Á 15 MIN.</t>
  </si>
  <si>
    <t>56142</t>
  </si>
  <si>
    <t>MIKROVASKULÁRNÍ DEKOMPRESE HLAVOVÝCH NERVŮ V ZADNÍ</t>
  </si>
  <si>
    <t>56145</t>
  </si>
  <si>
    <t>OŠETŘENÍ JEDNODUCHÉ - VPÁČENÉ ZLOMENINY LEBKY</t>
  </si>
  <si>
    <t>56177</t>
  </si>
  <si>
    <t xml:space="preserve"> KRANIOTOMIE A RESEKCE, PŘÍPADNĚ LOBEKTOMIE PRO TU</t>
  </si>
  <si>
    <t>66325</t>
  </si>
  <si>
    <t>RESEKCE OBRATLE - ZADNÍ - LAMINEKTOMIE KOMPLETNÍ J</t>
  </si>
  <si>
    <t>56325</t>
  </si>
  <si>
    <t>ODSTRANĚNÍ TUMORU VELKÝCH NERVŮ</t>
  </si>
  <si>
    <t>66331</t>
  </si>
  <si>
    <t>FŮZE PÁTEŘE - STANDARDNÍ ZADNÍ - 1 SEGMENT</t>
  </si>
  <si>
    <t>99980</t>
  </si>
  <si>
    <t>(VZP)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</si>
  <si>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</si>
  <si>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</si>
  <si>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</si>
  <si>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</si>
  <si>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</si>
  <si>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</si>
  <si>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66317</t>
  </si>
  <si>
    <t>REVIZNÍ OPERACE PÁTEŘE - PŘEDNÍ - ZADNÍ - ODSTRANĚ</t>
  </si>
  <si>
    <t>56411</t>
  </si>
  <si>
    <t>BIOPSIE NEBO ODBĚR NERVU, EXHAIRESA VĚTVÍ N. V.</t>
  </si>
  <si>
    <t>56247</t>
  </si>
  <si>
    <t>ČÁSTEČNÉ NEBO TOTÁLNÍ ODSTRANĚNÍ EXTRADURÁLNÍHO TU</t>
  </si>
  <si>
    <t>56251</t>
  </si>
  <si>
    <t>56117</t>
  </si>
  <si>
    <t>INTRAKRANIÁLNÍ REKONSTRUKČNÍ OPERACE PŘI LIKVOREI</t>
  </si>
  <si>
    <t>66321</t>
  </si>
  <si>
    <t>RESEKCE OBRATLOVÉHO TĚLA - SOMATEKTONIE - KOMPLETN</t>
  </si>
  <si>
    <t>56167</t>
  </si>
  <si>
    <t>VENTRIKULÁRNÍ PUNKCE</t>
  </si>
  <si>
    <t>80115</t>
  </si>
  <si>
    <t>IMPLANTACE NEUROSTIMULAČNÍHO ZAŘÍZENÍ (SYSTÉMU) PR</t>
  </si>
  <si>
    <t>56157</t>
  </si>
  <si>
    <t>KRANIOTOMIE PRO SUPRATENTORIÁLNÍ SPONTÁNNÍ INTRACE</t>
  </si>
  <si>
    <t>56125</t>
  </si>
  <si>
    <t>OPERAČNÍ REVIZE NEBO ZAVEDENÍ DRENÁŽE MOZKOMÍŠNÍHO</t>
  </si>
  <si>
    <t>56221</t>
  </si>
  <si>
    <t>LAMINEKTOMIE PRO INTRADURÁLNÍ NEUROLÝZU NEBO NEOBV</t>
  </si>
  <si>
    <t>56147</t>
  </si>
  <si>
    <t>OŠETŘENÍ KOMPLIKOVANÉ ZLOMENINY LEBKY S (BEZ) REPA</t>
  </si>
  <si>
    <t>56227</t>
  </si>
  <si>
    <t>DEKOMPRESIVNÍ OPERACE V OBLASTI KRANIOCERVIKÁLNÍHO</t>
  </si>
  <si>
    <t>66537</t>
  </si>
  <si>
    <t>RESEKCE KOSTRČE</t>
  </si>
  <si>
    <t>56246</t>
  </si>
  <si>
    <t>ODSTRANĚNÍ INTRAMEDULÁRNÍHO TUMORU NEBO EXCIZE NEB</t>
  </si>
  <si>
    <t>56237</t>
  </si>
  <si>
    <t>IMPLANTACE MÍŠNÍ STIMULAČNÍ ELEKTRODY</t>
  </si>
  <si>
    <t>5T6</t>
  </si>
  <si>
    <t>0005113</t>
  </si>
  <si>
    <t>TARGOCID 400 MG</t>
  </si>
  <si>
    <t>0011785</t>
  </si>
  <si>
    <t>AMIKIN 1 G</t>
  </si>
  <si>
    <t>0026127</t>
  </si>
  <si>
    <t>0046475</t>
  </si>
  <si>
    <t>0076354</t>
  </si>
  <si>
    <t>FORTUM 2 G</t>
  </si>
  <si>
    <t>0083050</t>
  </si>
  <si>
    <t>0083417</t>
  </si>
  <si>
    <t>MERONEM 1 G</t>
  </si>
  <si>
    <t>0092290</t>
  </si>
  <si>
    <t>EDICIN 1 G</t>
  </si>
  <si>
    <t>0096413</t>
  </si>
  <si>
    <t>0131656</t>
  </si>
  <si>
    <t>0137499</t>
  </si>
  <si>
    <t>KLACID I.V.</t>
  </si>
  <si>
    <t>0162187</t>
  </si>
  <si>
    <t>0164407</t>
  </si>
  <si>
    <t>0198192</t>
  </si>
  <si>
    <t>0134595</t>
  </si>
  <si>
    <t>MEDOCLAV 1000 MG/200 MG</t>
  </si>
  <si>
    <t>0113453</t>
  </si>
  <si>
    <t>0007905</t>
  </si>
  <si>
    <t>0107936</t>
  </si>
  <si>
    <t>0407942</t>
  </si>
  <si>
    <t>0026140</t>
  </si>
  <si>
    <t>KANYLA TRACHEOSTOMICKÁ S NÍZKOTLAKOU MANŽETOU</t>
  </si>
  <si>
    <t>0043979</t>
  </si>
  <si>
    <t>ČIDLO PRO MĚŘENÍ NITROLEBNÍHO TLAKU NEUROVENT</t>
  </si>
  <si>
    <t>0043984</t>
  </si>
  <si>
    <t>0054517</t>
  </si>
  <si>
    <t>0054553</t>
  </si>
  <si>
    <t>0059046</t>
  </si>
  <si>
    <t>KLIP PER.MOZK.ANE.FE602K.04.12.13.22.24.42.44.52..</t>
  </si>
  <si>
    <t>0067006</t>
  </si>
  <si>
    <t xml:space="preserve">IMPLANTÁT SPINÁLNÍ SYSTÉM DENS ACCESS             </t>
  </si>
  <si>
    <t>0067884</t>
  </si>
  <si>
    <t>0069596</t>
  </si>
  <si>
    <t>0095636</t>
  </si>
  <si>
    <t>SYSTÉM HYDROCEPHALNÍ DRENÁŽNÍ - SHUNT HAKIM BACTIS</t>
  </si>
  <si>
    <t>0095661</t>
  </si>
  <si>
    <t>0095664</t>
  </si>
  <si>
    <t>0162666</t>
  </si>
  <si>
    <t>SYSTÉM HYDROCEPHALNÍ DRENÁŽNÍ - SHUNT SILVERLINE</t>
  </si>
  <si>
    <t>0068192</t>
  </si>
  <si>
    <t>0049876</t>
  </si>
  <si>
    <t>0068204</t>
  </si>
  <si>
    <t>0161852</t>
  </si>
  <si>
    <t>IMPLANTÁT SPINÁLNÍ STABILIZAČ.SYSTÉM NEX-LINK OKCI</t>
  </si>
  <si>
    <t>0043968</t>
  </si>
  <si>
    <t>0049869</t>
  </si>
  <si>
    <t>00651</t>
  </si>
  <si>
    <t>OD TYPU 51 - PRO NEMOCNICE TYPU 3, (KATEGORIE 6) -</t>
  </si>
  <si>
    <t>00655</t>
  </si>
  <si>
    <t>OD TYPU 55 - PRO NEMOCNICE TYPU 3, (KATEGORIE 6) -</t>
  </si>
  <si>
    <t>71717</t>
  </si>
  <si>
    <t>TRACHEOTOMIE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</si>
  <si>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</si>
  <si>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</si>
  <si>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</si>
  <si>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</si>
  <si>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</si>
  <si>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</si>
  <si>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</si>
  <si>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</si>
  <si>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</si>
  <si>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</si>
  <si>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</si>
  <si>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</si>
  <si>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</si>
  <si>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</si>
  <si>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</si>
  <si>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</si>
  <si>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6F5</t>
  </si>
  <si>
    <t>65936</t>
  </si>
  <si>
    <t xml:space="preserve">REPOZICE ZLOMENINY ZYGOMATIKOMAXILÁRNÍHO KOMPLEXU </t>
  </si>
  <si>
    <t>6F6</t>
  </si>
  <si>
    <t>66133</t>
  </si>
  <si>
    <t>UDRŽOVÁNÍ PROPLACHOVÉ LAVÁŽE ZA JEDEN DEN</t>
  </si>
  <si>
    <t>66829</t>
  </si>
  <si>
    <t>ZAVEDENÍ PROPLACHOVÉ LAVÁŽE</t>
  </si>
  <si>
    <t>66879</t>
  </si>
  <si>
    <t>OTEVŘENÁ SPONGIOPLASTIKA</t>
  </si>
  <si>
    <t>66815</t>
  </si>
  <si>
    <t>AUTOGENNÍ ŠTĚP</t>
  </si>
  <si>
    <t>78310</t>
  </si>
  <si>
    <t xml:space="preserve">NEODKLADNÁ KARDIOPULMONÁLNÍ RESUSCITACE ROZŠÍŘENÁ </t>
  </si>
  <si>
    <t>78320</t>
  </si>
  <si>
    <t>7F1</t>
  </si>
  <si>
    <t>71213</t>
  </si>
  <si>
    <t>ENDOSKOPIE PARANASÁLNÍ DUTINY</t>
  </si>
  <si>
    <t>71627</t>
  </si>
  <si>
    <t>ZADNÍ TAMPONÁDA NOSNÍ PRO EPISTAXI</t>
  </si>
  <si>
    <t>71641</t>
  </si>
  <si>
    <t>SUBMUKÓZNÍ RESEKCE NOSNÍ PŘEPÁŽKY</t>
  </si>
  <si>
    <t>71677</t>
  </si>
  <si>
    <t>ETMOIDEKTOMIE ENDONAZÁLNÍ</t>
  </si>
  <si>
    <t>71681</t>
  </si>
  <si>
    <t>SFENOIDOTOMIE</t>
  </si>
  <si>
    <t>76801</t>
  </si>
  <si>
    <t>POUŽITÍ TELEVIZNÍHO ŘETĚZCE PŘI ENDOSKOPICKÉM VÝKO</t>
  </si>
  <si>
    <t>71639</t>
  </si>
  <si>
    <t>ENDOSKOPICKÁ OPERACE V NOSNÍ DUTINĚ</t>
  </si>
  <si>
    <t>71635</t>
  </si>
  <si>
    <t>MUKOTOMIE NEBO KONCHEKTOMIE</t>
  </si>
  <si>
    <t>809</t>
  </si>
  <si>
    <t>89311</t>
  </si>
  <si>
    <t xml:space="preserve">INTERVENČNÍ VÝKON ŘÍZENÝ RDG METODOU (SKIASKOPIE, </t>
  </si>
  <si>
    <t>07</t>
  </si>
  <si>
    <t>08</t>
  </si>
  <si>
    <t>09</t>
  </si>
  <si>
    <t>10</t>
  </si>
  <si>
    <t>11</t>
  </si>
  <si>
    <t>13</t>
  </si>
  <si>
    <t>16</t>
  </si>
  <si>
    <t>17</t>
  </si>
  <si>
    <t>18</t>
  </si>
  <si>
    <t>21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</si>
  <si>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</si>
  <si>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</si>
  <si>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</si>
  <si>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</si>
  <si>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</si>
  <si>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</si>
  <si>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</si>
  <si>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00041</t>
  </si>
  <si>
    <t>A</t>
  </si>
  <si>
    <t xml:space="preserve">DLOUHODOBÁ MECHANICKÁ VENTILACE &gt; 240 HODIN (11-21 DNÍ)                                             </t>
  </si>
  <si>
    <t>00051</t>
  </si>
  <si>
    <t xml:space="preserve">DLOUHODOBÁ MECHANICKÁ VENTILACE &gt; 96 HODIN (5-10 DNÍ) B                                             </t>
  </si>
  <si>
    <t>00123</t>
  </si>
  <si>
    <t>00131</t>
  </si>
  <si>
    <t xml:space="preserve">DLOUHODOBÁ MECHANICKÁ VENTILACE &gt; 96 HODIN (5-10 DNÍ) S                                             </t>
  </si>
  <si>
    <t>00133</t>
  </si>
  <si>
    <t>00190</t>
  </si>
  <si>
    <t xml:space="preserve">IMPLANTACE JINÝCH NEUROSTIMULÁTORU A LÉKOVÉ PUMPY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</si>
  <si>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</si>
  <si>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</si>
  <si>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</si>
  <si>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</si>
  <si>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</si>
  <si>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</si>
  <si>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</si>
  <si>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</si>
  <si>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</si>
  <si>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</si>
  <si>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</si>
  <si>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</si>
  <si>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</si>
  <si>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                                             </t>
  </si>
  <si>
    <t>01080</t>
  </si>
  <si>
    <t xml:space="preserve">ENDOVASKULÁRNÍ VÝKONY PŘI JINÝCH ONEMOCNĚNÍCH NERVOVÉHO                                             </t>
  </si>
  <si>
    <t>01311</t>
  </si>
  <si>
    <t xml:space="preserve">MALIGNÍ ONEMOCNĚNÍ, NĚKTERÉ INFEKCE A DEGENERATIVNÍ POR                                             </t>
  </si>
  <si>
    <t>01331</t>
  </si>
  <si>
    <t xml:space="preserve">NETRAUMATICKÉ INTRAKRANIÁLNÍ KRVÁCENÍ BEZ CC                                                        </t>
  </si>
  <si>
    <t>01351</t>
  </si>
  <si>
    <t xml:space="preserve">NESPECIFICKÁ CÉVNÍ MOZKOVÁ PŘÍHODA A PRECEREBRÁLNÍ OKLU                                             </t>
  </si>
  <si>
    <t>01381</t>
  </si>
  <si>
    <t xml:space="preserve">BAKTERIÁLNÍ A TUBERKULÓZNÍ INFEKCE NERVOVÉHO SYSTÉMU BE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</si>
  <si>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</si>
  <si>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</si>
  <si>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</si>
  <si>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</si>
  <si>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01461</t>
  </si>
  <si>
    <t xml:space="preserve">JINÉ PORUCHY NERVOVÉHO SYSTÉMU BEZ CC                                                               </t>
  </si>
  <si>
    <t>02322</t>
  </si>
  <si>
    <t xml:space="preserve">JINÉ PORUCHY OKA S CC                                                                               </t>
  </si>
  <si>
    <t>05141</t>
  </si>
  <si>
    <t xml:space="preserve">JINÉ VASKULÁRNÍ VÝKONY BEZ CC                              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</si>
  <si>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</si>
  <si>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</si>
  <si>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</si>
  <si>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</si>
  <si>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08051</t>
  </si>
  <si>
    <t xml:space="preserve">REKONSTRUKČNÍ VÝKONY KRANIÁLNÍCH A OBLIČEJOVÝCH KOSTÍ B                                             </t>
  </si>
  <si>
    <t>08101</t>
  </si>
  <si>
    <t xml:space="preserve">VÝKONY NA ZÁDECH A KRKU, KROMĚ FÚZE PÁTEŘE BEZ CC                                                   </t>
  </si>
  <si>
    <t>08171</t>
  </si>
  <si>
    <t xml:space="preserve">JINÉ VÝKONY PŘI PORUCHÁCH A ONEMOCNĚNÍCH MUSKULOSKELETÁ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</si>
  <si>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</si>
  <si>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</si>
  <si>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</si>
  <si>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</si>
  <si>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</si>
  <si>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</si>
  <si>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08411</t>
  </si>
  <si>
    <t xml:space="preserve">JINÉ PORUCHY MUSKULOSKELETÁLNÍHO SYSTÉMU A POJIVOVÉ TKÁ                                             </t>
  </si>
  <si>
    <t>10011</t>
  </si>
  <si>
    <t xml:space="preserve">VÝKONY NA NADLEDVINKÁCH A PODVĚSKU MOZKOVÉM BEZ CC                                                  </t>
  </si>
  <si>
    <t>23011</t>
  </si>
  <si>
    <t xml:space="preserve">OPERAČNÍ VÝKON S DIAGNÓZOU JINÉHO KONTAKTU SE ZDRAVOTNI                                             </t>
  </si>
  <si>
    <t>23012</t>
  </si>
  <si>
    <t>25012</t>
  </si>
  <si>
    <t xml:space="preserve">KRANIOTOMIE, VELKÝ VÝKON NA PÁTEŘI, KYČLI A KONČ. PŘI M                                             </t>
  </si>
  <si>
    <t>25013</t>
  </si>
  <si>
    <t>25072</t>
  </si>
  <si>
    <t xml:space="preserve">DLOUHODOBÁ MECHANICKÁ VENTILACE PŘI POLYTRAUMATU &gt; 96 H                                             </t>
  </si>
  <si>
    <t>25302</t>
  </si>
  <si>
    <t xml:space="preserve">DIAGNÓZY TÝKAJÍCÍ SE HLAVY, HRUDNÍKU A DOLNÍCH KONČETIN                                             </t>
  </si>
  <si>
    <t>88871</t>
  </si>
  <si>
    <t xml:space="preserve">ROZSÁHLÉ VÝKONY, KTERÉ SE NETÝKAJÍ HLAVNÍ DIAGNÓZY BEZ                                              </t>
  </si>
  <si>
    <t>88891</t>
  </si>
  <si>
    <t xml:space="preserve">VÝKONY OMEZENÉHO ROZSAHU, KTERÉ SE NETÝKAJÍ HLAVNÍ DIAG  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</si>
  <si>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</si>
  <si>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</si>
  <si>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</si>
  <si>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</si>
  <si>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</si>
  <si>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</si>
  <si>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</si>
  <si>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44 - LEM</t>
  </si>
  <si>
    <t>22</t>
  </si>
  <si>
    <t>407</t>
  </si>
  <si>
    <t>0002073</t>
  </si>
  <si>
    <t>47269</t>
  </si>
  <si>
    <t>TOMOGRAFICKÁ SCINTIGRAFIE - SPECT</t>
  </si>
  <si>
    <t>47241</t>
  </si>
  <si>
    <t>SCINTIGRAFIE SKELETU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</si>
  <si>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</si>
  <si>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</si>
  <si>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</si>
  <si>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</si>
  <si>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</si>
  <si>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</si>
  <si>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</si>
  <si>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</si>
  <si>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</si>
  <si>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</si>
  <si>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</si>
  <si>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</si>
  <si>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</si>
  <si>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</si>
  <si>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</si>
  <si>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</si>
  <si>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</si>
  <si>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</si>
  <si>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</si>
  <si>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</si>
  <si>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</si>
  <si>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</si>
  <si>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</si>
  <si>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</si>
  <si>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</si>
  <si>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96863</t>
  </si>
  <si>
    <t>STANOVENÍ POČTU ERYTROBLASTŮ NA AUTOMATICKÉM ANALY</t>
  </si>
  <si>
    <t>96879</t>
  </si>
  <si>
    <t>DRVVT - SCREENING LA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</si>
  <si>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</si>
  <si>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</si>
  <si>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</si>
  <si>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</si>
  <si>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</si>
  <si>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</si>
  <si>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</si>
  <si>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</si>
  <si>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</si>
  <si>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</si>
  <si>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</si>
  <si>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</si>
  <si>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</si>
  <si>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</si>
  <si>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</si>
  <si>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</si>
  <si>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</si>
  <si>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</si>
  <si>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</si>
  <si>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</si>
  <si>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</si>
  <si>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</si>
  <si>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</si>
  <si>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</si>
  <si>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</si>
  <si>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</si>
  <si>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</si>
  <si>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</si>
  <si>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81397</t>
  </si>
  <si>
    <t>ELEKTROFORÉZA PROTEINŮ (SÉRUM)</t>
  </si>
  <si>
    <t>81527</t>
  </si>
  <si>
    <t>CHOLESTEROL LDL</t>
  </si>
  <si>
    <t>81641</t>
  </si>
  <si>
    <t>ŽELEZO CELKOVÉ</t>
  </si>
  <si>
    <t>81731</t>
  </si>
  <si>
    <t>STANOVENÍ NATRIURETICKÝCH PEPTIDŮ V SÉRU A V PLAZM</t>
  </si>
  <si>
    <t>91141</t>
  </si>
  <si>
    <t>STANOVENÍ CERULOPLASMINU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</si>
  <si>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</si>
  <si>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</si>
  <si>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</si>
  <si>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</si>
  <si>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</si>
  <si>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</si>
  <si>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</si>
  <si>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</si>
  <si>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</si>
  <si>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</si>
  <si>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</si>
  <si>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</si>
  <si>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</si>
  <si>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</si>
  <si>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</si>
  <si>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</si>
  <si>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</si>
  <si>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</si>
  <si>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</si>
  <si>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</si>
  <si>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</si>
  <si>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</si>
  <si>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</si>
  <si>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</si>
  <si>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</si>
  <si>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</si>
  <si>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</si>
  <si>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</si>
  <si>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</si>
  <si>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</si>
  <si>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</si>
  <si>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</si>
  <si>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</si>
  <si>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</si>
  <si>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</si>
  <si>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</si>
  <si>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</si>
  <si>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</si>
  <si>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</si>
  <si>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</si>
  <si>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</si>
  <si>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</si>
  <si>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</si>
  <si>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</si>
  <si>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</si>
  <si>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</si>
  <si>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</si>
  <si>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</si>
  <si>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</si>
  <si>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</si>
  <si>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</si>
  <si>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</si>
  <si>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</si>
  <si>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</si>
  <si>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</si>
  <si>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</si>
  <si>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</si>
  <si>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</si>
  <si>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</si>
  <si>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</si>
  <si>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</si>
  <si>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</si>
  <si>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</si>
  <si>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</si>
  <si>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</si>
  <si>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</si>
  <si>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</si>
  <si>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</si>
  <si>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</si>
  <si>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</si>
  <si>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93133</t>
  </si>
  <si>
    <t>LUTROPIN (LH)</t>
  </si>
  <si>
    <t>81125</t>
  </si>
  <si>
    <t>BÍLKOVINY CELKOVÉ (SÉRUM) STATIM</t>
  </si>
  <si>
    <t>81235</t>
  </si>
  <si>
    <t>TUMORMARKERY CA 19-9, CA 15-3, CA 72-4, CA 125</t>
  </si>
  <si>
    <t>91145</t>
  </si>
  <si>
    <t>STANOVENÍ HAPTOGLOBINU</t>
  </si>
  <si>
    <t>81423</t>
  </si>
  <si>
    <t>FOSFATÁZA ALKALICKÁ IZOENZYMY</t>
  </si>
  <si>
    <t>81123</t>
  </si>
  <si>
    <t>BILIRUBIN KONJUGOVANÝ STATIM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</si>
  <si>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</si>
  <si>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</si>
  <si>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</si>
  <si>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</si>
  <si>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</si>
  <si>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</si>
  <si>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</si>
  <si>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</si>
  <si>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81129</t>
  </si>
  <si>
    <t>BÍLKOVINA KVANTITATIVNĚ (MOČ, VÝPOTEK, CSF) STATIM</t>
  </si>
  <si>
    <t>93139</t>
  </si>
  <si>
    <t>ADRENOKORTIKOTROPIN (ACTH)</t>
  </si>
  <si>
    <t>81773</t>
  </si>
  <si>
    <t>KREATINKINÁZA IZOENZYMY CK-MB MASS</t>
  </si>
  <si>
    <t>81775</t>
  </si>
  <si>
    <t>KVANTITATIVNÍ ANALÝZA MOCE</t>
  </si>
  <si>
    <t>34</t>
  </si>
  <si>
    <t>0002920</t>
  </si>
  <si>
    <t>MULTIHANCE</t>
  </si>
  <si>
    <t>0003132</t>
  </si>
  <si>
    <t>GADOVIST 1,0 MMOL/ML</t>
  </si>
  <si>
    <t>0003134</t>
  </si>
  <si>
    <t>0017039</t>
  </si>
  <si>
    <t>VISIPAQUE 320 MG I/ML</t>
  </si>
  <si>
    <t>0022075</t>
  </si>
  <si>
    <t>IOMERON 400</t>
  </si>
  <si>
    <t>0042433</t>
  </si>
  <si>
    <t>0065978</t>
  </si>
  <si>
    <t>DOTAREM</t>
  </si>
  <si>
    <t>0077019</t>
  </si>
  <si>
    <t>ULTRAVIST 370</t>
  </si>
  <si>
    <t>0093626</t>
  </si>
  <si>
    <t>0151208</t>
  </si>
  <si>
    <t>0038462</t>
  </si>
  <si>
    <t>DRÁT VODÍCÍ GUIDE WIRE M</t>
  </si>
  <si>
    <t>0038471</t>
  </si>
  <si>
    <t>0038483</t>
  </si>
  <si>
    <t>0038498</t>
  </si>
  <si>
    <t>KATETR ANGIOGRAFICKÝ GLIDECATH</t>
  </si>
  <si>
    <t>0038503</t>
  </si>
  <si>
    <t>SOUPRAVA ZAVÁDĚCÍ INTRODUCER</t>
  </si>
  <si>
    <t>0046543</t>
  </si>
  <si>
    <t>KATETR NEUROINTERVENČNÍ</t>
  </si>
  <si>
    <t>0047480</t>
  </si>
  <si>
    <t>KATETR BALÓNKOVÝ PTCA</t>
  </si>
  <si>
    <t>0047748</t>
  </si>
  <si>
    <t>SADA EMBOLIZAČNÍ - KABEL PROPOJOVACÍ</t>
  </si>
  <si>
    <t>0048264</t>
  </si>
  <si>
    <t>DRÁT NEUROINTERVENČNÍ</t>
  </si>
  <si>
    <t>0048668</t>
  </si>
  <si>
    <t>DRÁT VODÍCÍ NITINOL</t>
  </si>
  <si>
    <t>0053358</t>
  </si>
  <si>
    <t>KATETR ANGIOGRAFICKÝ SLIP-CATH HYDROFILNÍ</t>
  </si>
  <si>
    <t>0056361</t>
  </si>
  <si>
    <t>ZAVADĚČ FLEXOR BALKIN RADIOOPÁKNÍ ZNAČKA</t>
  </si>
  <si>
    <t>0056503</t>
  </si>
  <si>
    <t>SPIRÁLA GDC VORTX 3530XX</t>
  </si>
  <si>
    <t>0057823</t>
  </si>
  <si>
    <t>KATETR ANGIOGRAFICKÝ TORCON,PRŮMĚR 4.1 AŽ 7 FRENCH</t>
  </si>
  <si>
    <t>0057999</t>
  </si>
  <si>
    <t>SPIRÁLA GDC</t>
  </si>
  <si>
    <t>0058503</t>
  </si>
  <si>
    <t>0058504</t>
  </si>
  <si>
    <t>STENT KAROTICKÝ - ACCULINK; SAMOEXPANDIBILNÍ; COCR</t>
  </si>
  <si>
    <t>0058736</t>
  </si>
  <si>
    <t>TĚLÍSKO EMBOLIZAČNÍ NESTER</t>
  </si>
  <si>
    <t>0059345</t>
  </si>
  <si>
    <t>INDEFLÁTOR - ZAŘÍZENÍ INSUFLAČNÍ - INFLATION DEVIC</t>
  </si>
  <si>
    <t>0059569</t>
  </si>
  <si>
    <t>SPIRÁLA EMBOLIZAČNÍ - PERIFER.,INTRAKR.-DETECHABLE</t>
  </si>
  <si>
    <t>0059795</t>
  </si>
  <si>
    <t>DRÁT VODÍCÍ ANGIODYN J3 FC-FS 150-0,35</t>
  </si>
  <si>
    <t>0059982</t>
  </si>
  <si>
    <t>DRÁT ZAVÁDĚCÍ MIRAGE 103-0608-200</t>
  </si>
  <si>
    <t>0059985</t>
  </si>
  <si>
    <t>MIKROKATETR ULTRAFLOW, NAUTICA, ECHELON, MARATHON</t>
  </si>
  <si>
    <t>0059987</t>
  </si>
  <si>
    <t>SADA EMBOL - TEKUTÉ EMBOL ČINIDL0 ONYX 18/20/34/-H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</si>
  <si>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</si>
  <si>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</si>
  <si>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</si>
  <si>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</si>
  <si>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</si>
  <si>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</t>
  </si>
  <si>
    <t>0094736</t>
  </si>
  <si>
    <t>STENT PERIFERNÍ VASKULÁRNÍ - EPIC; SAMOEXPANDIBILN</t>
  </si>
  <si>
    <t>0141644</t>
  </si>
  <si>
    <t>STENT INTRAKRANIÁLNÍ SOLITAIRE AB,SAMOEXPANDIBILNÍ</t>
  </si>
  <si>
    <t>0057776</t>
  </si>
  <si>
    <t>KATETR MICROFERRET, SET</t>
  </si>
  <si>
    <t>0051244</t>
  </si>
  <si>
    <t>KATETR VODÍCÍ GUIDER</t>
  </si>
  <si>
    <t>0058980</t>
  </si>
  <si>
    <t>0056362</t>
  </si>
  <si>
    <t>ZAVADĚČ FLEXOR CHECK-FLO II RADIOOP.ZNAČKA</t>
  </si>
  <si>
    <t>0059984</t>
  </si>
  <si>
    <t>MIKROKATETR - NEUROVASKULÁRNÍ - REBAR, APOLLO ONYX</t>
  </si>
  <si>
    <t>0048344</t>
  </si>
  <si>
    <t>VODIČ SPIDER RX FX EMBOLIC PROTECTION SPD 030..070</t>
  </si>
  <si>
    <t>0193332</t>
  </si>
  <si>
    <t>VODIČ PTA HYDROFILNÍ  PRO FLEXOR</t>
  </si>
  <si>
    <t>0059570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</si>
  <si>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</si>
  <si>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</si>
  <si>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</si>
  <si>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</si>
  <si>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</si>
  <si>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</si>
  <si>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</si>
  <si>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</si>
  <si>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</si>
  <si>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</si>
  <si>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</si>
  <si>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</si>
  <si>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</si>
  <si>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</si>
  <si>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89323</t>
  </si>
  <si>
    <t>TERAPEUTICKÁ EMBOLIZACE V CÉVNÍM ŘEČIŠTI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</si>
  <si>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</si>
  <si>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</si>
  <si>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</si>
  <si>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</si>
  <si>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</si>
  <si>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</si>
  <si>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</si>
  <si>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</si>
  <si>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</si>
  <si>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</si>
  <si>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</si>
  <si>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</si>
  <si>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</si>
  <si>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</si>
  <si>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</si>
  <si>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</si>
  <si>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</si>
  <si>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</si>
  <si>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</si>
  <si>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</si>
  <si>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</si>
  <si>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</si>
  <si>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</si>
  <si>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</si>
  <si>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</si>
  <si>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</si>
  <si>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</si>
  <si>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</si>
  <si>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</si>
  <si>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</si>
  <si>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</si>
  <si>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</si>
  <si>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</si>
  <si>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</si>
  <si>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</si>
  <si>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</si>
  <si>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</si>
  <si>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</si>
  <si>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</si>
  <si>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</si>
  <si>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</si>
  <si>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</si>
  <si>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</si>
  <si>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</si>
  <si>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</si>
  <si>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</si>
  <si>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</si>
  <si>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</si>
  <si>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</si>
  <si>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</si>
  <si>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</si>
  <si>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</si>
  <si>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</si>
  <si>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</si>
  <si>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</si>
  <si>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</si>
  <si>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</si>
  <si>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</si>
  <si>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</si>
  <si>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</si>
  <si>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</si>
  <si>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</si>
  <si>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</si>
  <si>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</si>
  <si>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</si>
  <si>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</si>
  <si>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</si>
  <si>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</si>
  <si>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</si>
  <si>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</si>
  <si>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</si>
  <si>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</si>
  <si>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</si>
  <si>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</si>
  <si>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</si>
  <si>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</si>
  <si>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</si>
  <si>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</si>
  <si>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</si>
  <si>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</si>
  <si>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</si>
  <si>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</si>
  <si>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</si>
  <si>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</si>
  <si>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</si>
  <si>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</si>
  <si>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</si>
  <si>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</si>
  <si>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</si>
  <si>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</si>
  <si>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</si>
  <si>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</si>
  <si>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</si>
  <si>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</si>
  <si>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</si>
  <si>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</si>
  <si>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</si>
  <si>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</si>
  <si>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</si>
  <si>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</si>
  <si>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</si>
  <si>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</si>
  <si>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</si>
  <si>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</si>
  <si>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</si>
  <si>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</si>
  <si>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</si>
  <si>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</si>
  <si>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</si>
  <si>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</si>
  <si>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</si>
  <si>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</si>
  <si>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</si>
  <si>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</si>
  <si>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</si>
  <si>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</si>
  <si>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</si>
  <si>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99790</t>
  </si>
  <si>
    <t>(VZP) EXPRESE HER2-IHC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</si>
  <si>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</si>
  <si>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</si>
  <si>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</si>
  <si>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</si>
  <si>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</si>
  <si>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</si>
  <si>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</si>
  <si>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</si>
  <si>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</si>
  <si>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</si>
  <si>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</si>
  <si>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</si>
  <si>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</si>
  <si>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</si>
  <si>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</si>
  <si>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</si>
  <si>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</si>
  <si>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</si>
  <si>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</si>
  <si>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</si>
  <si>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</si>
  <si>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</si>
  <si>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</si>
  <si>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</si>
  <si>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</si>
  <si>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</si>
  <si>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</si>
  <si>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</si>
  <si>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</si>
  <si>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</si>
  <si>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</si>
  <si>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</si>
  <si>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82083</t>
  </si>
  <si>
    <t>PRŮKAZ BAKTERIÁLNÍHO TOXINU BIOLOGICKÝM POKUSEM NA</t>
  </si>
  <si>
    <t>44</t>
  </si>
  <si>
    <t>816</t>
  </si>
  <si>
    <t>94119</t>
  </si>
  <si>
    <t>IZOLACE A UCHOVÁNÍ LIDSKÉ DNA (RNA)</t>
  </si>
  <si>
    <t>94115</t>
  </si>
  <si>
    <t>IN SITU HYBRIDIZACE LIDSKÉ DNA SE ZNAČENOU SONDOU</t>
  </si>
  <si>
    <t>94123</t>
  </si>
  <si>
    <t>PCR ANALÝZA LIDSKÉ DNA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</si>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</sst>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21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19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2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50" fillId="4" borderId="35" xfId="1" applyFont="1" applyFill="1" applyBorder="1"/>
    <xf numFmtId="0" fontId="50" fillId="4" borderId="19" xfId="1" applyFont="1" applyFill="1" applyBorder="1"/>
    <xf numFmtId="0" fontId="50" fillId="3" borderId="20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3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4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50" fillId="2" borderId="36" xfId="1" applyFont="1" applyFill="1" applyBorder="1" applyAlignment="1">
      <alignment horizontal="left" indent="2"/>
    </xf>
    <xf numFmtId="0" fontId="54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4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4" fillId="4" borderId="61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2"/>
    </xf>
    <xf numFmtId="0" fontId="54" fillId="4" borderId="36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50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60" fillId="9" borderId="85" xfId="0" applyNumberFormat="1" applyFont="1" applyFill="1" applyBorder="1"/>
    <xf numFmtId="3" fontId="60" fillId="9" borderId="84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0" fontId="42" fillId="2" borderId="89" xfId="0" applyFont="1" applyFill="1" applyBorder="1" applyAlignment="1">
      <alignment horizontal="center" vertical="center"/>
    </xf>
    <xf numFmtId="0" fontId="62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2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99" xfId="0" applyNumberFormat="1" applyFont="1" applyBorder="1"/>
    <xf numFmtId="173" fontId="35" fillId="0" borderId="100" xfId="0" applyNumberFormat="1" applyFont="1" applyBorder="1"/>
    <xf numFmtId="173" fontId="42" fillId="0" borderId="108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2" borderId="110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9" xfId="0" applyNumberFormat="1" applyFont="1" applyBorder="1"/>
    <xf numFmtId="174" fontId="42" fillId="0" borderId="103" xfId="0" applyNumberFormat="1" applyFont="1" applyBorder="1"/>
    <xf numFmtId="174" fontId="35" fillId="0" borderId="105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20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99" xfId="0" applyNumberFormat="1" applyFont="1" applyBorder="1"/>
    <xf numFmtId="9" fontId="35" fillId="0" borderId="100" xfId="0" applyNumberFormat="1" applyFont="1" applyBorder="1"/>
    <xf numFmtId="0" fontId="43" fillId="0" borderId="112" xfId="0" applyFont="1" applyFill="1" applyBorder="1" applyAlignment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20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9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2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1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7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86" xfId="0" applyFont="1" applyFill="1" applyBorder="1" applyAlignment="1">
      <alignment horizontal="center" vertical="top" wrapText="1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7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5" xfId="0" applyNumberFormat="1" applyFont="1" applyFill="1" applyBorder="1" applyAlignment="1">
      <alignment horizontal="right" vertical="top"/>
    </xf>
    <xf numFmtId="3" fontId="36" fillId="10" borderId="126" xfId="0" applyNumberFormat="1" applyFont="1" applyFill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176" fontId="36" fillId="10" borderId="128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3" fontId="38" fillId="10" borderId="131" xfId="0" applyNumberFormat="1" applyFont="1" applyFill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10" borderId="133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6" fillId="10" borderId="128" xfId="0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176" fontId="38" fillId="10" borderId="133" xfId="0" applyNumberFormat="1" applyFont="1" applyFill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0" fontId="38" fillId="0" borderId="136" xfId="0" applyFont="1" applyBorder="1" applyAlignment="1">
      <alignment horizontal="right" vertical="top"/>
    </xf>
    <xf numFmtId="176" fontId="38" fillId="10" borderId="137" xfId="0" applyNumberFormat="1" applyFont="1" applyFill="1" applyBorder="1" applyAlignment="1">
      <alignment horizontal="right" vertical="top"/>
    </xf>
    <xf numFmtId="0" fontId="40" fillId="11" borderId="124" xfId="0" applyFont="1" applyFill="1" applyBorder="1" applyAlignment="1">
      <alignment vertical="top"/>
    </xf>
    <xf numFmtId="0" fontId="40" fillId="11" borderId="124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 indent="6"/>
    </xf>
    <xf numFmtId="0" fontId="40" fillId="11" borderId="124" xfId="0" applyFont="1" applyFill="1" applyBorder="1" applyAlignment="1">
      <alignment vertical="top" indent="8"/>
    </xf>
    <xf numFmtId="0" fontId="41" fillId="11" borderId="129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6"/>
    </xf>
    <xf numFmtId="0" fontId="41" fillId="11" borderId="129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/>
    </xf>
    <xf numFmtId="0" fontId="35" fillId="11" borderId="124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8" xfId="53" applyNumberFormat="1" applyFont="1" applyFill="1" applyBorder="1" applyAlignment="1">
      <alignment horizontal="left"/>
    </xf>
    <xf numFmtId="164" fontId="34" fillId="2" borderId="139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8" xfId="0" applyFont="1" applyFill="1" applyBorder="1"/>
    <xf numFmtId="3" fontId="42" fillId="2" borderId="140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1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9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8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20" xfId="0" applyFont="1" applyFill="1" applyBorder="1"/>
    <xf numFmtId="0" fontId="42" fillId="0" borderId="118" xfId="0" applyFont="1" applyFill="1" applyBorder="1" applyAlignment="1">
      <alignment horizontal="left" indent="1"/>
    </xf>
    <xf numFmtId="0" fontId="42" fillId="0" borderId="119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2" fillId="11" borderId="120" xfId="0" applyFont="1" applyFill="1" applyBorder="1"/>
    <xf numFmtId="0" fontId="42" fillId="11" borderId="118" xfId="0" applyFont="1" applyFill="1" applyBorder="1"/>
    <xf numFmtId="0" fontId="42" fillId="11" borderId="119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20" xfId="0" applyFont="1" applyFill="1" applyBorder="1"/>
    <xf numFmtId="0" fontId="35" fillId="0" borderId="118" xfId="0" applyFont="1" applyFill="1" applyBorder="1"/>
    <xf numFmtId="0" fontId="35" fillId="0" borderId="119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7" xfId="0" applyNumberFormat="1" applyFont="1" applyFill="1" applyBorder="1" applyAlignment="1">
      <alignment horizontal="center"/>
    </xf>
    <xf numFmtId="0" fontId="0" fillId="0" borderId="148" xfId="0" applyBorder="1" applyAlignment="1"/>
    <xf numFmtId="173" fontId="42" fillId="4" borderId="148" xfId="0" applyNumberFormat="1" applyFont="1" applyFill="1" applyBorder="1" applyAlignment="1">
      <alignment horizontal="center"/>
    </xf>
    <xf numFmtId="0" fontId="0" fillId="0" borderId="148" xfId="0" applyBorder="1" applyAlignment="1">
      <alignment horizontal="center"/>
    </xf>
    <xf numFmtId="173" fontId="35" fillId="0" borderId="149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5" fillId="0" borderId="149" xfId="0" applyNumberFormat="1" applyFont="1" applyBorder="1" applyAlignment="1">
      <alignment horizontal="right"/>
    </xf>
    <xf numFmtId="175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173" fontId="35" fillId="0" borderId="152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2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4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4" xfId="0" applyNumberFormat="1" applyFont="1" applyBorder="1"/>
    <xf numFmtId="173" fontId="35" fillId="0" borderId="60" xfId="0" applyNumberFormat="1" applyFont="1" applyBorder="1"/>
    <xf numFmtId="173" fontId="42" fillId="4" borderId="155" xfId="0" applyNumberFormat="1" applyFont="1" applyFill="1" applyBorder="1" applyAlignment="1">
      <alignment horizontal="center"/>
    </xf>
    <xf numFmtId="173" fontId="35" fillId="0" borderId="156" xfId="0" applyNumberFormat="1" applyFont="1" applyBorder="1" applyAlignment="1">
      <alignment horizontal="right"/>
    </xf>
    <xf numFmtId="175" fontId="35" fillId="0" borderId="156" xfId="0" applyNumberFormat="1" applyFont="1" applyBorder="1" applyAlignment="1">
      <alignment horizontal="right"/>
    </xf>
    <xf numFmtId="173" fontId="35" fillId="0" borderId="157" xfId="0" applyNumberFormat="1" applyFont="1" applyBorder="1" applyAlignment="1">
      <alignment horizontal="right"/>
    </xf>
    <xf numFmtId="0" fontId="0" fillId="0" borderId="153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169" fontId="35" fillId="0" borderId="27" xfId="0" applyNumberFormat="1" applyFont="1" applyFill="1" applyBorder="1"/>
    <xf numFmtId="169" fontId="35" fillId="0" borderId="99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8" xfId="0" applyNumberFormat="1" applyFont="1" applyFill="1" applyBorder="1" applyAlignment="1">
      <alignment horizontal="center" vertical="top"/>
    </xf>
    <xf numFmtId="3" fontId="12" fillId="0" borderId="142" xfId="0" applyNumberFormat="1" applyFont="1" applyBorder="1"/>
    <xf numFmtId="166" fontId="12" fillId="0" borderId="142" xfId="0" applyNumberFormat="1" applyFont="1" applyBorder="1"/>
    <xf numFmtId="166" fontId="12" fillId="0" borderId="103" xfId="0" applyNumberFormat="1" applyFont="1" applyBorder="1"/>
    <xf numFmtId="166" fontId="5" fillId="0" borderId="142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3" fontId="5" fillId="0" borderId="142" xfId="0" applyNumberFormat="1" applyFont="1" applyBorder="1" applyAlignment="1">
      <alignment horizontal="right"/>
    </xf>
    <xf numFmtId="177" fontId="5" fillId="0" borderId="142" xfId="0" applyNumberFormat="1" applyFont="1" applyBorder="1" applyAlignment="1">
      <alignment horizontal="right"/>
    </xf>
    <xf numFmtId="4" fontId="5" fillId="0" borderId="142" xfId="0" applyNumberFormat="1" applyFont="1" applyBorder="1" applyAlignment="1">
      <alignment horizontal="right"/>
    </xf>
    <xf numFmtId="3" fontId="5" fillId="0" borderId="142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2" fillId="0" borderId="142" xfId="0" applyNumberFormat="1" applyFont="1" applyBorder="1" applyAlignment="1">
      <alignment horizontal="right"/>
    </xf>
    <xf numFmtId="166" fontId="12" fillId="0" borderId="142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2" fillId="0" borderId="18" xfId="0" applyNumberFormat="1" applyFont="1" applyBorder="1"/>
    <xf numFmtId="166" fontId="11" fillId="0" borderId="103" xfId="0" applyNumberFormat="1" applyFont="1" applyBorder="1" applyAlignment="1">
      <alignment horizontal="right"/>
    </xf>
    <xf numFmtId="3" fontId="35" fillId="0" borderId="142" xfId="0" applyNumberFormat="1" applyFont="1" applyBorder="1" applyAlignment="1">
      <alignment horizontal="right"/>
    </xf>
    <xf numFmtId="0" fontId="5" fillId="0" borderId="142" xfId="0" applyFont="1" applyBorder="1"/>
    <xf numFmtId="3" fontId="35" fillId="0" borderId="142" xfId="0" applyNumberFormat="1" applyFont="1" applyBorder="1"/>
    <xf numFmtId="9" fontId="35" fillId="0" borderId="142" xfId="0" applyNumberFormat="1" applyFont="1" applyBorder="1"/>
    <xf numFmtId="166" fontId="35" fillId="0" borderId="142" xfId="0" applyNumberFormat="1" applyFont="1" applyBorder="1"/>
    <xf numFmtId="166" fontId="35" fillId="0" borderId="103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12" fillId="0" borderId="52" xfId="0" applyNumberFormat="1" applyFont="1" applyBorder="1"/>
    <xf numFmtId="166" fontId="12" fillId="0" borderId="52" xfId="0" applyNumberFormat="1" applyFont="1" applyBorder="1"/>
    <xf numFmtId="166" fontId="12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3" fontId="3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7" xfId="0" applyNumberFormat="1" applyFont="1" applyBorder="1" applyAlignment="1">
      <alignment horizontal="center"/>
    </xf>
    <xf numFmtId="3" fontId="12" fillId="0" borderId="117" xfId="0" applyNumberFormat="1" applyFont="1" applyBorder="1"/>
    <xf numFmtId="166" fontId="12" fillId="0" borderId="117" xfId="0" applyNumberFormat="1" applyFont="1" applyBorder="1"/>
    <xf numFmtId="166" fontId="12" fillId="0" borderId="108" xfId="0" applyNumberFormat="1" applyFont="1" applyBorder="1"/>
    <xf numFmtId="3" fontId="35" fillId="0" borderId="117" xfId="0" applyNumberFormat="1" applyFont="1" applyBorder="1" applyAlignment="1">
      <alignment horizontal="right"/>
    </xf>
    <xf numFmtId="166" fontId="5" fillId="0" borderId="117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3" fontId="5" fillId="0" borderId="117" xfId="0" applyNumberFormat="1" applyFont="1" applyBorder="1" applyAlignment="1">
      <alignment horizontal="right"/>
    </xf>
    <xf numFmtId="177" fontId="5" fillId="0" borderId="117" xfId="0" applyNumberFormat="1" applyFont="1" applyBorder="1" applyAlignment="1">
      <alignment horizontal="right"/>
    </xf>
    <xf numFmtId="4" fontId="5" fillId="0" borderId="117" xfId="0" applyNumberFormat="1" applyFont="1" applyBorder="1" applyAlignment="1">
      <alignment horizontal="right"/>
    </xf>
    <xf numFmtId="0" fontId="5" fillId="0" borderId="117" xfId="0" applyFont="1" applyBorder="1"/>
    <xf numFmtId="3" fontId="5" fillId="0" borderId="117" xfId="0" applyNumberFormat="1" applyFont="1" applyBorder="1"/>
    <xf numFmtId="3" fontId="35" fillId="0" borderId="117" xfId="0" applyNumberFormat="1" applyFont="1" applyBorder="1"/>
    <xf numFmtId="9" fontId="35" fillId="0" borderId="117" xfId="0" applyNumberFormat="1" applyFont="1" applyBorder="1"/>
    <xf numFmtId="3" fontId="11" fillId="0" borderId="107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6" xfId="76" applyFont="1" applyFill="1" applyBorder="1"/>
    <xf numFmtId="0" fontId="32" fillId="0" borderId="98" xfId="76" applyFont="1" applyFill="1" applyBorder="1"/>
    <xf numFmtId="0" fontId="32" fillId="0" borderId="91" xfId="76" applyFont="1" applyFill="1" applyBorder="1"/>
    <xf numFmtId="0" fontId="32" fillId="0" borderId="60" xfId="76" applyFont="1" applyFill="1" applyBorder="1"/>
    <xf numFmtId="0" fontId="32" fillId="0" borderId="113" xfId="76" applyFont="1" applyFill="1" applyBorder="1"/>
    <xf numFmtId="0" fontId="32" fillId="0" borderId="11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8" xfId="76" applyNumberFormat="1" applyFont="1" applyFill="1" applyBorder="1" applyAlignment="1">
      <alignment horizontal="left"/>
    </xf>
    <xf numFmtId="3" fontId="32" fillId="0" borderId="26" xfId="76" applyNumberFormat="1" applyFont="1" applyFill="1" applyBorder="1"/>
    <xf numFmtId="3" fontId="32" fillId="0" borderId="31" xfId="76" applyNumberFormat="1" applyFont="1" applyFill="1" applyBorder="1"/>
    <xf numFmtId="3" fontId="32" fillId="0" borderId="98" xfId="76" applyNumberFormat="1" applyFont="1" applyFill="1" applyBorder="1"/>
    <xf numFmtId="3" fontId="32" fillId="0" borderId="99" xfId="76" applyNumberFormat="1" applyFont="1" applyFill="1" applyBorder="1"/>
    <xf numFmtId="3" fontId="32" fillId="0" borderId="91" xfId="76" applyNumberFormat="1" applyFont="1" applyFill="1" applyBorder="1"/>
    <xf numFmtId="3" fontId="32" fillId="0" borderId="92" xfId="76" applyNumberFormat="1" applyFont="1" applyFill="1" applyBorder="1"/>
    <xf numFmtId="9" fontId="32" fillId="0" borderId="60" xfId="76" applyNumberFormat="1" applyFont="1" applyFill="1" applyBorder="1"/>
    <xf numFmtId="9" fontId="32" fillId="0" borderId="113" xfId="76" applyNumberFormat="1" applyFont="1" applyFill="1" applyBorder="1"/>
    <xf numFmtId="9" fontId="32" fillId="0" borderId="11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100" xfId="76" applyNumberFormat="1" applyFont="1" applyFill="1" applyBorder="1"/>
    <xf numFmtId="3" fontId="32" fillId="0" borderId="9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0.84195122797316624</c:v>
                </c:pt>
                <c:pt idx="1">
                  <c:v>0.87683841658028971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0654080"/>
        <c:axId val="-2506535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0.95562741658832628</c:v>
                </c:pt>
                <c:pt idx="1">
                  <c:v>0.95562741658832628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50650816"/>
        <c:axId val="-250649184"/>
      </c:scatterChart>
      <c:catAx>
        <c:axId val="-25065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5065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06535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50654080"/>
        <c:crosses val="autoZero"/>
        <c:crossBetween val="between"/>
      </c:valAx>
      <c:valAx>
        <c:axId val="-2506508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50649184"/>
        <c:crosses val="max"/>
        <c:crossBetween val="midCat"/>
      </c:valAx>
      <c:valAx>
        <c:axId val="-2506491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506508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0.72858731924360398</c:v>
                </c:pt>
                <c:pt idx="1">
                  <c:v>0.76559251559251562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0647552"/>
        <c:axId val="-25065244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82119696"/>
        <c:axId val="-1082125136"/>
      </c:scatterChart>
      <c:catAx>
        <c:axId val="-250647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5065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06524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250647552"/>
        <c:crosses val="autoZero"/>
        <c:crossBetween val="between"/>
      </c:valAx>
      <c:valAx>
        <c:axId val="-10821196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082125136"/>
        <c:crosses val="max"/>
        <c:crossBetween val="midCat"/>
      </c:valAx>
      <c:valAx>
        <c:axId val="-108212513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08211969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68" t="s">
        <v>132</v>
      </c>
      <c r="B1" s="468"/>
    </row>
    <row r="2" spans="1:3" ht="14.4" customHeight="1" thickBot="1" x14ac:dyDescent="0.35">
      <c r="A2" s="382" t="s">
        <v>309</v>
      </c>
      <c r="B2" s="50"/>
    </row>
    <row r="3" spans="1:3" ht="14.4" customHeight="1" thickBot="1" x14ac:dyDescent="0.35">
      <c r="A3" s="464" t="s">
        <v>182</v>
      </c>
      <c r="B3" s="46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311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66" t="s">
        <v>133</v>
      </c>
      <c r="B10" s="46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205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80" t="s">
        <v>206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1998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51" t="s">
        <v>258</v>
      </c>
      <c r="C15" s="51" t="s">
        <v>268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2140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80" t="s">
        <v>2141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2152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2664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67" t="s">
        <v>134</v>
      </c>
      <c r="B25" s="46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2668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2674</v>
      </c>
      <c r="C27" s="51" t="s">
        <v>271</v>
      </c>
    </row>
    <row r="28" spans="1:3" ht="14.4" customHeight="1" x14ac:dyDescent="0.3">
      <c r="A28" s="273" t="str">
        <f t="shared" si="4"/>
        <v>ZV Vykáz.-A Detail</v>
      </c>
      <c r="B28" s="184" t="s">
        <v>2729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3191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3271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3714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9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06" t="s">
        <v>1998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468"/>
      <c r="M1" s="468"/>
    </row>
    <row r="2" spans="1:13" ht="14.4" customHeight="1" thickBot="1" x14ac:dyDescent="0.35">
      <c r="A2" s="382" t="s">
        <v>309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15.9</v>
      </c>
      <c r="G3" s="47">
        <f>SUBTOTAL(9,G6:G1048576)</f>
        <v>3720.7621634448624</v>
      </c>
      <c r="H3" s="48">
        <f>IF(M3=0,0,G3/M3)</f>
        <v>1.9620612519660737E-2</v>
      </c>
      <c r="I3" s="47">
        <f>SUBTOTAL(9,I6:I1048576)</f>
        <v>1289.2499999999998</v>
      </c>
      <c r="J3" s="47">
        <f>SUBTOTAL(9,J6:J1048576)</f>
        <v>185914.61031621101</v>
      </c>
      <c r="K3" s="48">
        <f>IF(M3=0,0,J3/M3)</f>
        <v>0.98037938748033948</v>
      </c>
      <c r="L3" s="47">
        <f>SUBTOTAL(9,L6:L1048576)</f>
        <v>1305.1499999999996</v>
      </c>
      <c r="M3" s="49">
        <f>SUBTOTAL(9,M6:M1048576)</f>
        <v>189635.37247965584</v>
      </c>
    </row>
    <row r="4" spans="1:13" ht="14.4" customHeight="1" thickBot="1" x14ac:dyDescent="0.35">
      <c r="A4" s="45"/>
      <c r="B4" s="45"/>
      <c r="C4" s="45"/>
      <c r="D4" s="45"/>
      <c r="E4" s="46"/>
      <c r="F4" s="510" t="s">
        <v>161</v>
      </c>
      <c r="G4" s="511"/>
      <c r="H4" s="512"/>
      <c r="I4" s="513" t="s">
        <v>160</v>
      </c>
      <c r="J4" s="511"/>
      <c r="K4" s="512"/>
      <c r="L4" s="514" t="s">
        <v>3</v>
      </c>
      <c r="M4" s="515"/>
    </row>
    <row r="5" spans="1:13" ht="14.4" customHeight="1" thickBot="1" x14ac:dyDescent="0.35">
      <c r="A5" s="663" t="s">
        <v>162</v>
      </c>
      <c r="B5" s="681" t="s">
        <v>163</v>
      </c>
      <c r="C5" s="681" t="s">
        <v>90</v>
      </c>
      <c r="D5" s="681" t="s">
        <v>164</v>
      </c>
      <c r="E5" s="681" t="s">
        <v>165</v>
      </c>
      <c r="F5" s="682" t="s">
        <v>28</v>
      </c>
      <c r="G5" s="682" t="s">
        <v>14</v>
      </c>
      <c r="H5" s="665" t="s">
        <v>166</v>
      </c>
      <c r="I5" s="664" t="s">
        <v>28</v>
      </c>
      <c r="J5" s="682" t="s">
        <v>14</v>
      </c>
      <c r="K5" s="665" t="s">
        <v>166</v>
      </c>
      <c r="L5" s="664" t="s">
        <v>28</v>
      </c>
      <c r="M5" s="683" t="s">
        <v>14</v>
      </c>
    </row>
    <row r="6" spans="1:13" ht="14.4" customHeight="1" x14ac:dyDescent="0.3">
      <c r="A6" s="645" t="s">
        <v>530</v>
      </c>
      <c r="B6" s="646" t="s">
        <v>1899</v>
      </c>
      <c r="C6" s="646" t="s">
        <v>835</v>
      </c>
      <c r="D6" s="646" t="s">
        <v>1900</v>
      </c>
      <c r="E6" s="646" t="s">
        <v>1901</v>
      </c>
      <c r="F6" s="649"/>
      <c r="G6" s="649"/>
      <c r="H6" s="667">
        <v>0</v>
      </c>
      <c r="I6" s="649">
        <v>1</v>
      </c>
      <c r="J6" s="649">
        <v>48.73</v>
      </c>
      <c r="K6" s="667">
        <v>1</v>
      </c>
      <c r="L6" s="649">
        <v>1</v>
      </c>
      <c r="M6" s="650">
        <v>48.73</v>
      </c>
    </row>
    <row r="7" spans="1:13" ht="14.4" customHeight="1" x14ac:dyDescent="0.3">
      <c r="A7" s="651" t="s">
        <v>530</v>
      </c>
      <c r="B7" s="652" t="s">
        <v>1902</v>
      </c>
      <c r="C7" s="652" t="s">
        <v>852</v>
      </c>
      <c r="D7" s="652" t="s">
        <v>853</v>
      </c>
      <c r="E7" s="652" t="s">
        <v>1903</v>
      </c>
      <c r="F7" s="655"/>
      <c r="G7" s="655"/>
      <c r="H7" s="668">
        <v>0</v>
      </c>
      <c r="I7" s="655">
        <v>5</v>
      </c>
      <c r="J7" s="655">
        <v>339.14100064759452</v>
      </c>
      <c r="K7" s="668">
        <v>1</v>
      </c>
      <c r="L7" s="655">
        <v>5</v>
      </c>
      <c r="M7" s="656">
        <v>339.14100064759452</v>
      </c>
    </row>
    <row r="8" spans="1:13" ht="14.4" customHeight="1" x14ac:dyDescent="0.3">
      <c r="A8" s="651" t="s">
        <v>530</v>
      </c>
      <c r="B8" s="652" t="s">
        <v>1902</v>
      </c>
      <c r="C8" s="652" t="s">
        <v>855</v>
      </c>
      <c r="D8" s="652" t="s">
        <v>856</v>
      </c>
      <c r="E8" s="652" t="s">
        <v>857</v>
      </c>
      <c r="F8" s="655"/>
      <c r="G8" s="655"/>
      <c r="H8" s="668">
        <v>0</v>
      </c>
      <c r="I8" s="655">
        <v>4</v>
      </c>
      <c r="J8" s="655">
        <v>353.66982648459134</v>
      </c>
      <c r="K8" s="668">
        <v>1</v>
      </c>
      <c r="L8" s="655">
        <v>4</v>
      </c>
      <c r="M8" s="656">
        <v>353.66982648459134</v>
      </c>
    </row>
    <row r="9" spans="1:13" ht="14.4" customHeight="1" x14ac:dyDescent="0.3">
      <c r="A9" s="651" t="s">
        <v>530</v>
      </c>
      <c r="B9" s="652" t="s">
        <v>1904</v>
      </c>
      <c r="C9" s="652" t="s">
        <v>846</v>
      </c>
      <c r="D9" s="652" t="s">
        <v>847</v>
      </c>
      <c r="E9" s="652" t="s">
        <v>848</v>
      </c>
      <c r="F9" s="655"/>
      <c r="G9" s="655"/>
      <c r="H9" s="668">
        <v>0</v>
      </c>
      <c r="I9" s="655">
        <v>1</v>
      </c>
      <c r="J9" s="655">
        <v>73.840000000000018</v>
      </c>
      <c r="K9" s="668">
        <v>1</v>
      </c>
      <c r="L9" s="655">
        <v>1</v>
      </c>
      <c r="M9" s="656">
        <v>73.840000000000018</v>
      </c>
    </row>
    <row r="10" spans="1:13" ht="14.4" customHeight="1" x14ac:dyDescent="0.3">
      <c r="A10" s="651" t="s">
        <v>530</v>
      </c>
      <c r="B10" s="652" t="s">
        <v>1905</v>
      </c>
      <c r="C10" s="652" t="s">
        <v>866</v>
      </c>
      <c r="D10" s="652" t="s">
        <v>861</v>
      </c>
      <c r="E10" s="652" t="s">
        <v>1906</v>
      </c>
      <c r="F10" s="655"/>
      <c r="G10" s="655"/>
      <c r="H10" s="668">
        <v>0</v>
      </c>
      <c r="I10" s="655">
        <v>10</v>
      </c>
      <c r="J10" s="655">
        <v>200.3</v>
      </c>
      <c r="K10" s="668">
        <v>1</v>
      </c>
      <c r="L10" s="655">
        <v>10</v>
      </c>
      <c r="M10" s="656">
        <v>200.3</v>
      </c>
    </row>
    <row r="11" spans="1:13" ht="14.4" customHeight="1" x14ac:dyDescent="0.3">
      <c r="A11" s="651" t="s">
        <v>530</v>
      </c>
      <c r="B11" s="652" t="s">
        <v>1907</v>
      </c>
      <c r="C11" s="652" t="s">
        <v>849</v>
      </c>
      <c r="D11" s="652" t="s">
        <v>850</v>
      </c>
      <c r="E11" s="652" t="s">
        <v>1908</v>
      </c>
      <c r="F11" s="655"/>
      <c r="G11" s="655"/>
      <c r="H11" s="668">
        <v>0</v>
      </c>
      <c r="I11" s="655">
        <v>1</v>
      </c>
      <c r="J11" s="655">
        <v>169.04</v>
      </c>
      <c r="K11" s="668">
        <v>1</v>
      </c>
      <c r="L11" s="655">
        <v>1</v>
      </c>
      <c r="M11" s="656">
        <v>169.04</v>
      </c>
    </row>
    <row r="12" spans="1:13" ht="14.4" customHeight="1" x14ac:dyDescent="0.3">
      <c r="A12" s="651" t="s">
        <v>530</v>
      </c>
      <c r="B12" s="652" t="s">
        <v>1909</v>
      </c>
      <c r="C12" s="652" t="s">
        <v>879</v>
      </c>
      <c r="D12" s="652" t="s">
        <v>880</v>
      </c>
      <c r="E12" s="652" t="s">
        <v>1910</v>
      </c>
      <c r="F12" s="655"/>
      <c r="G12" s="655"/>
      <c r="H12" s="668">
        <v>0</v>
      </c>
      <c r="I12" s="655">
        <v>9.8000000000000007</v>
      </c>
      <c r="J12" s="655">
        <v>2134.4399999999987</v>
      </c>
      <c r="K12" s="668">
        <v>1</v>
      </c>
      <c r="L12" s="655">
        <v>9.8000000000000007</v>
      </c>
      <c r="M12" s="656">
        <v>2134.4399999999987</v>
      </c>
    </row>
    <row r="13" spans="1:13" ht="14.4" customHeight="1" x14ac:dyDescent="0.3">
      <c r="A13" s="651" t="s">
        <v>530</v>
      </c>
      <c r="B13" s="652" t="s">
        <v>1911</v>
      </c>
      <c r="C13" s="652" t="s">
        <v>876</v>
      </c>
      <c r="D13" s="652" t="s">
        <v>877</v>
      </c>
      <c r="E13" s="652" t="s">
        <v>1912</v>
      </c>
      <c r="F13" s="655"/>
      <c r="G13" s="655"/>
      <c r="H13" s="668">
        <v>0</v>
      </c>
      <c r="I13" s="655">
        <v>20</v>
      </c>
      <c r="J13" s="655">
        <v>720.46000000000015</v>
      </c>
      <c r="K13" s="668">
        <v>1</v>
      </c>
      <c r="L13" s="655">
        <v>20</v>
      </c>
      <c r="M13" s="656">
        <v>720.46000000000015</v>
      </c>
    </row>
    <row r="14" spans="1:13" ht="14.4" customHeight="1" x14ac:dyDescent="0.3">
      <c r="A14" s="651" t="s">
        <v>530</v>
      </c>
      <c r="B14" s="652" t="s">
        <v>1913</v>
      </c>
      <c r="C14" s="652" t="s">
        <v>883</v>
      </c>
      <c r="D14" s="652" t="s">
        <v>1914</v>
      </c>
      <c r="E14" s="652" t="s">
        <v>1915</v>
      </c>
      <c r="F14" s="655"/>
      <c r="G14" s="655"/>
      <c r="H14" s="668">
        <v>0</v>
      </c>
      <c r="I14" s="655">
        <v>0.60000000000000009</v>
      </c>
      <c r="J14" s="655">
        <v>158.4</v>
      </c>
      <c r="K14" s="668">
        <v>1</v>
      </c>
      <c r="L14" s="655">
        <v>0.60000000000000009</v>
      </c>
      <c r="M14" s="656">
        <v>158.4</v>
      </c>
    </row>
    <row r="15" spans="1:13" ht="14.4" customHeight="1" x14ac:dyDescent="0.3">
      <c r="A15" s="651" t="s">
        <v>530</v>
      </c>
      <c r="B15" s="652" t="s">
        <v>1916</v>
      </c>
      <c r="C15" s="652" t="s">
        <v>873</v>
      </c>
      <c r="D15" s="652" t="s">
        <v>1917</v>
      </c>
      <c r="E15" s="652" t="s">
        <v>1918</v>
      </c>
      <c r="F15" s="655"/>
      <c r="G15" s="655"/>
      <c r="H15" s="668">
        <v>0</v>
      </c>
      <c r="I15" s="655">
        <v>10</v>
      </c>
      <c r="J15" s="655">
        <v>288.89999999999998</v>
      </c>
      <c r="K15" s="668">
        <v>1</v>
      </c>
      <c r="L15" s="655">
        <v>10</v>
      </c>
      <c r="M15" s="656">
        <v>288.89999999999998</v>
      </c>
    </row>
    <row r="16" spans="1:13" ht="14.4" customHeight="1" x14ac:dyDescent="0.3">
      <c r="A16" s="651" t="s">
        <v>530</v>
      </c>
      <c r="B16" s="652" t="s">
        <v>1919</v>
      </c>
      <c r="C16" s="652" t="s">
        <v>839</v>
      </c>
      <c r="D16" s="652" t="s">
        <v>809</v>
      </c>
      <c r="E16" s="652" t="s">
        <v>1920</v>
      </c>
      <c r="F16" s="655"/>
      <c r="G16" s="655"/>
      <c r="H16" s="668">
        <v>0</v>
      </c>
      <c r="I16" s="655">
        <v>5</v>
      </c>
      <c r="J16" s="655">
        <v>293.70066771390373</v>
      </c>
      <c r="K16" s="668">
        <v>1</v>
      </c>
      <c r="L16" s="655">
        <v>5</v>
      </c>
      <c r="M16" s="656">
        <v>293.70066771390373</v>
      </c>
    </row>
    <row r="17" spans="1:13" ht="14.4" customHeight="1" x14ac:dyDescent="0.3">
      <c r="A17" s="651" t="s">
        <v>530</v>
      </c>
      <c r="B17" s="652" t="s">
        <v>1921</v>
      </c>
      <c r="C17" s="652" t="s">
        <v>816</v>
      </c>
      <c r="D17" s="652" t="s">
        <v>817</v>
      </c>
      <c r="E17" s="652" t="s">
        <v>1922</v>
      </c>
      <c r="F17" s="655"/>
      <c r="G17" s="655"/>
      <c r="H17" s="668">
        <v>0</v>
      </c>
      <c r="I17" s="655">
        <v>13</v>
      </c>
      <c r="J17" s="655">
        <v>419.37941215900497</v>
      </c>
      <c r="K17" s="668">
        <v>1</v>
      </c>
      <c r="L17" s="655">
        <v>13</v>
      </c>
      <c r="M17" s="656">
        <v>419.37941215900497</v>
      </c>
    </row>
    <row r="18" spans="1:13" ht="14.4" customHeight="1" x14ac:dyDescent="0.3">
      <c r="A18" s="651" t="s">
        <v>530</v>
      </c>
      <c r="B18" s="652" t="s">
        <v>1921</v>
      </c>
      <c r="C18" s="652" t="s">
        <v>820</v>
      </c>
      <c r="D18" s="652" t="s">
        <v>821</v>
      </c>
      <c r="E18" s="652" t="s">
        <v>1923</v>
      </c>
      <c r="F18" s="655"/>
      <c r="G18" s="655"/>
      <c r="H18" s="668">
        <v>0</v>
      </c>
      <c r="I18" s="655">
        <v>9</v>
      </c>
      <c r="J18" s="655">
        <v>269.99945334067422</v>
      </c>
      <c r="K18" s="668">
        <v>1</v>
      </c>
      <c r="L18" s="655">
        <v>9</v>
      </c>
      <c r="M18" s="656">
        <v>269.99945334067422</v>
      </c>
    </row>
    <row r="19" spans="1:13" ht="14.4" customHeight="1" x14ac:dyDescent="0.3">
      <c r="A19" s="651" t="s">
        <v>530</v>
      </c>
      <c r="B19" s="652" t="s">
        <v>1921</v>
      </c>
      <c r="C19" s="652" t="s">
        <v>824</v>
      </c>
      <c r="D19" s="652" t="s">
        <v>825</v>
      </c>
      <c r="E19" s="652" t="s">
        <v>1924</v>
      </c>
      <c r="F19" s="655"/>
      <c r="G19" s="655"/>
      <c r="H19" s="668">
        <v>0</v>
      </c>
      <c r="I19" s="655">
        <v>3</v>
      </c>
      <c r="J19" s="655">
        <v>63.299427794163662</v>
      </c>
      <c r="K19" s="668">
        <v>1</v>
      </c>
      <c r="L19" s="655">
        <v>3</v>
      </c>
      <c r="M19" s="656">
        <v>63.299427794163662</v>
      </c>
    </row>
    <row r="20" spans="1:13" ht="14.4" customHeight="1" x14ac:dyDescent="0.3">
      <c r="A20" s="651" t="s">
        <v>530</v>
      </c>
      <c r="B20" s="652" t="s">
        <v>1921</v>
      </c>
      <c r="C20" s="652" t="s">
        <v>828</v>
      </c>
      <c r="D20" s="652" t="s">
        <v>825</v>
      </c>
      <c r="E20" s="652" t="s">
        <v>1925</v>
      </c>
      <c r="F20" s="655"/>
      <c r="G20" s="655"/>
      <c r="H20" s="668">
        <v>0</v>
      </c>
      <c r="I20" s="655">
        <v>2</v>
      </c>
      <c r="J20" s="655">
        <v>117.85999999999999</v>
      </c>
      <c r="K20" s="668">
        <v>1</v>
      </c>
      <c r="L20" s="655">
        <v>2</v>
      </c>
      <c r="M20" s="656">
        <v>117.85999999999999</v>
      </c>
    </row>
    <row r="21" spans="1:13" ht="14.4" customHeight="1" x14ac:dyDescent="0.3">
      <c r="A21" s="651" t="s">
        <v>530</v>
      </c>
      <c r="B21" s="652" t="s">
        <v>1926</v>
      </c>
      <c r="C21" s="652" t="s">
        <v>842</v>
      </c>
      <c r="D21" s="652" t="s">
        <v>843</v>
      </c>
      <c r="E21" s="652" t="s">
        <v>1927</v>
      </c>
      <c r="F21" s="655"/>
      <c r="G21" s="655"/>
      <c r="H21" s="668">
        <v>0</v>
      </c>
      <c r="I21" s="655">
        <v>1</v>
      </c>
      <c r="J21" s="655">
        <v>20.059334286710598</v>
      </c>
      <c r="K21" s="668">
        <v>1</v>
      </c>
      <c r="L21" s="655">
        <v>1</v>
      </c>
      <c r="M21" s="656">
        <v>20.059334286710598</v>
      </c>
    </row>
    <row r="22" spans="1:13" ht="14.4" customHeight="1" x14ac:dyDescent="0.3">
      <c r="A22" s="651" t="s">
        <v>530</v>
      </c>
      <c r="B22" s="652" t="s">
        <v>1928</v>
      </c>
      <c r="C22" s="652" t="s">
        <v>804</v>
      </c>
      <c r="D22" s="652" t="s">
        <v>805</v>
      </c>
      <c r="E22" s="652" t="s">
        <v>806</v>
      </c>
      <c r="F22" s="655"/>
      <c r="G22" s="655"/>
      <c r="H22" s="668">
        <v>0</v>
      </c>
      <c r="I22" s="655">
        <v>1</v>
      </c>
      <c r="J22" s="655">
        <v>90.379999999999967</v>
      </c>
      <c r="K22" s="668">
        <v>1</v>
      </c>
      <c r="L22" s="655">
        <v>1</v>
      </c>
      <c r="M22" s="656">
        <v>90.379999999999967</v>
      </c>
    </row>
    <row r="23" spans="1:13" ht="14.4" customHeight="1" x14ac:dyDescent="0.3">
      <c r="A23" s="651" t="s">
        <v>530</v>
      </c>
      <c r="B23" s="652" t="s">
        <v>1928</v>
      </c>
      <c r="C23" s="652" t="s">
        <v>800</v>
      </c>
      <c r="D23" s="652" t="s">
        <v>801</v>
      </c>
      <c r="E23" s="652" t="s">
        <v>1929</v>
      </c>
      <c r="F23" s="655"/>
      <c r="G23" s="655"/>
      <c r="H23" s="668">
        <v>0</v>
      </c>
      <c r="I23" s="655">
        <v>1</v>
      </c>
      <c r="J23" s="655">
        <v>101.7</v>
      </c>
      <c r="K23" s="668">
        <v>1</v>
      </c>
      <c r="L23" s="655">
        <v>1</v>
      </c>
      <c r="M23" s="656">
        <v>101.7</v>
      </c>
    </row>
    <row r="24" spans="1:13" ht="14.4" customHeight="1" x14ac:dyDescent="0.3">
      <c r="A24" s="651" t="s">
        <v>530</v>
      </c>
      <c r="B24" s="652" t="s">
        <v>1930</v>
      </c>
      <c r="C24" s="652" t="s">
        <v>831</v>
      </c>
      <c r="D24" s="652" t="s">
        <v>832</v>
      </c>
      <c r="E24" s="652" t="s">
        <v>1931</v>
      </c>
      <c r="F24" s="655"/>
      <c r="G24" s="655"/>
      <c r="H24" s="668">
        <v>0</v>
      </c>
      <c r="I24" s="655">
        <v>1</v>
      </c>
      <c r="J24" s="655">
        <v>16.780000000000008</v>
      </c>
      <c r="K24" s="668">
        <v>1</v>
      </c>
      <c r="L24" s="655">
        <v>1</v>
      </c>
      <c r="M24" s="656">
        <v>16.780000000000008</v>
      </c>
    </row>
    <row r="25" spans="1:13" ht="14.4" customHeight="1" x14ac:dyDescent="0.3">
      <c r="A25" s="651" t="s">
        <v>535</v>
      </c>
      <c r="B25" s="652" t="s">
        <v>1902</v>
      </c>
      <c r="C25" s="652" t="s">
        <v>852</v>
      </c>
      <c r="D25" s="652" t="s">
        <v>853</v>
      </c>
      <c r="E25" s="652" t="s">
        <v>1903</v>
      </c>
      <c r="F25" s="655"/>
      <c r="G25" s="655"/>
      <c r="H25" s="668">
        <v>0</v>
      </c>
      <c r="I25" s="655">
        <v>4</v>
      </c>
      <c r="J25" s="655">
        <v>271.32000000000005</v>
      </c>
      <c r="K25" s="668">
        <v>1</v>
      </c>
      <c r="L25" s="655">
        <v>4</v>
      </c>
      <c r="M25" s="656">
        <v>271.32000000000005</v>
      </c>
    </row>
    <row r="26" spans="1:13" ht="14.4" customHeight="1" x14ac:dyDescent="0.3">
      <c r="A26" s="651" t="s">
        <v>535</v>
      </c>
      <c r="B26" s="652" t="s">
        <v>1904</v>
      </c>
      <c r="C26" s="652" t="s">
        <v>846</v>
      </c>
      <c r="D26" s="652" t="s">
        <v>847</v>
      </c>
      <c r="E26" s="652" t="s">
        <v>848</v>
      </c>
      <c r="F26" s="655"/>
      <c r="G26" s="655"/>
      <c r="H26" s="668">
        <v>0</v>
      </c>
      <c r="I26" s="655">
        <v>1</v>
      </c>
      <c r="J26" s="655">
        <v>73.839997025954162</v>
      </c>
      <c r="K26" s="668">
        <v>1</v>
      </c>
      <c r="L26" s="655">
        <v>1</v>
      </c>
      <c r="M26" s="656">
        <v>73.839997025954162</v>
      </c>
    </row>
    <row r="27" spans="1:13" ht="14.4" customHeight="1" x14ac:dyDescent="0.3">
      <c r="A27" s="651" t="s">
        <v>535</v>
      </c>
      <c r="B27" s="652" t="s">
        <v>1932</v>
      </c>
      <c r="C27" s="652" t="s">
        <v>1145</v>
      </c>
      <c r="D27" s="652" t="s">
        <v>1146</v>
      </c>
      <c r="E27" s="652" t="s">
        <v>1933</v>
      </c>
      <c r="F27" s="655"/>
      <c r="G27" s="655"/>
      <c r="H27" s="668">
        <v>0</v>
      </c>
      <c r="I27" s="655">
        <v>2</v>
      </c>
      <c r="J27" s="655">
        <v>6600</v>
      </c>
      <c r="K27" s="668">
        <v>1</v>
      </c>
      <c r="L27" s="655">
        <v>2</v>
      </c>
      <c r="M27" s="656">
        <v>6600</v>
      </c>
    </row>
    <row r="28" spans="1:13" ht="14.4" customHeight="1" x14ac:dyDescent="0.3">
      <c r="A28" s="651" t="s">
        <v>535</v>
      </c>
      <c r="B28" s="652" t="s">
        <v>1934</v>
      </c>
      <c r="C28" s="652" t="s">
        <v>1176</v>
      </c>
      <c r="D28" s="652" t="s">
        <v>1177</v>
      </c>
      <c r="E28" s="652" t="s">
        <v>1178</v>
      </c>
      <c r="F28" s="655"/>
      <c r="G28" s="655"/>
      <c r="H28" s="668">
        <v>0</v>
      </c>
      <c r="I28" s="655">
        <v>1</v>
      </c>
      <c r="J28" s="655">
        <v>140.09000000000003</v>
      </c>
      <c r="K28" s="668">
        <v>1</v>
      </c>
      <c r="L28" s="655">
        <v>1</v>
      </c>
      <c r="M28" s="656">
        <v>140.09000000000003</v>
      </c>
    </row>
    <row r="29" spans="1:13" ht="14.4" customHeight="1" x14ac:dyDescent="0.3">
      <c r="A29" s="651" t="s">
        <v>535</v>
      </c>
      <c r="B29" s="652" t="s">
        <v>1935</v>
      </c>
      <c r="C29" s="652" t="s">
        <v>1157</v>
      </c>
      <c r="D29" s="652" t="s">
        <v>1158</v>
      </c>
      <c r="E29" s="652" t="s">
        <v>1004</v>
      </c>
      <c r="F29" s="655"/>
      <c r="G29" s="655"/>
      <c r="H29" s="668">
        <v>0</v>
      </c>
      <c r="I29" s="655">
        <v>1</v>
      </c>
      <c r="J29" s="655">
        <v>86.43</v>
      </c>
      <c r="K29" s="668">
        <v>1</v>
      </c>
      <c r="L29" s="655">
        <v>1</v>
      </c>
      <c r="M29" s="656">
        <v>86.43</v>
      </c>
    </row>
    <row r="30" spans="1:13" ht="14.4" customHeight="1" x14ac:dyDescent="0.3">
      <c r="A30" s="651" t="s">
        <v>535</v>
      </c>
      <c r="B30" s="652" t="s">
        <v>1936</v>
      </c>
      <c r="C30" s="652" t="s">
        <v>1133</v>
      </c>
      <c r="D30" s="652" t="s">
        <v>1134</v>
      </c>
      <c r="E30" s="652" t="s">
        <v>1135</v>
      </c>
      <c r="F30" s="655"/>
      <c r="G30" s="655"/>
      <c r="H30" s="668">
        <v>0</v>
      </c>
      <c r="I30" s="655">
        <v>1</v>
      </c>
      <c r="J30" s="655">
        <v>12.059939880797257</v>
      </c>
      <c r="K30" s="668">
        <v>1</v>
      </c>
      <c r="L30" s="655">
        <v>1</v>
      </c>
      <c r="M30" s="656">
        <v>12.059939880797257</v>
      </c>
    </row>
    <row r="31" spans="1:13" ht="14.4" customHeight="1" x14ac:dyDescent="0.3">
      <c r="A31" s="651" t="s">
        <v>535</v>
      </c>
      <c r="B31" s="652" t="s">
        <v>1907</v>
      </c>
      <c r="C31" s="652" t="s">
        <v>869</v>
      </c>
      <c r="D31" s="652" t="s">
        <v>1937</v>
      </c>
      <c r="E31" s="652" t="s">
        <v>1938</v>
      </c>
      <c r="F31" s="655"/>
      <c r="G31" s="655"/>
      <c r="H31" s="668">
        <v>0</v>
      </c>
      <c r="I31" s="655">
        <v>0.8</v>
      </c>
      <c r="J31" s="655">
        <v>61.208000000000006</v>
      </c>
      <c r="K31" s="668">
        <v>1</v>
      </c>
      <c r="L31" s="655">
        <v>0.8</v>
      </c>
      <c r="M31" s="656">
        <v>61.208000000000006</v>
      </c>
    </row>
    <row r="32" spans="1:13" ht="14.4" customHeight="1" x14ac:dyDescent="0.3">
      <c r="A32" s="651" t="s">
        <v>535</v>
      </c>
      <c r="B32" s="652" t="s">
        <v>1939</v>
      </c>
      <c r="C32" s="652" t="s">
        <v>1208</v>
      </c>
      <c r="D32" s="652" t="s">
        <v>1209</v>
      </c>
      <c r="E32" s="652" t="s">
        <v>1940</v>
      </c>
      <c r="F32" s="655"/>
      <c r="G32" s="655"/>
      <c r="H32" s="668">
        <v>0</v>
      </c>
      <c r="I32" s="655">
        <v>1.8</v>
      </c>
      <c r="J32" s="655">
        <v>831.6</v>
      </c>
      <c r="K32" s="668">
        <v>1</v>
      </c>
      <c r="L32" s="655">
        <v>1.8</v>
      </c>
      <c r="M32" s="656">
        <v>831.6</v>
      </c>
    </row>
    <row r="33" spans="1:13" ht="14.4" customHeight="1" x14ac:dyDescent="0.3">
      <c r="A33" s="651" t="s">
        <v>535</v>
      </c>
      <c r="B33" s="652" t="s">
        <v>1909</v>
      </c>
      <c r="C33" s="652" t="s">
        <v>879</v>
      </c>
      <c r="D33" s="652" t="s">
        <v>880</v>
      </c>
      <c r="E33" s="652" t="s">
        <v>1910</v>
      </c>
      <c r="F33" s="655"/>
      <c r="G33" s="655"/>
      <c r="H33" s="668">
        <v>0</v>
      </c>
      <c r="I33" s="655">
        <v>11.899999999999995</v>
      </c>
      <c r="J33" s="655">
        <v>2591.8199999999988</v>
      </c>
      <c r="K33" s="668">
        <v>1</v>
      </c>
      <c r="L33" s="655">
        <v>11.899999999999995</v>
      </c>
      <c r="M33" s="656">
        <v>2591.8199999999988</v>
      </c>
    </row>
    <row r="34" spans="1:13" ht="14.4" customHeight="1" x14ac:dyDescent="0.3">
      <c r="A34" s="651" t="s">
        <v>535</v>
      </c>
      <c r="B34" s="652" t="s">
        <v>1913</v>
      </c>
      <c r="C34" s="652" t="s">
        <v>1212</v>
      </c>
      <c r="D34" s="652" t="s">
        <v>1914</v>
      </c>
      <c r="E34" s="652" t="s">
        <v>1941</v>
      </c>
      <c r="F34" s="655"/>
      <c r="G34" s="655"/>
      <c r="H34" s="668">
        <v>0</v>
      </c>
      <c r="I34" s="655">
        <v>1.8</v>
      </c>
      <c r="J34" s="655">
        <v>279.18</v>
      </c>
      <c r="K34" s="668">
        <v>1</v>
      </c>
      <c r="L34" s="655">
        <v>1.8</v>
      </c>
      <c r="M34" s="656">
        <v>279.18</v>
      </c>
    </row>
    <row r="35" spans="1:13" ht="14.4" customHeight="1" x14ac:dyDescent="0.3">
      <c r="A35" s="651" t="s">
        <v>535</v>
      </c>
      <c r="B35" s="652" t="s">
        <v>1913</v>
      </c>
      <c r="C35" s="652" t="s">
        <v>883</v>
      </c>
      <c r="D35" s="652" t="s">
        <v>1914</v>
      </c>
      <c r="E35" s="652" t="s">
        <v>1915</v>
      </c>
      <c r="F35" s="655"/>
      <c r="G35" s="655"/>
      <c r="H35" s="668">
        <v>0</v>
      </c>
      <c r="I35" s="655">
        <v>2.4</v>
      </c>
      <c r="J35" s="655">
        <v>633.6</v>
      </c>
      <c r="K35" s="668">
        <v>1</v>
      </c>
      <c r="L35" s="655">
        <v>2.4</v>
      </c>
      <c r="M35" s="656">
        <v>633.6</v>
      </c>
    </row>
    <row r="36" spans="1:13" ht="14.4" customHeight="1" x14ac:dyDescent="0.3">
      <c r="A36" s="651" t="s">
        <v>535</v>
      </c>
      <c r="B36" s="652" t="s">
        <v>1913</v>
      </c>
      <c r="C36" s="652" t="s">
        <v>1185</v>
      </c>
      <c r="D36" s="652" t="s">
        <v>1942</v>
      </c>
      <c r="E36" s="652" t="s">
        <v>1943</v>
      </c>
      <c r="F36" s="655">
        <v>2</v>
      </c>
      <c r="G36" s="655">
        <v>177.19990469900588</v>
      </c>
      <c r="H36" s="668">
        <v>1</v>
      </c>
      <c r="I36" s="655"/>
      <c r="J36" s="655"/>
      <c r="K36" s="668">
        <v>0</v>
      </c>
      <c r="L36" s="655">
        <v>2</v>
      </c>
      <c r="M36" s="656">
        <v>177.19990469900588</v>
      </c>
    </row>
    <row r="37" spans="1:13" ht="14.4" customHeight="1" x14ac:dyDescent="0.3">
      <c r="A37" s="651" t="s">
        <v>535</v>
      </c>
      <c r="B37" s="652" t="s">
        <v>1944</v>
      </c>
      <c r="C37" s="652" t="s">
        <v>1215</v>
      </c>
      <c r="D37" s="652" t="s">
        <v>1216</v>
      </c>
      <c r="E37" s="652" t="s">
        <v>1945</v>
      </c>
      <c r="F37" s="655"/>
      <c r="G37" s="655"/>
      <c r="H37" s="668">
        <v>0</v>
      </c>
      <c r="I37" s="655">
        <v>1.2</v>
      </c>
      <c r="J37" s="655">
        <v>191.4</v>
      </c>
      <c r="K37" s="668">
        <v>1</v>
      </c>
      <c r="L37" s="655">
        <v>1.2</v>
      </c>
      <c r="M37" s="656">
        <v>191.4</v>
      </c>
    </row>
    <row r="38" spans="1:13" ht="14.4" customHeight="1" x14ac:dyDescent="0.3">
      <c r="A38" s="651" t="s">
        <v>535</v>
      </c>
      <c r="B38" s="652" t="s">
        <v>1921</v>
      </c>
      <c r="C38" s="652" t="s">
        <v>816</v>
      </c>
      <c r="D38" s="652" t="s">
        <v>817</v>
      </c>
      <c r="E38" s="652" t="s">
        <v>1922</v>
      </c>
      <c r="F38" s="655"/>
      <c r="G38" s="655"/>
      <c r="H38" s="668">
        <v>0</v>
      </c>
      <c r="I38" s="655">
        <v>5</v>
      </c>
      <c r="J38" s="655">
        <v>161.29999999999998</v>
      </c>
      <c r="K38" s="668">
        <v>1</v>
      </c>
      <c r="L38" s="655">
        <v>5</v>
      </c>
      <c r="M38" s="656">
        <v>161.29999999999998</v>
      </c>
    </row>
    <row r="39" spans="1:13" ht="14.4" customHeight="1" x14ac:dyDescent="0.3">
      <c r="A39" s="651" t="s">
        <v>535</v>
      </c>
      <c r="B39" s="652" t="s">
        <v>1921</v>
      </c>
      <c r="C39" s="652" t="s">
        <v>828</v>
      </c>
      <c r="D39" s="652" t="s">
        <v>825</v>
      </c>
      <c r="E39" s="652" t="s">
        <v>1925</v>
      </c>
      <c r="F39" s="655"/>
      <c r="G39" s="655"/>
      <c r="H39" s="668">
        <v>0</v>
      </c>
      <c r="I39" s="655">
        <v>3</v>
      </c>
      <c r="J39" s="655">
        <v>176.78946335164352</v>
      </c>
      <c r="K39" s="668">
        <v>1</v>
      </c>
      <c r="L39" s="655">
        <v>3</v>
      </c>
      <c r="M39" s="656">
        <v>176.78946335164352</v>
      </c>
    </row>
    <row r="40" spans="1:13" ht="14.4" customHeight="1" x14ac:dyDescent="0.3">
      <c r="A40" s="651" t="s">
        <v>535</v>
      </c>
      <c r="B40" s="652" t="s">
        <v>1946</v>
      </c>
      <c r="C40" s="652" t="s">
        <v>886</v>
      </c>
      <c r="D40" s="652" t="s">
        <v>887</v>
      </c>
      <c r="E40" s="652" t="s">
        <v>888</v>
      </c>
      <c r="F40" s="655">
        <v>2</v>
      </c>
      <c r="G40" s="655">
        <v>429.28092841737265</v>
      </c>
      <c r="H40" s="668">
        <v>1</v>
      </c>
      <c r="I40" s="655"/>
      <c r="J40" s="655"/>
      <c r="K40" s="668">
        <v>0</v>
      </c>
      <c r="L40" s="655">
        <v>2</v>
      </c>
      <c r="M40" s="656">
        <v>429.28092841737265</v>
      </c>
    </row>
    <row r="41" spans="1:13" ht="14.4" customHeight="1" x14ac:dyDescent="0.3">
      <c r="A41" s="651" t="s">
        <v>535</v>
      </c>
      <c r="B41" s="652" t="s">
        <v>1947</v>
      </c>
      <c r="C41" s="652" t="s">
        <v>1167</v>
      </c>
      <c r="D41" s="652" t="s">
        <v>1168</v>
      </c>
      <c r="E41" s="652" t="s">
        <v>1169</v>
      </c>
      <c r="F41" s="655"/>
      <c r="G41" s="655"/>
      <c r="H41" s="668">
        <v>0</v>
      </c>
      <c r="I41" s="655">
        <v>1</v>
      </c>
      <c r="J41" s="655">
        <v>220.95049736470787</v>
      </c>
      <c r="K41" s="668">
        <v>1</v>
      </c>
      <c r="L41" s="655">
        <v>1</v>
      </c>
      <c r="M41" s="656">
        <v>220.95049736470787</v>
      </c>
    </row>
    <row r="42" spans="1:13" ht="14.4" customHeight="1" x14ac:dyDescent="0.3">
      <c r="A42" s="651" t="s">
        <v>535</v>
      </c>
      <c r="B42" s="652" t="s">
        <v>1948</v>
      </c>
      <c r="C42" s="652" t="s">
        <v>1149</v>
      </c>
      <c r="D42" s="652" t="s">
        <v>1150</v>
      </c>
      <c r="E42" s="652" t="s">
        <v>961</v>
      </c>
      <c r="F42" s="655"/>
      <c r="G42" s="655"/>
      <c r="H42" s="668">
        <v>0</v>
      </c>
      <c r="I42" s="655">
        <v>2</v>
      </c>
      <c r="J42" s="655">
        <v>158.26000000000002</v>
      </c>
      <c r="K42" s="668">
        <v>1</v>
      </c>
      <c r="L42" s="655">
        <v>2</v>
      </c>
      <c r="M42" s="656">
        <v>158.26000000000002</v>
      </c>
    </row>
    <row r="43" spans="1:13" ht="14.4" customHeight="1" x14ac:dyDescent="0.3">
      <c r="A43" s="651" t="s">
        <v>535</v>
      </c>
      <c r="B43" s="652" t="s">
        <v>1949</v>
      </c>
      <c r="C43" s="652" t="s">
        <v>1181</v>
      </c>
      <c r="D43" s="652" t="s">
        <v>1182</v>
      </c>
      <c r="E43" s="652" t="s">
        <v>1183</v>
      </c>
      <c r="F43" s="655"/>
      <c r="G43" s="655"/>
      <c r="H43" s="668">
        <v>0</v>
      </c>
      <c r="I43" s="655">
        <v>1.25</v>
      </c>
      <c r="J43" s="655">
        <v>153.36250000000001</v>
      </c>
      <c r="K43" s="668">
        <v>1</v>
      </c>
      <c r="L43" s="655">
        <v>1.25</v>
      </c>
      <c r="M43" s="656">
        <v>153.36250000000001</v>
      </c>
    </row>
    <row r="44" spans="1:13" ht="14.4" customHeight="1" x14ac:dyDescent="0.3">
      <c r="A44" s="651" t="s">
        <v>541</v>
      </c>
      <c r="B44" s="652" t="s">
        <v>1902</v>
      </c>
      <c r="C44" s="652" t="s">
        <v>852</v>
      </c>
      <c r="D44" s="652" t="s">
        <v>853</v>
      </c>
      <c r="E44" s="652" t="s">
        <v>1903</v>
      </c>
      <c r="F44" s="655"/>
      <c r="G44" s="655"/>
      <c r="H44" s="668">
        <v>0</v>
      </c>
      <c r="I44" s="655">
        <v>350</v>
      </c>
      <c r="J44" s="655">
        <v>23740.409933968302</v>
      </c>
      <c r="K44" s="668">
        <v>1</v>
      </c>
      <c r="L44" s="655">
        <v>350</v>
      </c>
      <c r="M44" s="656">
        <v>23740.409933968302</v>
      </c>
    </row>
    <row r="45" spans="1:13" ht="14.4" customHeight="1" x14ac:dyDescent="0.3">
      <c r="A45" s="651" t="s">
        <v>541</v>
      </c>
      <c r="B45" s="652" t="s">
        <v>1950</v>
      </c>
      <c r="C45" s="652" t="s">
        <v>1596</v>
      </c>
      <c r="D45" s="652" t="s">
        <v>1597</v>
      </c>
      <c r="E45" s="652" t="s">
        <v>1598</v>
      </c>
      <c r="F45" s="655"/>
      <c r="G45" s="655"/>
      <c r="H45" s="668">
        <v>0</v>
      </c>
      <c r="I45" s="655">
        <v>1</v>
      </c>
      <c r="J45" s="655">
        <v>63.399999999999984</v>
      </c>
      <c r="K45" s="668">
        <v>1</v>
      </c>
      <c r="L45" s="655">
        <v>1</v>
      </c>
      <c r="M45" s="656">
        <v>63.399999999999984</v>
      </c>
    </row>
    <row r="46" spans="1:13" ht="14.4" customHeight="1" x14ac:dyDescent="0.3">
      <c r="A46" s="651" t="s">
        <v>541</v>
      </c>
      <c r="B46" s="652" t="s">
        <v>1904</v>
      </c>
      <c r="C46" s="652" t="s">
        <v>846</v>
      </c>
      <c r="D46" s="652" t="s">
        <v>847</v>
      </c>
      <c r="E46" s="652" t="s">
        <v>848</v>
      </c>
      <c r="F46" s="655"/>
      <c r="G46" s="655"/>
      <c r="H46" s="668">
        <v>0</v>
      </c>
      <c r="I46" s="655">
        <v>3</v>
      </c>
      <c r="J46" s="655">
        <v>221.51889572091281</v>
      </c>
      <c r="K46" s="668">
        <v>1</v>
      </c>
      <c r="L46" s="655">
        <v>3</v>
      </c>
      <c r="M46" s="656">
        <v>221.51889572091281</v>
      </c>
    </row>
    <row r="47" spans="1:13" ht="14.4" customHeight="1" x14ac:dyDescent="0.3">
      <c r="A47" s="651" t="s">
        <v>541</v>
      </c>
      <c r="B47" s="652" t="s">
        <v>1951</v>
      </c>
      <c r="C47" s="652" t="s">
        <v>1626</v>
      </c>
      <c r="D47" s="652" t="s">
        <v>1627</v>
      </c>
      <c r="E47" s="652" t="s">
        <v>1952</v>
      </c>
      <c r="F47" s="655"/>
      <c r="G47" s="655"/>
      <c r="H47" s="668">
        <v>0</v>
      </c>
      <c r="I47" s="655">
        <v>2</v>
      </c>
      <c r="J47" s="655">
        <v>202.22000000000003</v>
      </c>
      <c r="K47" s="668">
        <v>1</v>
      </c>
      <c r="L47" s="655">
        <v>2</v>
      </c>
      <c r="M47" s="656">
        <v>202.22000000000003</v>
      </c>
    </row>
    <row r="48" spans="1:13" ht="14.4" customHeight="1" x14ac:dyDescent="0.3">
      <c r="A48" s="651" t="s">
        <v>541</v>
      </c>
      <c r="B48" s="652" t="s">
        <v>1932</v>
      </c>
      <c r="C48" s="652" t="s">
        <v>1179</v>
      </c>
      <c r="D48" s="652" t="s">
        <v>1146</v>
      </c>
      <c r="E48" s="652" t="s">
        <v>1933</v>
      </c>
      <c r="F48" s="655"/>
      <c r="G48" s="655"/>
      <c r="H48" s="668">
        <v>0</v>
      </c>
      <c r="I48" s="655">
        <v>3</v>
      </c>
      <c r="J48" s="655">
        <v>9900</v>
      </c>
      <c r="K48" s="668">
        <v>1</v>
      </c>
      <c r="L48" s="655">
        <v>3</v>
      </c>
      <c r="M48" s="656">
        <v>9900</v>
      </c>
    </row>
    <row r="49" spans="1:13" ht="14.4" customHeight="1" x14ac:dyDescent="0.3">
      <c r="A49" s="651" t="s">
        <v>541</v>
      </c>
      <c r="B49" s="652" t="s">
        <v>1932</v>
      </c>
      <c r="C49" s="652" t="s">
        <v>1145</v>
      </c>
      <c r="D49" s="652" t="s">
        <v>1146</v>
      </c>
      <c r="E49" s="652" t="s">
        <v>1933</v>
      </c>
      <c r="F49" s="655"/>
      <c r="G49" s="655"/>
      <c r="H49" s="668">
        <v>0</v>
      </c>
      <c r="I49" s="655">
        <v>1</v>
      </c>
      <c r="J49" s="655">
        <v>3300</v>
      </c>
      <c r="K49" s="668">
        <v>1</v>
      </c>
      <c r="L49" s="655">
        <v>1</v>
      </c>
      <c r="M49" s="656">
        <v>3300</v>
      </c>
    </row>
    <row r="50" spans="1:13" ht="14.4" customHeight="1" x14ac:dyDescent="0.3">
      <c r="A50" s="651" t="s">
        <v>541</v>
      </c>
      <c r="B50" s="652" t="s">
        <v>1953</v>
      </c>
      <c r="C50" s="652" t="s">
        <v>1603</v>
      </c>
      <c r="D50" s="652" t="s">
        <v>1954</v>
      </c>
      <c r="E50" s="652" t="s">
        <v>1955</v>
      </c>
      <c r="F50" s="655"/>
      <c r="G50" s="655"/>
      <c r="H50" s="668">
        <v>0</v>
      </c>
      <c r="I50" s="655">
        <v>3</v>
      </c>
      <c r="J50" s="655">
        <v>237.17999999999995</v>
      </c>
      <c r="K50" s="668">
        <v>1</v>
      </c>
      <c r="L50" s="655">
        <v>3</v>
      </c>
      <c r="M50" s="656">
        <v>237.17999999999995</v>
      </c>
    </row>
    <row r="51" spans="1:13" ht="14.4" customHeight="1" x14ac:dyDescent="0.3">
      <c r="A51" s="651" t="s">
        <v>541</v>
      </c>
      <c r="B51" s="652" t="s">
        <v>1936</v>
      </c>
      <c r="C51" s="652" t="s">
        <v>1133</v>
      </c>
      <c r="D51" s="652" t="s">
        <v>1134</v>
      </c>
      <c r="E51" s="652" t="s">
        <v>1135</v>
      </c>
      <c r="F51" s="655"/>
      <c r="G51" s="655"/>
      <c r="H51" s="668">
        <v>0</v>
      </c>
      <c r="I51" s="655">
        <v>3</v>
      </c>
      <c r="J51" s="655">
        <v>36.179999999999993</v>
      </c>
      <c r="K51" s="668">
        <v>1</v>
      </c>
      <c r="L51" s="655">
        <v>3</v>
      </c>
      <c r="M51" s="656">
        <v>36.179999999999993</v>
      </c>
    </row>
    <row r="52" spans="1:13" ht="14.4" customHeight="1" x14ac:dyDescent="0.3">
      <c r="A52" s="651" t="s">
        <v>541</v>
      </c>
      <c r="B52" s="652" t="s">
        <v>1936</v>
      </c>
      <c r="C52" s="652" t="s">
        <v>1590</v>
      </c>
      <c r="D52" s="652" t="s">
        <v>1956</v>
      </c>
      <c r="E52" s="652" t="s">
        <v>745</v>
      </c>
      <c r="F52" s="655"/>
      <c r="G52" s="655"/>
      <c r="H52" s="668">
        <v>0</v>
      </c>
      <c r="I52" s="655">
        <v>2</v>
      </c>
      <c r="J52" s="655">
        <v>72.360002172205853</v>
      </c>
      <c r="K52" s="668">
        <v>1</v>
      </c>
      <c r="L52" s="655">
        <v>2</v>
      </c>
      <c r="M52" s="656">
        <v>72.360002172205853</v>
      </c>
    </row>
    <row r="53" spans="1:13" ht="14.4" customHeight="1" x14ac:dyDescent="0.3">
      <c r="A53" s="651" t="s">
        <v>541</v>
      </c>
      <c r="B53" s="652" t="s">
        <v>1957</v>
      </c>
      <c r="C53" s="652" t="s">
        <v>1607</v>
      </c>
      <c r="D53" s="652" t="s">
        <v>1608</v>
      </c>
      <c r="E53" s="652" t="s">
        <v>621</v>
      </c>
      <c r="F53" s="655"/>
      <c r="G53" s="655"/>
      <c r="H53" s="668">
        <v>0</v>
      </c>
      <c r="I53" s="655">
        <v>1</v>
      </c>
      <c r="J53" s="655">
        <v>158.97999999999996</v>
      </c>
      <c r="K53" s="668">
        <v>1</v>
      </c>
      <c r="L53" s="655">
        <v>1</v>
      </c>
      <c r="M53" s="656">
        <v>158.97999999999996</v>
      </c>
    </row>
    <row r="54" spans="1:13" ht="14.4" customHeight="1" x14ac:dyDescent="0.3">
      <c r="A54" s="651" t="s">
        <v>541</v>
      </c>
      <c r="B54" s="652" t="s">
        <v>1957</v>
      </c>
      <c r="C54" s="652" t="s">
        <v>1630</v>
      </c>
      <c r="D54" s="652" t="s">
        <v>1631</v>
      </c>
      <c r="E54" s="652" t="s">
        <v>1632</v>
      </c>
      <c r="F54" s="655"/>
      <c r="G54" s="655"/>
      <c r="H54" s="668">
        <v>0</v>
      </c>
      <c r="I54" s="655">
        <v>1</v>
      </c>
      <c r="J54" s="655">
        <v>683.61</v>
      </c>
      <c r="K54" s="668">
        <v>1</v>
      </c>
      <c r="L54" s="655">
        <v>1</v>
      </c>
      <c r="M54" s="656">
        <v>683.61</v>
      </c>
    </row>
    <row r="55" spans="1:13" ht="14.4" customHeight="1" x14ac:dyDescent="0.3">
      <c r="A55" s="651" t="s">
        <v>541</v>
      </c>
      <c r="B55" s="652" t="s">
        <v>1958</v>
      </c>
      <c r="C55" s="652" t="s">
        <v>1642</v>
      </c>
      <c r="D55" s="652" t="s">
        <v>1643</v>
      </c>
      <c r="E55" s="652" t="s">
        <v>1959</v>
      </c>
      <c r="F55" s="655"/>
      <c r="G55" s="655"/>
      <c r="H55" s="668">
        <v>0</v>
      </c>
      <c r="I55" s="655">
        <v>1</v>
      </c>
      <c r="J55" s="655">
        <v>55.779999999999966</v>
      </c>
      <c r="K55" s="668">
        <v>1</v>
      </c>
      <c r="L55" s="655">
        <v>1</v>
      </c>
      <c r="M55" s="656">
        <v>55.779999999999966</v>
      </c>
    </row>
    <row r="56" spans="1:13" ht="14.4" customHeight="1" x14ac:dyDescent="0.3">
      <c r="A56" s="651" t="s">
        <v>541</v>
      </c>
      <c r="B56" s="652" t="s">
        <v>1960</v>
      </c>
      <c r="C56" s="652" t="s">
        <v>1617</v>
      </c>
      <c r="D56" s="652" t="s">
        <v>1961</v>
      </c>
      <c r="E56" s="652" t="s">
        <v>1962</v>
      </c>
      <c r="F56" s="655"/>
      <c r="G56" s="655"/>
      <c r="H56" s="668">
        <v>0</v>
      </c>
      <c r="I56" s="655">
        <v>10</v>
      </c>
      <c r="J56" s="655">
        <v>1312.4995877666411</v>
      </c>
      <c r="K56" s="668">
        <v>1</v>
      </c>
      <c r="L56" s="655">
        <v>10</v>
      </c>
      <c r="M56" s="656">
        <v>1312.4995877666411</v>
      </c>
    </row>
    <row r="57" spans="1:13" ht="14.4" customHeight="1" x14ac:dyDescent="0.3">
      <c r="A57" s="651" t="s">
        <v>541</v>
      </c>
      <c r="B57" s="652" t="s">
        <v>1960</v>
      </c>
      <c r="C57" s="652" t="s">
        <v>1614</v>
      </c>
      <c r="D57" s="652" t="s">
        <v>1961</v>
      </c>
      <c r="E57" s="652" t="s">
        <v>1963</v>
      </c>
      <c r="F57" s="655"/>
      <c r="G57" s="655"/>
      <c r="H57" s="668">
        <v>0</v>
      </c>
      <c r="I57" s="655">
        <v>10</v>
      </c>
      <c r="J57" s="655">
        <v>1716.7000000000003</v>
      </c>
      <c r="K57" s="668">
        <v>1</v>
      </c>
      <c r="L57" s="655">
        <v>10</v>
      </c>
      <c r="M57" s="656">
        <v>1716.7000000000003</v>
      </c>
    </row>
    <row r="58" spans="1:13" ht="14.4" customHeight="1" x14ac:dyDescent="0.3">
      <c r="A58" s="651" t="s">
        <v>541</v>
      </c>
      <c r="B58" s="652" t="s">
        <v>1960</v>
      </c>
      <c r="C58" s="652" t="s">
        <v>1623</v>
      </c>
      <c r="D58" s="652" t="s">
        <v>1961</v>
      </c>
      <c r="E58" s="652" t="s">
        <v>1964</v>
      </c>
      <c r="F58" s="655"/>
      <c r="G58" s="655"/>
      <c r="H58" s="668">
        <v>0</v>
      </c>
      <c r="I58" s="655">
        <v>70</v>
      </c>
      <c r="J58" s="655">
        <v>16319.995780663763</v>
      </c>
      <c r="K58" s="668">
        <v>1</v>
      </c>
      <c r="L58" s="655">
        <v>70</v>
      </c>
      <c r="M58" s="656">
        <v>16319.995780663763</v>
      </c>
    </row>
    <row r="59" spans="1:13" ht="14.4" customHeight="1" x14ac:dyDescent="0.3">
      <c r="A59" s="651" t="s">
        <v>541</v>
      </c>
      <c r="B59" s="652" t="s">
        <v>1965</v>
      </c>
      <c r="C59" s="652" t="s">
        <v>1725</v>
      </c>
      <c r="D59" s="652" t="s">
        <v>1726</v>
      </c>
      <c r="E59" s="652" t="s">
        <v>1966</v>
      </c>
      <c r="F59" s="655"/>
      <c r="G59" s="655"/>
      <c r="H59" s="668">
        <v>0</v>
      </c>
      <c r="I59" s="655">
        <v>1</v>
      </c>
      <c r="J59" s="655">
        <v>12209.67</v>
      </c>
      <c r="K59" s="668">
        <v>1</v>
      </c>
      <c r="L59" s="655">
        <v>1</v>
      </c>
      <c r="M59" s="656">
        <v>12209.67</v>
      </c>
    </row>
    <row r="60" spans="1:13" ht="14.4" customHeight="1" x14ac:dyDescent="0.3">
      <c r="A60" s="651" t="s">
        <v>541</v>
      </c>
      <c r="B60" s="652" t="s">
        <v>1905</v>
      </c>
      <c r="C60" s="652" t="s">
        <v>866</v>
      </c>
      <c r="D60" s="652" t="s">
        <v>861</v>
      </c>
      <c r="E60" s="652" t="s">
        <v>1906</v>
      </c>
      <c r="F60" s="655"/>
      <c r="G60" s="655"/>
      <c r="H60" s="668">
        <v>0</v>
      </c>
      <c r="I60" s="655">
        <v>76</v>
      </c>
      <c r="J60" s="655">
        <v>1671.8905263157894</v>
      </c>
      <c r="K60" s="668">
        <v>1</v>
      </c>
      <c r="L60" s="655">
        <v>76</v>
      </c>
      <c r="M60" s="656">
        <v>1671.8905263157894</v>
      </c>
    </row>
    <row r="61" spans="1:13" ht="14.4" customHeight="1" x14ac:dyDescent="0.3">
      <c r="A61" s="651" t="s">
        <v>541</v>
      </c>
      <c r="B61" s="652" t="s">
        <v>1907</v>
      </c>
      <c r="C61" s="652" t="s">
        <v>869</v>
      </c>
      <c r="D61" s="652" t="s">
        <v>1937</v>
      </c>
      <c r="E61" s="652" t="s">
        <v>1938</v>
      </c>
      <c r="F61" s="655"/>
      <c r="G61" s="655"/>
      <c r="H61" s="668">
        <v>0</v>
      </c>
      <c r="I61" s="655">
        <v>47</v>
      </c>
      <c r="J61" s="655">
        <v>5584.6613731838534</v>
      </c>
      <c r="K61" s="668">
        <v>1</v>
      </c>
      <c r="L61" s="655">
        <v>47</v>
      </c>
      <c r="M61" s="656">
        <v>5584.6613731838534</v>
      </c>
    </row>
    <row r="62" spans="1:13" ht="14.4" customHeight="1" x14ac:dyDescent="0.3">
      <c r="A62" s="651" t="s">
        <v>541</v>
      </c>
      <c r="B62" s="652" t="s">
        <v>1907</v>
      </c>
      <c r="C62" s="652" t="s">
        <v>1205</v>
      </c>
      <c r="D62" s="652" t="s">
        <v>1967</v>
      </c>
      <c r="E62" s="652" t="s">
        <v>1908</v>
      </c>
      <c r="F62" s="655"/>
      <c r="G62" s="655"/>
      <c r="H62" s="668">
        <v>0</v>
      </c>
      <c r="I62" s="655">
        <v>2</v>
      </c>
      <c r="J62" s="655">
        <v>224.61999999999995</v>
      </c>
      <c r="K62" s="668">
        <v>1</v>
      </c>
      <c r="L62" s="655">
        <v>2</v>
      </c>
      <c r="M62" s="656">
        <v>224.61999999999995</v>
      </c>
    </row>
    <row r="63" spans="1:13" ht="14.4" customHeight="1" x14ac:dyDescent="0.3">
      <c r="A63" s="651" t="s">
        <v>541</v>
      </c>
      <c r="B63" s="652" t="s">
        <v>1939</v>
      </c>
      <c r="C63" s="652" t="s">
        <v>1208</v>
      </c>
      <c r="D63" s="652" t="s">
        <v>1209</v>
      </c>
      <c r="E63" s="652" t="s">
        <v>1940</v>
      </c>
      <c r="F63" s="655"/>
      <c r="G63" s="655"/>
      <c r="H63" s="668">
        <v>0</v>
      </c>
      <c r="I63" s="655">
        <v>3.5999999999999996</v>
      </c>
      <c r="J63" s="655">
        <v>1663.1999999999998</v>
      </c>
      <c r="K63" s="668">
        <v>1</v>
      </c>
      <c r="L63" s="655">
        <v>3.5999999999999996</v>
      </c>
      <c r="M63" s="656">
        <v>1663.1999999999998</v>
      </c>
    </row>
    <row r="64" spans="1:13" ht="14.4" customHeight="1" x14ac:dyDescent="0.3">
      <c r="A64" s="651" t="s">
        <v>541</v>
      </c>
      <c r="B64" s="652" t="s">
        <v>1909</v>
      </c>
      <c r="C64" s="652" t="s">
        <v>879</v>
      </c>
      <c r="D64" s="652" t="s">
        <v>880</v>
      </c>
      <c r="E64" s="652" t="s">
        <v>1910</v>
      </c>
      <c r="F64" s="655"/>
      <c r="G64" s="655"/>
      <c r="H64" s="668">
        <v>0</v>
      </c>
      <c r="I64" s="655">
        <v>9.2999999999999989</v>
      </c>
      <c r="J64" s="655">
        <v>2025.5400000000009</v>
      </c>
      <c r="K64" s="668">
        <v>1</v>
      </c>
      <c r="L64" s="655">
        <v>9.2999999999999989</v>
      </c>
      <c r="M64" s="656">
        <v>2025.5400000000009</v>
      </c>
    </row>
    <row r="65" spans="1:13" ht="14.4" customHeight="1" x14ac:dyDescent="0.3">
      <c r="A65" s="651" t="s">
        <v>541</v>
      </c>
      <c r="B65" s="652" t="s">
        <v>1911</v>
      </c>
      <c r="C65" s="652" t="s">
        <v>1687</v>
      </c>
      <c r="D65" s="652" t="s">
        <v>1688</v>
      </c>
      <c r="E65" s="652" t="s">
        <v>1912</v>
      </c>
      <c r="F65" s="655">
        <v>6</v>
      </c>
      <c r="G65" s="655">
        <v>201.95999999999998</v>
      </c>
      <c r="H65" s="668">
        <v>1</v>
      </c>
      <c r="I65" s="655"/>
      <c r="J65" s="655"/>
      <c r="K65" s="668">
        <v>0</v>
      </c>
      <c r="L65" s="655">
        <v>6</v>
      </c>
      <c r="M65" s="656">
        <v>201.95999999999998</v>
      </c>
    </row>
    <row r="66" spans="1:13" ht="14.4" customHeight="1" x14ac:dyDescent="0.3">
      <c r="A66" s="651" t="s">
        <v>541</v>
      </c>
      <c r="B66" s="652" t="s">
        <v>1911</v>
      </c>
      <c r="C66" s="652" t="s">
        <v>876</v>
      </c>
      <c r="D66" s="652" t="s">
        <v>877</v>
      </c>
      <c r="E66" s="652" t="s">
        <v>1912</v>
      </c>
      <c r="F66" s="655"/>
      <c r="G66" s="655"/>
      <c r="H66" s="668">
        <v>0</v>
      </c>
      <c r="I66" s="655">
        <v>204</v>
      </c>
      <c r="J66" s="655">
        <v>6583.54</v>
      </c>
      <c r="K66" s="668">
        <v>1</v>
      </c>
      <c r="L66" s="655">
        <v>204</v>
      </c>
      <c r="M66" s="656">
        <v>6583.54</v>
      </c>
    </row>
    <row r="67" spans="1:13" ht="14.4" customHeight="1" x14ac:dyDescent="0.3">
      <c r="A67" s="651" t="s">
        <v>541</v>
      </c>
      <c r="B67" s="652" t="s">
        <v>1968</v>
      </c>
      <c r="C67" s="652" t="s">
        <v>1721</v>
      </c>
      <c r="D67" s="652" t="s">
        <v>1969</v>
      </c>
      <c r="E67" s="652" t="s">
        <v>1970</v>
      </c>
      <c r="F67" s="655"/>
      <c r="G67" s="655"/>
      <c r="H67" s="668">
        <v>0</v>
      </c>
      <c r="I67" s="655">
        <v>0.3</v>
      </c>
      <c r="J67" s="655">
        <v>155.1</v>
      </c>
      <c r="K67" s="668">
        <v>1</v>
      </c>
      <c r="L67" s="655">
        <v>0.3</v>
      </c>
      <c r="M67" s="656">
        <v>155.1</v>
      </c>
    </row>
    <row r="68" spans="1:13" ht="14.4" customHeight="1" x14ac:dyDescent="0.3">
      <c r="A68" s="651" t="s">
        <v>541</v>
      </c>
      <c r="B68" s="652" t="s">
        <v>1913</v>
      </c>
      <c r="C68" s="652" t="s">
        <v>1212</v>
      </c>
      <c r="D68" s="652" t="s">
        <v>1914</v>
      </c>
      <c r="E68" s="652" t="s">
        <v>1941</v>
      </c>
      <c r="F68" s="655"/>
      <c r="G68" s="655"/>
      <c r="H68" s="668">
        <v>0</v>
      </c>
      <c r="I68" s="655">
        <v>1</v>
      </c>
      <c r="J68" s="655">
        <v>155.1</v>
      </c>
      <c r="K68" s="668">
        <v>1</v>
      </c>
      <c r="L68" s="655">
        <v>1</v>
      </c>
      <c r="M68" s="656">
        <v>155.1</v>
      </c>
    </row>
    <row r="69" spans="1:13" ht="14.4" customHeight="1" x14ac:dyDescent="0.3">
      <c r="A69" s="651" t="s">
        <v>541</v>
      </c>
      <c r="B69" s="652" t="s">
        <v>1913</v>
      </c>
      <c r="C69" s="652" t="s">
        <v>883</v>
      </c>
      <c r="D69" s="652" t="s">
        <v>1914</v>
      </c>
      <c r="E69" s="652" t="s">
        <v>1915</v>
      </c>
      <c r="F69" s="655"/>
      <c r="G69" s="655"/>
      <c r="H69" s="668">
        <v>0</v>
      </c>
      <c r="I69" s="655">
        <v>1.6000000000000016</v>
      </c>
      <c r="J69" s="655">
        <v>422.40000000000043</v>
      </c>
      <c r="K69" s="668">
        <v>1</v>
      </c>
      <c r="L69" s="655">
        <v>1.6000000000000016</v>
      </c>
      <c r="M69" s="656">
        <v>422.40000000000043</v>
      </c>
    </row>
    <row r="70" spans="1:13" ht="14.4" customHeight="1" x14ac:dyDescent="0.3">
      <c r="A70" s="651" t="s">
        <v>541</v>
      </c>
      <c r="B70" s="652" t="s">
        <v>1971</v>
      </c>
      <c r="C70" s="652" t="s">
        <v>1684</v>
      </c>
      <c r="D70" s="652" t="s">
        <v>1972</v>
      </c>
      <c r="E70" s="652" t="s">
        <v>1973</v>
      </c>
      <c r="F70" s="655">
        <v>1.9000000000000001</v>
      </c>
      <c r="G70" s="655">
        <v>1261.1118499999998</v>
      </c>
      <c r="H70" s="668">
        <v>1</v>
      </c>
      <c r="I70" s="655"/>
      <c r="J70" s="655"/>
      <c r="K70" s="668">
        <v>0</v>
      </c>
      <c r="L70" s="655">
        <v>1.9000000000000001</v>
      </c>
      <c r="M70" s="656">
        <v>1261.1118499999998</v>
      </c>
    </row>
    <row r="71" spans="1:13" ht="14.4" customHeight="1" x14ac:dyDescent="0.3">
      <c r="A71" s="651" t="s">
        <v>541</v>
      </c>
      <c r="B71" s="652" t="s">
        <v>1971</v>
      </c>
      <c r="C71" s="652" t="s">
        <v>1729</v>
      </c>
      <c r="D71" s="652" t="s">
        <v>1974</v>
      </c>
      <c r="E71" s="652" t="s">
        <v>1975</v>
      </c>
      <c r="F71" s="655"/>
      <c r="G71" s="655"/>
      <c r="H71" s="668">
        <v>0</v>
      </c>
      <c r="I71" s="655">
        <v>1</v>
      </c>
      <c r="J71" s="655">
        <v>59.840000000000011</v>
      </c>
      <c r="K71" s="668">
        <v>1</v>
      </c>
      <c r="L71" s="655">
        <v>1</v>
      </c>
      <c r="M71" s="656">
        <v>59.840000000000011</v>
      </c>
    </row>
    <row r="72" spans="1:13" ht="14.4" customHeight="1" x14ac:dyDescent="0.3">
      <c r="A72" s="651" t="s">
        <v>541</v>
      </c>
      <c r="B72" s="652" t="s">
        <v>1971</v>
      </c>
      <c r="C72" s="652" t="s">
        <v>1710</v>
      </c>
      <c r="D72" s="652" t="s">
        <v>1711</v>
      </c>
      <c r="E72" s="652" t="s">
        <v>1975</v>
      </c>
      <c r="F72" s="655"/>
      <c r="G72" s="655"/>
      <c r="H72" s="668">
        <v>0</v>
      </c>
      <c r="I72" s="655">
        <v>3</v>
      </c>
      <c r="J72" s="655">
        <v>204.59999999999997</v>
      </c>
      <c r="K72" s="668">
        <v>1</v>
      </c>
      <c r="L72" s="655">
        <v>3</v>
      </c>
      <c r="M72" s="656">
        <v>204.59999999999997</v>
      </c>
    </row>
    <row r="73" spans="1:13" ht="14.4" customHeight="1" x14ac:dyDescent="0.3">
      <c r="A73" s="651" t="s">
        <v>541</v>
      </c>
      <c r="B73" s="652" t="s">
        <v>1976</v>
      </c>
      <c r="C73" s="652" t="s">
        <v>1689</v>
      </c>
      <c r="D73" s="652" t="s">
        <v>1690</v>
      </c>
      <c r="E73" s="652" t="s">
        <v>1945</v>
      </c>
      <c r="F73" s="655">
        <v>4</v>
      </c>
      <c r="G73" s="655">
        <v>1651.2094803284842</v>
      </c>
      <c r="H73" s="668">
        <v>1</v>
      </c>
      <c r="I73" s="655"/>
      <c r="J73" s="655"/>
      <c r="K73" s="668">
        <v>0</v>
      </c>
      <c r="L73" s="655">
        <v>4</v>
      </c>
      <c r="M73" s="656">
        <v>1651.2094803284842</v>
      </c>
    </row>
    <row r="74" spans="1:13" ht="14.4" customHeight="1" x14ac:dyDescent="0.3">
      <c r="A74" s="651" t="s">
        <v>541</v>
      </c>
      <c r="B74" s="652" t="s">
        <v>1977</v>
      </c>
      <c r="C74" s="652" t="s">
        <v>1714</v>
      </c>
      <c r="D74" s="652" t="s">
        <v>1978</v>
      </c>
      <c r="E74" s="652" t="s">
        <v>1979</v>
      </c>
      <c r="F74" s="655"/>
      <c r="G74" s="655"/>
      <c r="H74" s="668">
        <v>0</v>
      </c>
      <c r="I74" s="655">
        <v>0.3</v>
      </c>
      <c r="J74" s="655">
        <v>179.65199999999996</v>
      </c>
      <c r="K74" s="668">
        <v>1</v>
      </c>
      <c r="L74" s="655">
        <v>0.3</v>
      </c>
      <c r="M74" s="656">
        <v>179.65199999999996</v>
      </c>
    </row>
    <row r="75" spans="1:13" ht="14.4" customHeight="1" x14ac:dyDescent="0.3">
      <c r="A75" s="651" t="s">
        <v>541</v>
      </c>
      <c r="B75" s="652" t="s">
        <v>1916</v>
      </c>
      <c r="C75" s="652" t="s">
        <v>873</v>
      </c>
      <c r="D75" s="652" t="s">
        <v>1917</v>
      </c>
      <c r="E75" s="652" t="s">
        <v>1918</v>
      </c>
      <c r="F75" s="655"/>
      <c r="G75" s="655"/>
      <c r="H75" s="668">
        <v>0</v>
      </c>
      <c r="I75" s="655">
        <v>70</v>
      </c>
      <c r="J75" s="655">
        <v>2022.3000000000002</v>
      </c>
      <c r="K75" s="668">
        <v>1</v>
      </c>
      <c r="L75" s="655">
        <v>70</v>
      </c>
      <c r="M75" s="656">
        <v>2022.3000000000002</v>
      </c>
    </row>
    <row r="76" spans="1:13" ht="14.4" customHeight="1" x14ac:dyDescent="0.3">
      <c r="A76" s="651" t="s">
        <v>541</v>
      </c>
      <c r="B76" s="652" t="s">
        <v>1944</v>
      </c>
      <c r="C76" s="652" t="s">
        <v>1215</v>
      </c>
      <c r="D76" s="652" t="s">
        <v>1216</v>
      </c>
      <c r="E76" s="652" t="s">
        <v>1945</v>
      </c>
      <c r="F76" s="655"/>
      <c r="G76" s="655"/>
      <c r="H76" s="668">
        <v>0</v>
      </c>
      <c r="I76" s="655">
        <v>3.6</v>
      </c>
      <c r="J76" s="655">
        <v>574.20000000000005</v>
      </c>
      <c r="K76" s="668">
        <v>1</v>
      </c>
      <c r="L76" s="655">
        <v>3.6</v>
      </c>
      <c r="M76" s="656">
        <v>574.20000000000005</v>
      </c>
    </row>
    <row r="77" spans="1:13" ht="14.4" customHeight="1" x14ac:dyDescent="0.3">
      <c r="A77" s="651" t="s">
        <v>541</v>
      </c>
      <c r="B77" s="652" t="s">
        <v>1944</v>
      </c>
      <c r="C77" s="652" t="s">
        <v>1746</v>
      </c>
      <c r="D77" s="652" t="s">
        <v>1216</v>
      </c>
      <c r="E77" s="652" t="s">
        <v>1980</v>
      </c>
      <c r="F77" s="655"/>
      <c r="G77" s="655"/>
      <c r="H77" s="668">
        <v>0</v>
      </c>
      <c r="I77" s="655">
        <v>0.49999999999999967</v>
      </c>
      <c r="J77" s="655">
        <v>153.99999999999989</v>
      </c>
      <c r="K77" s="668">
        <v>1</v>
      </c>
      <c r="L77" s="655">
        <v>0.49999999999999967</v>
      </c>
      <c r="M77" s="656">
        <v>153.99999999999989</v>
      </c>
    </row>
    <row r="78" spans="1:13" ht="14.4" customHeight="1" x14ac:dyDescent="0.3">
      <c r="A78" s="651" t="s">
        <v>541</v>
      </c>
      <c r="B78" s="652" t="s">
        <v>1981</v>
      </c>
      <c r="C78" s="652" t="s">
        <v>1634</v>
      </c>
      <c r="D78" s="652" t="s">
        <v>1982</v>
      </c>
      <c r="E78" s="652" t="s">
        <v>1983</v>
      </c>
      <c r="F78" s="655"/>
      <c r="G78" s="655"/>
      <c r="H78" s="668">
        <v>0</v>
      </c>
      <c r="I78" s="655">
        <v>30</v>
      </c>
      <c r="J78" s="655">
        <v>20743.470523370572</v>
      </c>
      <c r="K78" s="668">
        <v>1</v>
      </c>
      <c r="L78" s="655">
        <v>30</v>
      </c>
      <c r="M78" s="656">
        <v>20743.470523370572</v>
      </c>
    </row>
    <row r="79" spans="1:13" ht="14.4" customHeight="1" x14ac:dyDescent="0.3">
      <c r="A79" s="651" t="s">
        <v>541</v>
      </c>
      <c r="B79" s="652" t="s">
        <v>1984</v>
      </c>
      <c r="C79" s="652" t="s">
        <v>1638</v>
      </c>
      <c r="D79" s="652" t="s">
        <v>1639</v>
      </c>
      <c r="E79" s="652" t="s">
        <v>1985</v>
      </c>
      <c r="F79" s="655"/>
      <c r="G79" s="655"/>
      <c r="H79" s="668">
        <v>0</v>
      </c>
      <c r="I79" s="655">
        <v>26</v>
      </c>
      <c r="J79" s="655">
        <v>24966.48717299919</v>
      </c>
      <c r="K79" s="668">
        <v>1</v>
      </c>
      <c r="L79" s="655">
        <v>26</v>
      </c>
      <c r="M79" s="656">
        <v>24966.48717299919</v>
      </c>
    </row>
    <row r="80" spans="1:13" ht="14.4" customHeight="1" x14ac:dyDescent="0.3">
      <c r="A80" s="651" t="s">
        <v>541</v>
      </c>
      <c r="B80" s="652" t="s">
        <v>1986</v>
      </c>
      <c r="C80" s="652" t="s">
        <v>1153</v>
      </c>
      <c r="D80" s="652" t="s">
        <v>1987</v>
      </c>
      <c r="E80" s="652" t="s">
        <v>1988</v>
      </c>
      <c r="F80" s="655"/>
      <c r="G80" s="655"/>
      <c r="H80" s="668">
        <v>0</v>
      </c>
      <c r="I80" s="655">
        <v>1</v>
      </c>
      <c r="J80" s="655">
        <v>322.48999999999995</v>
      </c>
      <c r="K80" s="668">
        <v>1</v>
      </c>
      <c r="L80" s="655">
        <v>1</v>
      </c>
      <c r="M80" s="656">
        <v>322.48999999999995</v>
      </c>
    </row>
    <row r="81" spans="1:13" ht="14.4" customHeight="1" x14ac:dyDescent="0.3">
      <c r="A81" s="651" t="s">
        <v>541</v>
      </c>
      <c r="B81" s="652" t="s">
        <v>1989</v>
      </c>
      <c r="C81" s="652" t="s">
        <v>1620</v>
      </c>
      <c r="D81" s="652" t="s">
        <v>1990</v>
      </c>
      <c r="E81" s="652" t="s">
        <v>1991</v>
      </c>
      <c r="F81" s="655"/>
      <c r="G81" s="655"/>
      <c r="H81" s="668">
        <v>0</v>
      </c>
      <c r="I81" s="655">
        <v>1</v>
      </c>
      <c r="J81" s="655">
        <v>61.659999999999975</v>
      </c>
      <c r="K81" s="668">
        <v>1</v>
      </c>
      <c r="L81" s="655">
        <v>1</v>
      </c>
      <c r="M81" s="656">
        <v>61.659999999999975</v>
      </c>
    </row>
    <row r="82" spans="1:13" ht="14.4" customHeight="1" x14ac:dyDescent="0.3">
      <c r="A82" s="651" t="s">
        <v>541</v>
      </c>
      <c r="B82" s="652" t="s">
        <v>1989</v>
      </c>
      <c r="C82" s="652" t="s">
        <v>1600</v>
      </c>
      <c r="D82" s="652" t="s">
        <v>1992</v>
      </c>
      <c r="E82" s="652" t="s">
        <v>1993</v>
      </c>
      <c r="F82" s="655"/>
      <c r="G82" s="655"/>
      <c r="H82" s="668">
        <v>0</v>
      </c>
      <c r="I82" s="655">
        <v>1</v>
      </c>
      <c r="J82" s="655">
        <v>106.53999999999995</v>
      </c>
      <c r="K82" s="668">
        <v>1</v>
      </c>
      <c r="L82" s="655">
        <v>1</v>
      </c>
      <c r="M82" s="656">
        <v>106.53999999999995</v>
      </c>
    </row>
    <row r="83" spans="1:13" ht="14.4" customHeight="1" x14ac:dyDescent="0.3">
      <c r="A83" s="651" t="s">
        <v>541</v>
      </c>
      <c r="B83" s="652" t="s">
        <v>1994</v>
      </c>
      <c r="C83" s="652" t="s">
        <v>1610</v>
      </c>
      <c r="D83" s="652" t="s">
        <v>1611</v>
      </c>
      <c r="E83" s="652" t="s">
        <v>1995</v>
      </c>
      <c r="F83" s="655"/>
      <c r="G83" s="655"/>
      <c r="H83" s="668">
        <v>0</v>
      </c>
      <c r="I83" s="655">
        <v>85</v>
      </c>
      <c r="J83" s="655">
        <v>8725.25</v>
      </c>
      <c r="K83" s="668">
        <v>1</v>
      </c>
      <c r="L83" s="655">
        <v>85</v>
      </c>
      <c r="M83" s="656">
        <v>8725.25</v>
      </c>
    </row>
    <row r="84" spans="1:13" ht="14.4" customHeight="1" x14ac:dyDescent="0.3">
      <c r="A84" s="651" t="s">
        <v>541</v>
      </c>
      <c r="B84" s="652" t="s">
        <v>1996</v>
      </c>
      <c r="C84" s="652" t="s">
        <v>1646</v>
      </c>
      <c r="D84" s="652" t="s">
        <v>1647</v>
      </c>
      <c r="E84" s="652" t="s">
        <v>1648</v>
      </c>
      <c r="F84" s="655"/>
      <c r="G84" s="655"/>
      <c r="H84" s="668">
        <v>0</v>
      </c>
      <c r="I84" s="655">
        <v>1</v>
      </c>
      <c r="J84" s="655">
        <v>245.38</v>
      </c>
      <c r="K84" s="668">
        <v>1</v>
      </c>
      <c r="L84" s="655">
        <v>1</v>
      </c>
      <c r="M84" s="656">
        <v>245.38</v>
      </c>
    </row>
    <row r="85" spans="1:13" ht="14.4" customHeight="1" x14ac:dyDescent="0.3">
      <c r="A85" s="651" t="s">
        <v>541</v>
      </c>
      <c r="B85" s="652" t="s">
        <v>1948</v>
      </c>
      <c r="C85" s="652" t="s">
        <v>1149</v>
      </c>
      <c r="D85" s="652" t="s">
        <v>1150</v>
      </c>
      <c r="E85" s="652" t="s">
        <v>961</v>
      </c>
      <c r="F85" s="655"/>
      <c r="G85" s="655"/>
      <c r="H85" s="668">
        <v>0</v>
      </c>
      <c r="I85" s="655">
        <v>10</v>
      </c>
      <c r="J85" s="655">
        <v>791.30000000000007</v>
      </c>
      <c r="K85" s="668">
        <v>1</v>
      </c>
      <c r="L85" s="655">
        <v>10</v>
      </c>
      <c r="M85" s="656">
        <v>791.30000000000007</v>
      </c>
    </row>
    <row r="86" spans="1:13" ht="14.4" customHeight="1" x14ac:dyDescent="0.3">
      <c r="A86" s="651" t="s">
        <v>541</v>
      </c>
      <c r="B86" s="652" t="s">
        <v>1930</v>
      </c>
      <c r="C86" s="652" t="s">
        <v>1594</v>
      </c>
      <c r="D86" s="652" t="s">
        <v>832</v>
      </c>
      <c r="E86" s="652" t="s">
        <v>1927</v>
      </c>
      <c r="F86" s="655"/>
      <c r="G86" s="655"/>
      <c r="H86" s="668">
        <v>0</v>
      </c>
      <c r="I86" s="655">
        <v>1</v>
      </c>
      <c r="J86" s="655">
        <v>30.219999999999988</v>
      </c>
      <c r="K86" s="668">
        <v>1</v>
      </c>
      <c r="L86" s="655">
        <v>1</v>
      </c>
      <c r="M86" s="656">
        <v>30.219999999999988</v>
      </c>
    </row>
    <row r="87" spans="1:13" ht="14.4" customHeight="1" x14ac:dyDescent="0.3">
      <c r="A87" s="651" t="s">
        <v>541</v>
      </c>
      <c r="B87" s="652" t="s">
        <v>1949</v>
      </c>
      <c r="C87" s="652" t="s">
        <v>1675</v>
      </c>
      <c r="D87" s="652" t="s">
        <v>1676</v>
      </c>
      <c r="E87" s="652" t="s">
        <v>1677</v>
      </c>
      <c r="F87" s="655"/>
      <c r="G87" s="655"/>
      <c r="H87" s="668">
        <v>0</v>
      </c>
      <c r="I87" s="655">
        <v>2</v>
      </c>
      <c r="J87" s="655">
        <v>271.2</v>
      </c>
      <c r="K87" s="668">
        <v>1</v>
      </c>
      <c r="L87" s="655">
        <v>2</v>
      </c>
      <c r="M87" s="656">
        <v>271.2</v>
      </c>
    </row>
    <row r="88" spans="1:13" ht="14.4" customHeight="1" x14ac:dyDescent="0.3">
      <c r="A88" s="651" t="s">
        <v>541</v>
      </c>
      <c r="B88" s="652" t="s">
        <v>1949</v>
      </c>
      <c r="C88" s="652" t="s">
        <v>1662</v>
      </c>
      <c r="D88" s="652" t="s">
        <v>1663</v>
      </c>
      <c r="E88" s="652" t="s">
        <v>1660</v>
      </c>
      <c r="F88" s="655"/>
      <c r="G88" s="655"/>
      <c r="H88" s="668">
        <v>0</v>
      </c>
      <c r="I88" s="655">
        <v>64</v>
      </c>
      <c r="J88" s="655">
        <v>10015.36</v>
      </c>
      <c r="K88" s="668">
        <v>1</v>
      </c>
      <c r="L88" s="655">
        <v>64</v>
      </c>
      <c r="M88" s="656">
        <v>10015.36</v>
      </c>
    </row>
    <row r="89" spans="1:13" ht="14.4" customHeight="1" x14ac:dyDescent="0.3">
      <c r="A89" s="651" t="s">
        <v>541</v>
      </c>
      <c r="B89" s="652" t="s">
        <v>1949</v>
      </c>
      <c r="C89" s="652" t="s">
        <v>1658</v>
      </c>
      <c r="D89" s="652" t="s">
        <v>1659</v>
      </c>
      <c r="E89" s="652" t="s">
        <v>1660</v>
      </c>
      <c r="F89" s="655"/>
      <c r="G89" s="655"/>
      <c r="H89" s="668">
        <v>0</v>
      </c>
      <c r="I89" s="655">
        <v>32</v>
      </c>
      <c r="J89" s="655">
        <v>8088.96</v>
      </c>
      <c r="K89" s="668">
        <v>1</v>
      </c>
      <c r="L89" s="655">
        <v>32</v>
      </c>
      <c r="M89" s="656">
        <v>8088.96</v>
      </c>
    </row>
    <row r="90" spans="1:13" ht="14.4" customHeight="1" x14ac:dyDescent="0.3">
      <c r="A90" s="651" t="s">
        <v>541</v>
      </c>
      <c r="B90" s="652" t="s">
        <v>1949</v>
      </c>
      <c r="C90" s="652" t="s">
        <v>1679</v>
      </c>
      <c r="D90" s="652" t="s">
        <v>1680</v>
      </c>
      <c r="E90" s="652" t="s">
        <v>1667</v>
      </c>
      <c r="F90" s="655"/>
      <c r="G90" s="655"/>
      <c r="H90" s="668">
        <v>0</v>
      </c>
      <c r="I90" s="655">
        <v>2</v>
      </c>
      <c r="J90" s="655">
        <v>223.9</v>
      </c>
      <c r="K90" s="668">
        <v>1</v>
      </c>
      <c r="L90" s="655">
        <v>2</v>
      </c>
      <c r="M90" s="656">
        <v>223.9</v>
      </c>
    </row>
    <row r="91" spans="1:13" ht="14.4" customHeight="1" x14ac:dyDescent="0.3">
      <c r="A91" s="651" t="s">
        <v>541</v>
      </c>
      <c r="B91" s="652" t="s">
        <v>1949</v>
      </c>
      <c r="C91" s="652" t="s">
        <v>1671</v>
      </c>
      <c r="D91" s="652" t="s">
        <v>1997</v>
      </c>
      <c r="E91" s="652" t="s">
        <v>1667</v>
      </c>
      <c r="F91" s="655"/>
      <c r="G91" s="655"/>
      <c r="H91" s="668">
        <v>0</v>
      </c>
      <c r="I91" s="655">
        <v>3</v>
      </c>
      <c r="J91" s="655">
        <v>335.85</v>
      </c>
      <c r="K91" s="668">
        <v>1</v>
      </c>
      <c r="L91" s="655">
        <v>3</v>
      </c>
      <c r="M91" s="656">
        <v>335.85</v>
      </c>
    </row>
    <row r="92" spans="1:13" ht="14.4" customHeight="1" x14ac:dyDescent="0.3">
      <c r="A92" s="651" t="s">
        <v>541</v>
      </c>
      <c r="B92" s="652" t="s">
        <v>1949</v>
      </c>
      <c r="C92" s="652" t="s">
        <v>1181</v>
      </c>
      <c r="D92" s="652" t="s">
        <v>1182</v>
      </c>
      <c r="E92" s="652" t="s">
        <v>1183</v>
      </c>
      <c r="F92" s="655"/>
      <c r="G92" s="655"/>
      <c r="H92" s="668">
        <v>0</v>
      </c>
      <c r="I92" s="655">
        <v>3</v>
      </c>
      <c r="J92" s="655">
        <v>368.07</v>
      </c>
      <c r="K92" s="668">
        <v>1</v>
      </c>
      <c r="L92" s="655">
        <v>3</v>
      </c>
      <c r="M92" s="656">
        <v>368.07</v>
      </c>
    </row>
    <row r="93" spans="1:13" ht="14.4" customHeight="1" thickBot="1" x14ac:dyDescent="0.35">
      <c r="A93" s="657" t="s">
        <v>541</v>
      </c>
      <c r="B93" s="658" t="s">
        <v>1949</v>
      </c>
      <c r="C93" s="658" t="s">
        <v>1681</v>
      </c>
      <c r="D93" s="658" t="s">
        <v>1682</v>
      </c>
      <c r="E93" s="658" t="s">
        <v>1183</v>
      </c>
      <c r="F93" s="661"/>
      <c r="G93" s="661"/>
      <c r="H93" s="669">
        <v>0</v>
      </c>
      <c r="I93" s="661">
        <v>1.5</v>
      </c>
      <c r="J93" s="661">
        <v>184.035</v>
      </c>
      <c r="K93" s="669">
        <v>1</v>
      </c>
      <c r="L93" s="661">
        <v>1.5</v>
      </c>
      <c r="M93" s="662">
        <v>184.035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55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06" t="s">
        <v>258</v>
      </c>
      <c r="B1" s="506"/>
      <c r="C1" s="506"/>
      <c r="D1" s="506"/>
      <c r="E1" s="506"/>
      <c r="F1" s="469"/>
      <c r="G1" s="469"/>
      <c r="H1" s="469"/>
      <c r="I1" s="469"/>
      <c r="J1" s="499"/>
      <c r="K1" s="499"/>
      <c r="L1" s="499"/>
      <c r="M1" s="499"/>
      <c r="N1" s="499"/>
      <c r="O1" s="499"/>
      <c r="P1" s="499"/>
      <c r="Q1" s="499"/>
    </row>
    <row r="2" spans="1:17" ht="14.4" customHeight="1" thickBot="1" x14ac:dyDescent="0.35">
      <c r="A2" s="382" t="s">
        <v>309</v>
      </c>
      <c r="B2" s="343"/>
      <c r="C2" s="343"/>
      <c r="D2" s="343"/>
      <c r="E2" s="343"/>
    </row>
    <row r="3" spans="1:17" ht="14.4" customHeight="1" thickBot="1" x14ac:dyDescent="0.35">
      <c r="A3" s="444" t="s">
        <v>3</v>
      </c>
      <c r="B3" s="448">
        <f>SUM(B6:B1048576)</f>
        <v>972</v>
      </c>
      <c r="C3" s="449">
        <f>SUM(C6:C1048576)</f>
        <v>393</v>
      </c>
      <c r="D3" s="449">
        <f>SUM(D6:D1048576)</f>
        <v>388</v>
      </c>
      <c r="E3" s="450">
        <f>SUM(E6:E1048576)</f>
        <v>0</v>
      </c>
      <c r="F3" s="447">
        <f>IF(SUM($B3:$E3)=0,"",B3/SUM($B3:$E3))</f>
        <v>0.55447803764974335</v>
      </c>
      <c r="G3" s="445">
        <f t="shared" ref="G3:I3" si="0">IF(SUM($B3:$E3)=0,"",C3/SUM($B3:$E3))</f>
        <v>0.22418710781517398</v>
      </c>
      <c r="H3" s="445">
        <f t="shared" si="0"/>
        <v>0.22133485453508273</v>
      </c>
      <c r="I3" s="446">
        <f t="shared" si="0"/>
        <v>0</v>
      </c>
      <c r="J3" s="449">
        <f>SUM(J6:J1048576)</f>
        <v>131</v>
      </c>
      <c r="K3" s="449">
        <f>SUM(K6:K1048576)</f>
        <v>165</v>
      </c>
      <c r="L3" s="449">
        <f>SUM(L6:L1048576)</f>
        <v>388</v>
      </c>
      <c r="M3" s="450">
        <f>SUM(M6:M1048576)</f>
        <v>0</v>
      </c>
      <c r="N3" s="447">
        <f>IF(SUM($J3:$M3)=0,"",J3/SUM($J3:$M3))</f>
        <v>0.19152046783625731</v>
      </c>
      <c r="O3" s="445">
        <f t="shared" ref="O3:Q3" si="1">IF(SUM($J3:$M3)=0,"",K3/SUM($J3:$M3))</f>
        <v>0.2412280701754386</v>
      </c>
      <c r="P3" s="445">
        <f t="shared" si="1"/>
        <v>0.56725146198830412</v>
      </c>
      <c r="Q3" s="446">
        <f t="shared" si="1"/>
        <v>0</v>
      </c>
    </row>
    <row r="4" spans="1:17" ht="14.4" customHeight="1" thickBot="1" x14ac:dyDescent="0.35">
      <c r="A4" s="443"/>
      <c r="B4" s="519" t="s">
        <v>260</v>
      </c>
      <c r="C4" s="520"/>
      <c r="D4" s="520"/>
      <c r="E4" s="521"/>
      <c r="F4" s="516" t="s">
        <v>265</v>
      </c>
      <c r="G4" s="517"/>
      <c r="H4" s="517"/>
      <c r="I4" s="518"/>
      <c r="J4" s="519" t="s">
        <v>266</v>
      </c>
      <c r="K4" s="520"/>
      <c r="L4" s="520"/>
      <c r="M4" s="521"/>
      <c r="N4" s="516" t="s">
        <v>267</v>
      </c>
      <c r="O4" s="517"/>
      <c r="P4" s="517"/>
      <c r="Q4" s="518"/>
    </row>
    <row r="5" spans="1:17" ht="14.4" customHeight="1" thickBot="1" x14ac:dyDescent="0.35">
      <c r="A5" s="684" t="s">
        <v>259</v>
      </c>
      <c r="B5" s="685" t="s">
        <v>261</v>
      </c>
      <c r="C5" s="685" t="s">
        <v>262</v>
      </c>
      <c r="D5" s="685" t="s">
        <v>263</v>
      </c>
      <c r="E5" s="686" t="s">
        <v>264</v>
      </c>
      <c r="F5" s="687" t="s">
        <v>261</v>
      </c>
      <c r="G5" s="688" t="s">
        <v>262</v>
      </c>
      <c r="H5" s="688" t="s">
        <v>263</v>
      </c>
      <c r="I5" s="689" t="s">
        <v>264</v>
      </c>
      <c r="J5" s="685" t="s">
        <v>261</v>
      </c>
      <c r="K5" s="685" t="s">
        <v>262</v>
      </c>
      <c r="L5" s="685" t="s">
        <v>263</v>
      </c>
      <c r="M5" s="686" t="s">
        <v>264</v>
      </c>
      <c r="N5" s="687" t="s">
        <v>261</v>
      </c>
      <c r="O5" s="688" t="s">
        <v>262</v>
      </c>
      <c r="P5" s="688" t="s">
        <v>263</v>
      </c>
      <c r="Q5" s="689" t="s">
        <v>264</v>
      </c>
    </row>
    <row r="6" spans="1:17" ht="14.4" customHeight="1" x14ac:dyDescent="0.3">
      <c r="A6" s="693" t="s">
        <v>1999</v>
      </c>
      <c r="B6" s="699"/>
      <c r="C6" s="649"/>
      <c r="D6" s="649"/>
      <c r="E6" s="650"/>
      <c r="F6" s="696"/>
      <c r="G6" s="667"/>
      <c r="H6" s="667"/>
      <c r="I6" s="702"/>
      <c r="J6" s="699"/>
      <c r="K6" s="649"/>
      <c r="L6" s="649"/>
      <c r="M6" s="650"/>
      <c r="N6" s="696"/>
      <c r="O6" s="667"/>
      <c r="P6" s="667"/>
      <c r="Q6" s="690"/>
    </row>
    <row r="7" spans="1:17" ht="14.4" customHeight="1" x14ac:dyDescent="0.3">
      <c r="A7" s="694" t="s">
        <v>2000</v>
      </c>
      <c r="B7" s="700">
        <v>204</v>
      </c>
      <c r="C7" s="655">
        <v>62</v>
      </c>
      <c r="D7" s="655">
        <v>143</v>
      </c>
      <c r="E7" s="656"/>
      <c r="F7" s="697">
        <v>0.49877750611246946</v>
      </c>
      <c r="G7" s="668">
        <v>0.15158924205378974</v>
      </c>
      <c r="H7" s="668">
        <v>0.34963325183374083</v>
      </c>
      <c r="I7" s="703">
        <v>0</v>
      </c>
      <c r="J7" s="700">
        <v>31</v>
      </c>
      <c r="K7" s="655">
        <v>28</v>
      </c>
      <c r="L7" s="655">
        <v>143</v>
      </c>
      <c r="M7" s="656"/>
      <c r="N7" s="697">
        <v>0.15346534653465346</v>
      </c>
      <c r="O7" s="668">
        <v>0.13861386138613863</v>
      </c>
      <c r="P7" s="668">
        <v>0.70792079207920788</v>
      </c>
      <c r="Q7" s="691">
        <v>0</v>
      </c>
    </row>
    <row r="8" spans="1:17" ht="14.4" customHeight="1" x14ac:dyDescent="0.3">
      <c r="A8" s="694" t="s">
        <v>2001</v>
      </c>
      <c r="B8" s="700">
        <v>110</v>
      </c>
      <c r="C8" s="655">
        <v>126</v>
      </c>
      <c r="D8" s="655">
        <v>114</v>
      </c>
      <c r="E8" s="656"/>
      <c r="F8" s="697">
        <v>0.31428571428571428</v>
      </c>
      <c r="G8" s="668">
        <v>0.36</v>
      </c>
      <c r="H8" s="668">
        <v>0.32571428571428573</v>
      </c>
      <c r="I8" s="703">
        <v>0</v>
      </c>
      <c r="J8" s="700">
        <v>15</v>
      </c>
      <c r="K8" s="655">
        <v>55</v>
      </c>
      <c r="L8" s="655">
        <v>114</v>
      </c>
      <c r="M8" s="656"/>
      <c r="N8" s="697">
        <v>8.1521739130434784E-2</v>
      </c>
      <c r="O8" s="668">
        <v>0.29891304347826086</v>
      </c>
      <c r="P8" s="668">
        <v>0.61956521739130432</v>
      </c>
      <c r="Q8" s="691">
        <v>0</v>
      </c>
    </row>
    <row r="9" spans="1:17" ht="14.4" customHeight="1" x14ac:dyDescent="0.3">
      <c r="A9" s="694" t="s">
        <v>2002</v>
      </c>
      <c r="B9" s="700">
        <v>18</v>
      </c>
      <c r="C9" s="655"/>
      <c r="D9" s="655"/>
      <c r="E9" s="656"/>
      <c r="F9" s="697">
        <v>1</v>
      </c>
      <c r="G9" s="668">
        <v>0</v>
      </c>
      <c r="H9" s="668">
        <v>0</v>
      </c>
      <c r="I9" s="703">
        <v>0</v>
      </c>
      <c r="J9" s="700">
        <v>8</v>
      </c>
      <c r="K9" s="655"/>
      <c r="L9" s="655"/>
      <c r="M9" s="656"/>
      <c r="N9" s="697">
        <v>1</v>
      </c>
      <c r="O9" s="668">
        <v>0</v>
      </c>
      <c r="P9" s="668">
        <v>0</v>
      </c>
      <c r="Q9" s="691">
        <v>0</v>
      </c>
    </row>
    <row r="10" spans="1:17" ht="14.4" customHeight="1" x14ac:dyDescent="0.3">
      <c r="A10" s="694" t="s">
        <v>2003</v>
      </c>
      <c r="B10" s="700">
        <v>409</v>
      </c>
      <c r="C10" s="655">
        <v>200</v>
      </c>
      <c r="D10" s="655">
        <v>131</v>
      </c>
      <c r="E10" s="656"/>
      <c r="F10" s="697">
        <v>0.55270270270270272</v>
      </c>
      <c r="G10" s="668">
        <v>0.27027027027027029</v>
      </c>
      <c r="H10" s="668">
        <v>0.17702702702702702</v>
      </c>
      <c r="I10" s="703">
        <v>0</v>
      </c>
      <c r="J10" s="700">
        <v>42</v>
      </c>
      <c r="K10" s="655">
        <v>78</v>
      </c>
      <c r="L10" s="655">
        <v>131</v>
      </c>
      <c r="M10" s="656"/>
      <c r="N10" s="697">
        <v>0.16733067729083664</v>
      </c>
      <c r="O10" s="668">
        <v>0.31075697211155379</v>
      </c>
      <c r="P10" s="668">
        <v>0.52191235059760954</v>
      </c>
      <c r="Q10" s="691">
        <v>0</v>
      </c>
    </row>
    <row r="11" spans="1:17" ht="14.4" customHeight="1" thickBot="1" x14ac:dyDescent="0.35">
      <c r="A11" s="695" t="s">
        <v>2004</v>
      </c>
      <c r="B11" s="701">
        <v>231</v>
      </c>
      <c r="C11" s="661">
        <v>5</v>
      </c>
      <c r="D11" s="661"/>
      <c r="E11" s="662"/>
      <c r="F11" s="698">
        <v>0.97881355932203384</v>
      </c>
      <c r="G11" s="669">
        <v>2.1186440677966101E-2</v>
      </c>
      <c r="H11" s="669">
        <v>0</v>
      </c>
      <c r="I11" s="704">
        <v>0</v>
      </c>
      <c r="J11" s="701">
        <v>35</v>
      </c>
      <c r="K11" s="661">
        <v>4</v>
      </c>
      <c r="L11" s="661"/>
      <c r="M11" s="662"/>
      <c r="N11" s="698">
        <v>0.89743589743589747</v>
      </c>
      <c r="O11" s="669">
        <v>0.10256410256410256</v>
      </c>
      <c r="P11" s="669">
        <v>0</v>
      </c>
      <c r="Q11" s="69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2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06" t="s">
        <v>177</v>
      </c>
      <c r="B1" s="506"/>
      <c r="C1" s="506"/>
      <c r="D1" s="506"/>
      <c r="E1" s="506"/>
      <c r="F1" s="506"/>
      <c r="G1" s="506"/>
      <c r="H1" s="506"/>
      <c r="I1" s="469"/>
      <c r="J1" s="469"/>
      <c r="K1" s="469"/>
      <c r="L1" s="469"/>
    </row>
    <row r="2" spans="1:14" ht="14.4" customHeight="1" thickBot="1" x14ac:dyDescent="0.35">
      <c r="A2" s="382" t="s">
        <v>309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23" t="s">
        <v>15</v>
      </c>
      <c r="D3" s="522"/>
      <c r="E3" s="522" t="s">
        <v>16</v>
      </c>
      <c r="F3" s="522"/>
      <c r="G3" s="522"/>
      <c r="H3" s="522"/>
      <c r="I3" s="522" t="s">
        <v>190</v>
      </c>
      <c r="J3" s="522"/>
      <c r="K3" s="522"/>
      <c r="L3" s="52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35">
        <v>6</v>
      </c>
      <c r="B5" s="636" t="s">
        <v>526</v>
      </c>
      <c r="C5" s="639">
        <v>144890.31</v>
      </c>
      <c r="D5" s="639">
        <v>124</v>
      </c>
      <c r="E5" s="639">
        <v>105699.97000000002</v>
      </c>
      <c r="F5" s="705">
        <v>0.72951717751173295</v>
      </c>
      <c r="G5" s="639">
        <v>88</v>
      </c>
      <c r="H5" s="705">
        <v>0.70967741935483875</v>
      </c>
      <c r="I5" s="639">
        <v>39190.340000000004</v>
      </c>
      <c r="J5" s="705">
        <v>0.27048282248826722</v>
      </c>
      <c r="K5" s="639">
        <v>36</v>
      </c>
      <c r="L5" s="705">
        <v>0.29032258064516131</v>
      </c>
      <c r="M5" s="639" t="s">
        <v>74</v>
      </c>
      <c r="N5" s="277"/>
    </row>
    <row r="6" spans="1:14" ht="14.4" customHeight="1" x14ac:dyDescent="0.3">
      <c r="A6" s="635">
        <v>6</v>
      </c>
      <c r="B6" s="636" t="s">
        <v>2005</v>
      </c>
      <c r="C6" s="639">
        <v>7862.68</v>
      </c>
      <c r="D6" s="639">
        <v>25</v>
      </c>
      <c r="E6" s="639">
        <v>4695.53</v>
      </c>
      <c r="F6" s="705">
        <v>0.59719205156511512</v>
      </c>
      <c r="G6" s="639">
        <v>11</v>
      </c>
      <c r="H6" s="705">
        <v>0.44</v>
      </c>
      <c r="I6" s="639">
        <v>3167.1500000000005</v>
      </c>
      <c r="J6" s="705">
        <v>0.40280794843488488</v>
      </c>
      <c r="K6" s="639">
        <v>14</v>
      </c>
      <c r="L6" s="705">
        <v>0.56000000000000005</v>
      </c>
      <c r="M6" s="639" t="s">
        <v>1</v>
      </c>
      <c r="N6" s="277"/>
    </row>
    <row r="7" spans="1:14" ht="14.4" customHeight="1" x14ac:dyDescent="0.3">
      <c r="A7" s="635">
        <v>6</v>
      </c>
      <c r="B7" s="636" t="s">
        <v>2006</v>
      </c>
      <c r="C7" s="639">
        <v>137027.63</v>
      </c>
      <c r="D7" s="639">
        <v>99</v>
      </c>
      <c r="E7" s="639">
        <v>101004.44000000002</v>
      </c>
      <c r="F7" s="705">
        <v>0.73711002664207226</v>
      </c>
      <c r="G7" s="639">
        <v>77</v>
      </c>
      <c r="H7" s="705">
        <v>0.77777777777777779</v>
      </c>
      <c r="I7" s="639">
        <v>36023.19</v>
      </c>
      <c r="J7" s="705">
        <v>0.26288997335792791</v>
      </c>
      <c r="K7" s="639">
        <v>22</v>
      </c>
      <c r="L7" s="705">
        <v>0.22222222222222221</v>
      </c>
      <c r="M7" s="639" t="s">
        <v>1</v>
      </c>
      <c r="N7" s="277"/>
    </row>
    <row r="8" spans="1:14" ht="14.4" customHeight="1" x14ac:dyDescent="0.3">
      <c r="A8" s="635" t="s">
        <v>2007</v>
      </c>
      <c r="B8" s="636" t="s">
        <v>3</v>
      </c>
      <c r="C8" s="639">
        <v>144890.31</v>
      </c>
      <c r="D8" s="639">
        <v>124</v>
      </c>
      <c r="E8" s="639">
        <v>105699.97000000002</v>
      </c>
      <c r="F8" s="705">
        <v>0.72951717751173295</v>
      </c>
      <c r="G8" s="639">
        <v>88</v>
      </c>
      <c r="H8" s="705">
        <v>0.70967741935483875</v>
      </c>
      <c r="I8" s="639">
        <v>39190.340000000004</v>
      </c>
      <c r="J8" s="705">
        <v>0.27048282248826722</v>
      </c>
      <c r="K8" s="639">
        <v>36</v>
      </c>
      <c r="L8" s="705">
        <v>0.29032258064516131</v>
      </c>
      <c r="M8" s="639" t="s">
        <v>529</v>
      </c>
      <c r="N8" s="277"/>
    </row>
    <row r="10" spans="1:14" ht="14.4" customHeight="1" x14ac:dyDescent="0.3">
      <c r="A10" s="635">
        <v>6</v>
      </c>
      <c r="B10" s="636" t="s">
        <v>526</v>
      </c>
      <c r="C10" s="639" t="s">
        <v>527</v>
      </c>
      <c r="D10" s="639" t="s">
        <v>527</v>
      </c>
      <c r="E10" s="639" t="s">
        <v>527</v>
      </c>
      <c r="F10" s="705" t="s">
        <v>527</v>
      </c>
      <c r="G10" s="639" t="s">
        <v>527</v>
      </c>
      <c r="H10" s="705" t="s">
        <v>527</v>
      </c>
      <c r="I10" s="639" t="s">
        <v>527</v>
      </c>
      <c r="J10" s="705" t="s">
        <v>527</v>
      </c>
      <c r="K10" s="639" t="s">
        <v>527</v>
      </c>
      <c r="L10" s="705" t="s">
        <v>527</v>
      </c>
      <c r="M10" s="639" t="s">
        <v>74</v>
      </c>
      <c r="N10" s="277"/>
    </row>
    <row r="11" spans="1:14" ht="14.4" customHeight="1" x14ac:dyDescent="0.3">
      <c r="A11" s="635" t="s">
        <v>2008</v>
      </c>
      <c r="B11" s="636" t="s">
        <v>2005</v>
      </c>
      <c r="C11" s="639">
        <v>33.31</v>
      </c>
      <c r="D11" s="639">
        <v>1</v>
      </c>
      <c r="E11" s="639" t="s">
        <v>527</v>
      </c>
      <c r="F11" s="705">
        <v>0</v>
      </c>
      <c r="G11" s="639" t="s">
        <v>527</v>
      </c>
      <c r="H11" s="705">
        <v>0</v>
      </c>
      <c r="I11" s="639">
        <v>33.31</v>
      </c>
      <c r="J11" s="705">
        <v>1</v>
      </c>
      <c r="K11" s="639">
        <v>1</v>
      </c>
      <c r="L11" s="705">
        <v>1</v>
      </c>
      <c r="M11" s="639" t="s">
        <v>1</v>
      </c>
      <c r="N11" s="277"/>
    </row>
    <row r="12" spans="1:14" ht="14.4" customHeight="1" x14ac:dyDescent="0.3">
      <c r="A12" s="635" t="s">
        <v>2008</v>
      </c>
      <c r="B12" s="636" t="s">
        <v>2006</v>
      </c>
      <c r="C12" s="639">
        <v>1728.78</v>
      </c>
      <c r="D12" s="639">
        <v>2</v>
      </c>
      <c r="E12" s="639">
        <v>1728.78</v>
      </c>
      <c r="F12" s="705">
        <v>1</v>
      </c>
      <c r="G12" s="639">
        <v>2</v>
      </c>
      <c r="H12" s="705">
        <v>1</v>
      </c>
      <c r="I12" s="639" t="s">
        <v>527</v>
      </c>
      <c r="J12" s="705">
        <v>0</v>
      </c>
      <c r="K12" s="639" t="s">
        <v>527</v>
      </c>
      <c r="L12" s="705">
        <v>0</v>
      </c>
      <c r="M12" s="639" t="s">
        <v>1</v>
      </c>
      <c r="N12" s="277"/>
    </row>
    <row r="13" spans="1:14" ht="14.4" customHeight="1" x14ac:dyDescent="0.3">
      <c r="A13" s="635" t="s">
        <v>2008</v>
      </c>
      <c r="B13" s="636" t="s">
        <v>2009</v>
      </c>
      <c r="C13" s="639">
        <v>1762.09</v>
      </c>
      <c r="D13" s="639">
        <v>3</v>
      </c>
      <c r="E13" s="639">
        <v>1728.78</v>
      </c>
      <c r="F13" s="705">
        <v>0.98109631176614143</v>
      </c>
      <c r="G13" s="639">
        <v>2</v>
      </c>
      <c r="H13" s="705">
        <v>0.66666666666666663</v>
      </c>
      <c r="I13" s="639">
        <v>33.31</v>
      </c>
      <c r="J13" s="705">
        <v>1.890368823385866E-2</v>
      </c>
      <c r="K13" s="639">
        <v>1</v>
      </c>
      <c r="L13" s="705">
        <v>0.33333333333333331</v>
      </c>
      <c r="M13" s="639" t="s">
        <v>533</v>
      </c>
      <c r="N13" s="277"/>
    </row>
    <row r="14" spans="1:14" ht="14.4" customHeight="1" x14ac:dyDescent="0.3">
      <c r="A14" s="635" t="s">
        <v>527</v>
      </c>
      <c r="B14" s="636" t="s">
        <v>527</v>
      </c>
      <c r="C14" s="639" t="s">
        <v>527</v>
      </c>
      <c r="D14" s="639" t="s">
        <v>527</v>
      </c>
      <c r="E14" s="639" t="s">
        <v>527</v>
      </c>
      <c r="F14" s="705" t="s">
        <v>527</v>
      </c>
      <c r="G14" s="639" t="s">
        <v>527</v>
      </c>
      <c r="H14" s="705" t="s">
        <v>527</v>
      </c>
      <c r="I14" s="639" t="s">
        <v>527</v>
      </c>
      <c r="J14" s="705" t="s">
        <v>527</v>
      </c>
      <c r="K14" s="639" t="s">
        <v>527</v>
      </c>
      <c r="L14" s="705" t="s">
        <v>527</v>
      </c>
      <c r="M14" s="639" t="s">
        <v>534</v>
      </c>
      <c r="N14" s="277"/>
    </row>
    <row r="15" spans="1:14" ht="14.4" customHeight="1" x14ac:dyDescent="0.3">
      <c r="A15" s="635" t="s">
        <v>2010</v>
      </c>
      <c r="B15" s="636" t="s">
        <v>2005</v>
      </c>
      <c r="C15" s="639">
        <v>7829.37</v>
      </c>
      <c r="D15" s="639">
        <v>24</v>
      </c>
      <c r="E15" s="639">
        <v>4695.53</v>
      </c>
      <c r="F15" s="705">
        <v>0.59973280097887827</v>
      </c>
      <c r="G15" s="639">
        <v>11</v>
      </c>
      <c r="H15" s="705">
        <v>0.45833333333333331</v>
      </c>
      <c r="I15" s="639">
        <v>3133.84</v>
      </c>
      <c r="J15" s="705">
        <v>0.40026719902112179</v>
      </c>
      <c r="K15" s="639">
        <v>13</v>
      </c>
      <c r="L15" s="705">
        <v>0.54166666666666663</v>
      </c>
      <c r="M15" s="639" t="s">
        <v>1</v>
      </c>
      <c r="N15" s="277"/>
    </row>
    <row r="16" spans="1:14" ht="14.4" customHeight="1" x14ac:dyDescent="0.3">
      <c r="A16" s="635" t="s">
        <v>2010</v>
      </c>
      <c r="B16" s="636" t="s">
        <v>2006</v>
      </c>
      <c r="C16" s="639">
        <v>135298.85000000003</v>
      </c>
      <c r="D16" s="639">
        <v>97</v>
      </c>
      <c r="E16" s="639">
        <v>99275.660000000018</v>
      </c>
      <c r="F16" s="705">
        <v>0.73375095205908991</v>
      </c>
      <c r="G16" s="639">
        <v>75</v>
      </c>
      <c r="H16" s="705">
        <v>0.77319587628865982</v>
      </c>
      <c r="I16" s="639">
        <v>36023.19</v>
      </c>
      <c r="J16" s="705">
        <v>0.26624904794091003</v>
      </c>
      <c r="K16" s="639">
        <v>22</v>
      </c>
      <c r="L16" s="705">
        <v>0.22680412371134021</v>
      </c>
      <c r="M16" s="639" t="s">
        <v>1</v>
      </c>
      <c r="N16" s="277"/>
    </row>
    <row r="17" spans="1:14" ht="14.4" customHeight="1" x14ac:dyDescent="0.3">
      <c r="A17" s="635" t="s">
        <v>2010</v>
      </c>
      <c r="B17" s="636" t="s">
        <v>2011</v>
      </c>
      <c r="C17" s="639">
        <v>143128.22000000003</v>
      </c>
      <c r="D17" s="639">
        <v>121</v>
      </c>
      <c r="E17" s="639">
        <v>103971.19000000002</v>
      </c>
      <c r="F17" s="705">
        <v>0.72641991914662252</v>
      </c>
      <c r="G17" s="639">
        <v>86</v>
      </c>
      <c r="H17" s="705">
        <v>0.71074380165289253</v>
      </c>
      <c r="I17" s="639">
        <v>39157.03</v>
      </c>
      <c r="J17" s="705">
        <v>0.27358008085337743</v>
      </c>
      <c r="K17" s="639">
        <v>35</v>
      </c>
      <c r="L17" s="705">
        <v>0.28925619834710742</v>
      </c>
      <c r="M17" s="639" t="s">
        <v>533</v>
      </c>
      <c r="N17" s="277"/>
    </row>
    <row r="18" spans="1:14" ht="14.4" customHeight="1" x14ac:dyDescent="0.3">
      <c r="A18" s="635" t="s">
        <v>527</v>
      </c>
      <c r="B18" s="636" t="s">
        <v>527</v>
      </c>
      <c r="C18" s="639" t="s">
        <v>527</v>
      </c>
      <c r="D18" s="639" t="s">
        <v>527</v>
      </c>
      <c r="E18" s="639" t="s">
        <v>527</v>
      </c>
      <c r="F18" s="705" t="s">
        <v>527</v>
      </c>
      <c r="G18" s="639" t="s">
        <v>527</v>
      </c>
      <c r="H18" s="705" t="s">
        <v>527</v>
      </c>
      <c r="I18" s="639" t="s">
        <v>527</v>
      </c>
      <c r="J18" s="705" t="s">
        <v>527</v>
      </c>
      <c r="K18" s="639" t="s">
        <v>527</v>
      </c>
      <c r="L18" s="705" t="s">
        <v>527</v>
      </c>
      <c r="M18" s="639" t="s">
        <v>534</v>
      </c>
      <c r="N18" s="277"/>
    </row>
    <row r="19" spans="1:14" ht="14.4" customHeight="1" x14ac:dyDescent="0.3">
      <c r="A19" s="635" t="s">
        <v>2007</v>
      </c>
      <c r="B19" s="636" t="s">
        <v>528</v>
      </c>
      <c r="C19" s="639">
        <v>144890.31000000003</v>
      </c>
      <c r="D19" s="639">
        <v>124</v>
      </c>
      <c r="E19" s="639">
        <v>105699.97000000002</v>
      </c>
      <c r="F19" s="705">
        <v>0.72951717751173284</v>
      </c>
      <c r="G19" s="639">
        <v>88</v>
      </c>
      <c r="H19" s="705">
        <v>0.70967741935483875</v>
      </c>
      <c r="I19" s="639">
        <v>39190.340000000004</v>
      </c>
      <c r="J19" s="705">
        <v>0.27048282248826716</v>
      </c>
      <c r="K19" s="639">
        <v>36</v>
      </c>
      <c r="L19" s="705">
        <v>0.29032258064516131</v>
      </c>
      <c r="M19" s="639" t="s">
        <v>529</v>
      </c>
      <c r="N19" s="277"/>
    </row>
    <row r="20" spans="1:14" ht="14.4" customHeight="1" x14ac:dyDescent="0.3">
      <c r="A20" s="706" t="s">
        <v>2012</v>
      </c>
    </row>
    <row r="21" spans="1:14" ht="14.4" customHeight="1" x14ac:dyDescent="0.3">
      <c r="A21" s="707" t="s">
        <v>2013</v>
      </c>
    </row>
    <row r="22" spans="1:14" ht="14.4" customHeight="1" x14ac:dyDescent="0.3">
      <c r="A22" s="706" t="s">
        <v>2014</v>
      </c>
    </row>
  </sheetData>
  <autoFilter ref="A4:M4"/>
  <mergeCells count="4">
    <mergeCell ref="E3:H3"/>
    <mergeCell ref="C3:D3"/>
    <mergeCell ref="I3:L3"/>
    <mergeCell ref="A1:L1"/>
  </mergeCells>
  <conditionalFormatting sqref="F4 F9 F20:F1048576">
    <cfRule type="cellIs" dxfId="55" priority="15" stopIfTrue="1" operator="lessThan">
      <formula>0.6</formula>
    </cfRule>
  </conditionalFormatting>
  <conditionalFormatting sqref="B5:B8">
    <cfRule type="expression" dxfId="54" priority="10">
      <formula>AND(LEFT(M5,6)&lt;&gt;"mezera",M5&lt;&gt;"")</formula>
    </cfRule>
  </conditionalFormatting>
  <conditionalFormatting sqref="A5:A8">
    <cfRule type="expression" dxfId="53" priority="8">
      <formula>AND(M5&lt;&gt;"",M5&lt;&gt;"mezeraKL")</formula>
    </cfRule>
  </conditionalFormatting>
  <conditionalFormatting sqref="F5:F8">
    <cfRule type="cellIs" dxfId="52" priority="7" operator="lessThan">
      <formula>0.6</formula>
    </cfRule>
  </conditionalFormatting>
  <conditionalFormatting sqref="B5:L8">
    <cfRule type="expression" dxfId="51" priority="9">
      <formula>OR($M5="KL",$M5="SumaKL")</formula>
    </cfRule>
    <cfRule type="expression" dxfId="50" priority="11">
      <formula>$M5="SumaNS"</formula>
    </cfRule>
  </conditionalFormatting>
  <conditionalFormatting sqref="A5:L8">
    <cfRule type="expression" dxfId="49" priority="12">
      <formula>$M5&lt;&gt;""</formula>
    </cfRule>
  </conditionalFormatting>
  <conditionalFormatting sqref="B10:B19">
    <cfRule type="expression" dxfId="48" priority="4">
      <formula>AND(LEFT(M10,6)&lt;&gt;"mezera",M10&lt;&gt;"")</formula>
    </cfRule>
  </conditionalFormatting>
  <conditionalFormatting sqref="A10:A19">
    <cfRule type="expression" dxfId="47" priority="2">
      <formula>AND(M10&lt;&gt;"",M10&lt;&gt;"mezeraKL")</formula>
    </cfRule>
  </conditionalFormatting>
  <conditionalFormatting sqref="F10:F19">
    <cfRule type="cellIs" dxfId="46" priority="1" operator="lessThan">
      <formula>0.6</formula>
    </cfRule>
  </conditionalFormatting>
  <conditionalFormatting sqref="B10:L19">
    <cfRule type="expression" dxfId="45" priority="3">
      <formula>OR($M10="KL",$M10="SumaKL")</formula>
    </cfRule>
    <cfRule type="expression" dxfId="44" priority="5">
      <formula>$M10="SumaNS"</formula>
    </cfRule>
  </conditionalFormatting>
  <conditionalFormatting sqref="A10:L19">
    <cfRule type="expression" dxfId="43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06" t="s">
        <v>191</v>
      </c>
      <c r="B1" s="506"/>
      <c r="C1" s="506"/>
      <c r="D1" s="506"/>
      <c r="E1" s="506"/>
      <c r="F1" s="506"/>
      <c r="G1" s="506"/>
      <c r="H1" s="506"/>
      <c r="I1" s="506"/>
      <c r="J1" s="469"/>
      <c r="K1" s="469"/>
      <c r="L1" s="469"/>
      <c r="M1" s="469"/>
    </row>
    <row r="2" spans="1:13" ht="14.4" customHeight="1" thickBot="1" x14ac:dyDescent="0.35">
      <c r="A2" s="382" t="s">
        <v>309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23" t="s">
        <v>15</v>
      </c>
      <c r="C3" s="525"/>
      <c r="D3" s="522"/>
      <c r="E3" s="268"/>
      <c r="F3" s="522" t="s">
        <v>16</v>
      </c>
      <c r="G3" s="522"/>
      <c r="H3" s="522"/>
      <c r="I3" s="522"/>
      <c r="J3" s="522" t="s">
        <v>190</v>
      </c>
      <c r="K3" s="522"/>
      <c r="L3" s="522"/>
      <c r="M3" s="524"/>
    </row>
    <row r="4" spans="1:13" ht="14.4" customHeight="1" thickBot="1" x14ac:dyDescent="0.35">
      <c r="A4" s="684" t="s">
        <v>167</v>
      </c>
      <c r="B4" s="685" t="s">
        <v>19</v>
      </c>
      <c r="C4" s="711"/>
      <c r="D4" s="685" t="s">
        <v>20</v>
      </c>
      <c r="E4" s="711"/>
      <c r="F4" s="685" t="s">
        <v>19</v>
      </c>
      <c r="G4" s="688" t="s">
        <v>2</v>
      </c>
      <c r="H4" s="685" t="s">
        <v>20</v>
      </c>
      <c r="I4" s="688" t="s">
        <v>2</v>
      </c>
      <c r="J4" s="685" t="s">
        <v>19</v>
      </c>
      <c r="K4" s="688" t="s">
        <v>2</v>
      </c>
      <c r="L4" s="685" t="s">
        <v>20</v>
      </c>
      <c r="M4" s="689" t="s">
        <v>2</v>
      </c>
    </row>
    <row r="5" spans="1:13" ht="14.4" customHeight="1" x14ac:dyDescent="0.3">
      <c r="A5" s="708" t="s">
        <v>2015</v>
      </c>
      <c r="B5" s="699">
        <v>3957.88</v>
      </c>
      <c r="C5" s="646">
        <v>1</v>
      </c>
      <c r="D5" s="712">
        <v>2</v>
      </c>
      <c r="E5" s="715" t="s">
        <v>2015</v>
      </c>
      <c r="F5" s="699">
        <v>3957.88</v>
      </c>
      <c r="G5" s="667">
        <v>1</v>
      </c>
      <c r="H5" s="649">
        <v>2</v>
      </c>
      <c r="I5" s="690">
        <v>1</v>
      </c>
      <c r="J5" s="718"/>
      <c r="K5" s="667">
        <v>0</v>
      </c>
      <c r="L5" s="649"/>
      <c r="M5" s="690">
        <v>0</v>
      </c>
    </row>
    <row r="6" spans="1:13" ht="14.4" customHeight="1" x14ac:dyDescent="0.3">
      <c r="A6" s="709" t="s">
        <v>2016</v>
      </c>
      <c r="B6" s="700">
        <v>7962</v>
      </c>
      <c r="C6" s="652">
        <v>1</v>
      </c>
      <c r="D6" s="713">
        <v>1</v>
      </c>
      <c r="E6" s="716" t="s">
        <v>2016</v>
      </c>
      <c r="F6" s="700"/>
      <c r="G6" s="668">
        <v>0</v>
      </c>
      <c r="H6" s="655"/>
      <c r="I6" s="691">
        <v>0</v>
      </c>
      <c r="J6" s="719">
        <v>7962</v>
      </c>
      <c r="K6" s="668">
        <v>1</v>
      </c>
      <c r="L6" s="655">
        <v>1</v>
      </c>
      <c r="M6" s="691">
        <v>1</v>
      </c>
    </row>
    <row r="7" spans="1:13" ht="14.4" customHeight="1" x14ac:dyDescent="0.3">
      <c r="A7" s="709" t="s">
        <v>2017</v>
      </c>
      <c r="B7" s="700">
        <v>26091.260000000002</v>
      </c>
      <c r="C7" s="652">
        <v>1</v>
      </c>
      <c r="D7" s="713">
        <v>28</v>
      </c>
      <c r="E7" s="716" t="s">
        <v>2017</v>
      </c>
      <c r="F7" s="700">
        <v>19269.18</v>
      </c>
      <c r="G7" s="668">
        <v>0.73853006715658798</v>
      </c>
      <c r="H7" s="655">
        <v>21</v>
      </c>
      <c r="I7" s="691">
        <v>0.75</v>
      </c>
      <c r="J7" s="719">
        <v>6822.08</v>
      </c>
      <c r="K7" s="668">
        <v>0.26146993284341191</v>
      </c>
      <c r="L7" s="655">
        <v>7</v>
      </c>
      <c r="M7" s="691">
        <v>0.25</v>
      </c>
    </row>
    <row r="8" spans="1:13" ht="14.4" customHeight="1" x14ac:dyDescent="0.3">
      <c r="A8" s="709" t="s">
        <v>2018</v>
      </c>
      <c r="B8" s="700">
        <v>35445.880000000005</v>
      </c>
      <c r="C8" s="652">
        <v>1</v>
      </c>
      <c r="D8" s="713">
        <v>34</v>
      </c>
      <c r="E8" s="716" t="s">
        <v>2018</v>
      </c>
      <c r="F8" s="700">
        <v>28501.360000000001</v>
      </c>
      <c r="G8" s="668">
        <v>0.80408103847330059</v>
      </c>
      <c r="H8" s="655">
        <v>25</v>
      </c>
      <c r="I8" s="691">
        <v>0.73529411764705888</v>
      </c>
      <c r="J8" s="719">
        <v>6944.52</v>
      </c>
      <c r="K8" s="668">
        <v>0.19591896152669927</v>
      </c>
      <c r="L8" s="655">
        <v>9</v>
      </c>
      <c r="M8" s="691">
        <v>0.26470588235294118</v>
      </c>
    </row>
    <row r="9" spans="1:13" ht="14.4" customHeight="1" x14ac:dyDescent="0.3">
      <c r="A9" s="709" t="s">
        <v>2019</v>
      </c>
      <c r="B9" s="700">
        <v>7749.92</v>
      </c>
      <c r="C9" s="652">
        <v>1</v>
      </c>
      <c r="D9" s="713">
        <v>8</v>
      </c>
      <c r="E9" s="716" t="s">
        <v>2019</v>
      </c>
      <c r="F9" s="700">
        <v>6309.36</v>
      </c>
      <c r="G9" s="668">
        <v>0.81411937155480307</v>
      </c>
      <c r="H9" s="655">
        <v>4</v>
      </c>
      <c r="I9" s="691">
        <v>0.5</v>
      </c>
      <c r="J9" s="719">
        <v>1440.56</v>
      </c>
      <c r="K9" s="668">
        <v>0.18588062844519684</v>
      </c>
      <c r="L9" s="655">
        <v>4</v>
      </c>
      <c r="M9" s="691">
        <v>0.5</v>
      </c>
    </row>
    <row r="10" spans="1:13" ht="14.4" customHeight="1" x14ac:dyDescent="0.3">
      <c r="A10" s="709" t="s">
        <v>2020</v>
      </c>
      <c r="B10" s="700">
        <v>10426.579999999998</v>
      </c>
      <c r="C10" s="652">
        <v>1</v>
      </c>
      <c r="D10" s="713">
        <v>12</v>
      </c>
      <c r="E10" s="716" t="s">
        <v>2020</v>
      </c>
      <c r="F10" s="700">
        <v>9562.1899999999987</v>
      </c>
      <c r="G10" s="668">
        <v>0.91709745669241505</v>
      </c>
      <c r="H10" s="655">
        <v>10</v>
      </c>
      <c r="I10" s="691">
        <v>0.83333333333333337</v>
      </c>
      <c r="J10" s="719">
        <v>864.39</v>
      </c>
      <c r="K10" s="668">
        <v>8.290254330758505E-2</v>
      </c>
      <c r="L10" s="655">
        <v>2</v>
      </c>
      <c r="M10" s="691">
        <v>0.16666666666666666</v>
      </c>
    </row>
    <row r="11" spans="1:13" ht="14.4" customHeight="1" x14ac:dyDescent="0.3">
      <c r="A11" s="709" t="s">
        <v>2021</v>
      </c>
      <c r="B11" s="700">
        <v>4093.95</v>
      </c>
      <c r="C11" s="652">
        <v>1</v>
      </c>
      <c r="D11" s="713">
        <v>5</v>
      </c>
      <c r="E11" s="716" t="s">
        <v>2021</v>
      </c>
      <c r="F11" s="700">
        <v>4093.95</v>
      </c>
      <c r="G11" s="668">
        <v>1</v>
      </c>
      <c r="H11" s="655">
        <v>5</v>
      </c>
      <c r="I11" s="691">
        <v>1</v>
      </c>
      <c r="J11" s="719"/>
      <c r="K11" s="668">
        <v>0</v>
      </c>
      <c r="L11" s="655"/>
      <c r="M11" s="691">
        <v>0</v>
      </c>
    </row>
    <row r="12" spans="1:13" ht="14.4" customHeight="1" x14ac:dyDescent="0.3">
      <c r="A12" s="709" t="s">
        <v>2022</v>
      </c>
      <c r="B12" s="700">
        <v>8780.1500000000015</v>
      </c>
      <c r="C12" s="652">
        <v>1</v>
      </c>
      <c r="D12" s="713">
        <v>5</v>
      </c>
      <c r="E12" s="716" t="s">
        <v>2022</v>
      </c>
      <c r="F12" s="700">
        <v>4822.2700000000004</v>
      </c>
      <c r="G12" s="668">
        <v>0.54922410209392769</v>
      </c>
      <c r="H12" s="655">
        <v>3</v>
      </c>
      <c r="I12" s="691">
        <v>0.6</v>
      </c>
      <c r="J12" s="719">
        <v>3957.88</v>
      </c>
      <c r="K12" s="668">
        <v>0.45077589790607214</v>
      </c>
      <c r="L12" s="655">
        <v>2</v>
      </c>
      <c r="M12" s="691">
        <v>0.4</v>
      </c>
    </row>
    <row r="13" spans="1:13" ht="14.4" customHeight="1" x14ac:dyDescent="0.3">
      <c r="A13" s="709" t="s">
        <v>2023</v>
      </c>
      <c r="B13" s="700">
        <v>23686.780000000002</v>
      </c>
      <c r="C13" s="652">
        <v>1</v>
      </c>
      <c r="D13" s="713">
        <v>18</v>
      </c>
      <c r="E13" s="716" t="s">
        <v>2023</v>
      </c>
      <c r="F13" s="700">
        <v>18424.690000000002</v>
      </c>
      <c r="G13" s="668">
        <v>0.77784696780229312</v>
      </c>
      <c r="H13" s="655">
        <v>12</v>
      </c>
      <c r="I13" s="691">
        <v>0.66666666666666663</v>
      </c>
      <c r="J13" s="719">
        <v>5262.09</v>
      </c>
      <c r="K13" s="668">
        <v>0.22215303219770688</v>
      </c>
      <c r="L13" s="655">
        <v>6</v>
      </c>
      <c r="M13" s="691">
        <v>0.33333333333333331</v>
      </c>
    </row>
    <row r="14" spans="1:13" ht="14.4" customHeight="1" thickBot="1" x14ac:dyDescent="0.35">
      <c r="A14" s="710" t="s">
        <v>2024</v>
      </c>
      <c r="B14" s="701">
        <v>16695.91</v>
      </c>
      <c r="C14" s="658">
        <v>1</v>
      </c>
      <c r="D14" s="714">
        <v>11</v>
      </c>
      <c r="E14" s="717" t="s">
        <v>2024</v>
      </c>
      <c r="F14" s="701">
        <v>10759.09</v>
      </c>
      <c r="G14" s="669">
        <v>0.64441470994992189</v>
      </c>
      <c r="H14" s="661">
        <v>6</v>
      </c>
      <c r="I14" s="692">
        <v>0.54545454545454541</v>
      </c>
      <c r="J14" s="720">
        <v>5936.82</v>
      </c>
      <c r="K14" s="669">
        <v>0.35558529005007811</v>
      </c>
      <c r="L14" s="661">
        <v>5</v>
      </c>
      <c r="M14" s="692">
        <v>0.45454545454545453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497" t="s">
        <v>2140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</row>
    <row r="2" spans="1:21" ht="14.4" customHeight="1" thickBot="1" x14ac:dyDescent="0.35">
      <c r="A2" s="382" t="s">
        <v>309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29"/>
      <c r="B3" s="530"/>
      <c r="C3" s="530"/>
      <c r="D3" s="530"/>
      <c r="E3" s="530"/>
      <c r="F3" s="530"/>
      <c r="G3" s="530"/>
      <c r="H3" s="530"/>
      <c r="I3" s="530"/>
      <c r="J3" s="530"/>
      <c r="K3" s="531" t="s">
        <v>159</v>
      </c>
      <c r="L3" s="532"/>
      <c r="M3" s="70">
        <f>SUBTOTAL(9,M7:M1048576)</f>
        <v>144890.31</v>
      </c>
      <c r="N3" s="70">
        <f>SUBTOTAL(9,N7:N1048576)</f>
        <v>139</v>
      </c>
      <c r="O3" s="70">
        <f>SUBTOTAL(9,O7:O1048576)</f>
        <v>124</v>
      </c>
      <c r="P3" s="70">
        <f>SUBTOTAL(9,P7:P1048576)</f>
        <v>105699.97</v>
      </c>
      <c r="Q3" s="71">
        <f>IF(M3=0,0,P3/M3)</f>
        <v>0.72951717751173284</v>
      </c>
      <c r="R3" s="70">
        <f>SUBTOTAL(9,R7:R1048576)</f>
        <v>98</v>
      </c>
      <c r="S3" s="71">
        <f>IF(N3=0,0,R3/N3)</f>
        <v>0.70503597122302153</v>
      </c>
      <c r="T3" s="70">
        <f>SUBTOTAL(9,T7:T1048576)</f>
        <v>88</v>
      </c>
      <c r="U3" s="72">
        <f>IF(O3=0,0,T3/O3)</f>
        <v>0.70967741935483875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33" t="s">
        <v>15</v>
      </c>
      <c r="N4" s="534"/>
      <c r="O4" s="534"/>
      <c r="P4" s="535" t="s">
        <v>21</v>
      </c>
      <c r="Q4" s="534"/>
      <c r="R4" s="534"/>
      <c r="S4" s="534"/>
      <c r="T4" s="534"/>
      <c r="U4" s="53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26" t="s">
        <v>22</v>
      </c>
      <c r="Q5" s="527"/>
      <c r="R5" s="526" t="s">
        <v>13</v>
      </c>
      <c r="S5" s="527"/>
      <c r="T5" s="526" t="s">
        <v>20</v>
      </c>
      <c r="U5" s="528"/>
    </row>
    <row r="6" spans="1:21" s="337" customFormat="1" ht="14.4" customHeight="1" thickBot="1" x14ac:dyDescent="0.35">
      <c r="A6" s="721" t="s">
        <v>23</v>
      </c>
      <c r="B6" s="722" t="s">
        <v>5</v>
      </c>
      <c r="C6" s="721" t="s">
        <v>24</v>
      </c>
      <c r="D6" s="722" t="s">
        <v>6</v>
      </c>
      <c r="E6" s="722" t="s">
        <v>193</v>
      </c>
      <c r="F6" s="722" t="s">
        <v>25</v>
      </c>
      <c r="G6" s="722" t="s">
        <v>26</v>
      </c>
      <c r="H6" s="722" t="s">
        <v>8</v>
      </c>
      <c r="I6" s="722" t="s">
        <v>10</v>
      </c>
      <c r="J6" s="722" t="s">
        <v>11</v>
      </c>
      <c r="K6" s="722" t="s">
        <v>12</v>
      </c>
      <c r="L6" s="722" t="s">
        <v>27</v>
      </c>
      <c r="M6" s="723" t="s">
        <v>14</v>
      </c>
      <c r="N6" s="724" t="s">
        <v>28</v>
      </c>
      <c r="O6" s="724" t="s">
        <v>28</v>
      </c>
      <c r="P6" s="724" t="s">
        <v>14</v>
      </c>
      <c r="Q6" s="724" t="s">
        <v>2</v>
      </c>
      <c r="R6" s="724" t="s">
        <v>28</v>
      </c>
      <c r="S6" s="724" t="s">
        <v>2</v>
      </c>
      <c r="T6" s="724" t="s">
        <v>28</v>
      </c>
      <c r="U6" s="725" t="s">
        <v>2</v>
      </c>
    </row>
    <row r="7" spans="1:21" ht="14.4" customHeight="1" x14ac:dyDescent="0.3">
      <c r="A7" s="726">
        <v>6</v>
      </c>
      <c r="B7" s="727" t="s">
        <v>526</v>
      </c>
      <c r="C7" s="727" t="s">
        <v>2008</v>
      </c>
      <c r="D7" s="728" t="s">
        <v>2138</v>
      </c>
      <c r="E7" s="729" t="s">
        <v>2018</v>
      </c>
      <c r="F7" s="727" t="s">
        <v>2006</v>
      </c>
      <c r="G7" s="727" t="s">
        <v>2025</v>
      </c>
      <c r="H7" s="727" t="s">
        <v>527</v>
      </c>
      <c r="I7" s="727" t="s">
        <v>2026</v>
      </c>
      <c r="J7" s="727" t="s">
        <v>2027</v>
      </c>
      <c r="K7" s="727" t="s">
        <v>2028</v>
      </c>
      <c r="L7" s="730">
        <v>864.39</v>
      </c>
      <c r="M7" s="730">
        <v>1728.78</v>
      </c>
      <c r="N7" s="727">
        <v>2</v>
      </c>
      <c r="O7" s="731">
        <v>2</v>
      </c>
      <c r="P7" s="730">
        <v>1728.78</v>
      </c>
      <c r="Q7" s="732">
        <v>1</v>
      </c>
      <c r="R7" s="727">
        <v>2</v>
      </c>
      <c r="S7" s="732">
        <v>1</v>
      </c>
      <c r="T7" s="731">
        <v>2</v>
      </c>
      <c r="U7" s="235">
        <v>1</v>
      </c>
    </row>
    <row r="8" spans="1:21" ht="14.4" customHeight="1" x14ac:dyDescent="0.3">
      <c r="A8" s="651">
        <v>6</v>
      </c>
      <c r="B8" s="652" t="s">
        <v>526</v>
      </c>
      <c r="C8" s="652" t="s">
        <v>2008</v>
      </c>
      <c r="D8" s="733" t="s">
        <v>2138</v>
      </c>
      <c r="E8" s="734" t="s">
        <v>2023</v>
      </c>
      <c r="F8" s="652" t="s">
        <v>2005</v>
      </c>
      <c r="G8" s="652" t="s">
        <v>2029</v>
      </c>
      <c r="H8" s="652" t="s">
        <v>527</v>
      </c>
      <c r="I8" s="652" t="s">
        <v>2030</v>
      </c>
      <c r="J8" s="652" t="s">
        <v>780</v>
      </c>
      <c r="K8" s="652" t="s">
        <v>2031</v>
      </c>
      <c r="L8" s="653">
        <v>33.31</v>
      </c>
      <c r="M8" s="653">
        <v>33.31</v>
      </c>
      <c r="N8" s="652">
        <v>1</v>
      </c>
      <c r="O8" s="735">
        <v>1</v>
      </c>
      <c r="P8" s="653"/>
      <c r="Q8" s="668">
        <v>0</v>
      </c>
      <c r="R8" s="652"/>
      <c r="S8" s="668">
        <v>0</v>
      </c>
      <c r="T8" s="735"/>
      <c r="U8" s="691">
        <v>0</v>
      </c>
    </row>
    <row r="9" spans="1:21" ht="14.4" customHeight="1" x14ac:dyDescent="0.3">
      <c r="A9" s="651">
        <v>6</v>
      </c>
      <c r="B9" s="652" t="s">
        <v>526</v>
      </c>
      <c r="C9" s="652" t="s">
        <v>2010</v>
      </c>
      <c r="D9" s="733" t="s">
        <v>2139</v>
      </c>
      <c r="E9" s="734" t="s">
        <v>2015</v>
      </c>
      <c r="F9" s="652" t="s">
        <v>2006</v>
      </c>
      <c r="G9" s="652" t="s">
        <v>2025</v>
      </c>
      <c r="H9" s="652" t="s">
        <v>527</v>
      </c>
      <c r="I9" s="652" t="s">
        <v>2032</v>
      </c>
      <c r="J9" s="652" t="s">
        <v>2033</v>
      </c>
      <c r="K9" s="652" t="s">
        <v>2034</v>
      </c>
      <c r="L9" s="653">
        <v>1978.94</v>
      </c>
      <c r="M9" s="653">
        <v>3957.88</v>
      </c>
      <c r="N9" s="652">
        <v>2</v>
      </c>
      <c r="O9" s="735">
        <v>2</v>
      </c>
      <c r="P9" s="653">
        <v>3957.88</v>
      </c>
      <c r="Q9" s="668">
        <v>1</v>
      </c>
      <c r="R9" s="652">
        <v>2</v>
      </c>
      <c r="S9" s="668">
        <v>1</v>
      </c>
      <c r="T9" s="735">
        <v>2</v>
      </c>
      <c r="U9" s="691">
        <v>1</v>
      </c>
    </row>
    <row r="10" spans="1:21" ht="14.4" customHeight="1" x14ac:dyDescent="0.3">
      <c r="A10" s="651">
        <v>6</v>
      </c>
      <c r="B10" s="652" t="s">
        <v>526</v>
      </c>
      <c r="C10" s="652" t="s">
        <v>2010</v>
      </c>
      <c r="D10" s="733" t="s">
        <v>2139</v>
      </c>
      <c r="E10" s="734" t="s">
        <v>2016</v>
      </c>
      <c r="F10" s="652" t="s">
        <v>2006</v>
      </c>
      <c r="G10" s="652" t="s">
        <v>2035</v>
      </c>
      <c r="H10" s="652" t="s">
        <v>527</v>
      </c>
      <c r="I10" s="652" t="s">
        <v>2036</v>
      </c>
      <c r="J10" s="652" t="s">
        <v>2037</v>
      </c>
      <c r="K10" s="652" t="s">
        <v>2038</v>
      </c>
      <c r="L10" s="653">
        <v>7962</v>
      </c>
      <c r="M10" s="653">
        <v>7962</v>
      </c>
      <c r="N10" s="652">
        <v>1</v>
      </c>
      <c r="O10" s="735">
        <v>1</v>
      </c>
      <c r="P10" s="653"/>
      <c r="Q10" s="668">
        <v>0</v>
      </c>
      <c r="R10" s="652"/>
      <c r="S10" s="668">
        <v>0</v>
      </c>
      <c r="T10" s="735"/>
      <c r="U10" s="691">
        <v>0</v>
      </c>
    </row>
    <row r="11" spans="1:21" ht="14.4" customHeight="1" x14ac:dyDescent="0.3">
      <c r="A11" s="651">
        <v>6</v>
      </c>
      <c r="B11" s="652" t="s">
        <v>526</v>
      </c>
      <c r="C11" s="652" t="s">
        <v>2010</v>
      </c>
      <c r="D11" s="733" t="s">
        <v>2139</v>
      </c>
      <c r="E11" s="734" t="s">
        <v>2017</v>
      </c>
      <c r="F11" s="652" t="s">
        <v>2005</v>
      </c>
      <c r="G11" s="652" t="s">
        <v>2039</v>
      </c>
      <c r="H11" s="652" t="s">
        <v>527</v>
      </c>
      <c r="I11" s="652" t="s">
        <v>2040</v>
      </c>
      <c r="J11" s="652" t="s">
        <v>2041</v>
      </c>
      <c r="K11" s="652" t="s">
        <v>2042</v>
      </c>
      <c r="L11" s="653">
        <v>0</v>
      </c>
      <c r="M11" s="653">
        <v>0</v>
      </c>
      <c r="N11" s="652">
        <v>1</v>
      </c>
      <c r="O11" s="735">
        <v>1</v>
      </c>
      <c r="P11" s="653">
        <v>0</v>
      </c>
      <c r="Q11" s="668"/>
      <c r="R11" s="652">
        <v>1</v>
      </c>
      <c r="S11" s="668">
        <v>1</v>
      </c>
      <c r="T11" s="735">
        <v>1</v>
      </c>
      <c r="U11" s="691">
        <v>1</v>
      </c>
    </row>
    <row r="12" spans="1:21" ht="14.4" customHeight="1" x14ac:dyDescent="0.3">
      <c r="A12" s="651">
        <v>6</v>
      </c>
      <c r="B12" s="652" t="s">
        <v>526</v>
      </c>
      <c r="C12" s="652" t="s">
        <v>2010</v>
      </c>
      <c r="D12" s="733" t="s">
        <v>2139</v>
      </c>
      <c r="E12" s="734" t="s">
        <v>2017</v>
      </c>
      <c r="F12" s="652" t="s">
        <v>2005</v>
      </c>
      <c r="G12" s="652" t="s">
        <v>2043</v>
      </c>
      <c r="H12" s="652" t="s">
        <v>798</v>
      </c>
      <c r="I12" s="652" t="s">
        <v>2044</v>
      </c>
      <c r="J12" s="652" t="s">
        <v>2045</v>
      </c>
      <c r="K12" s="652" t="s">
        <v>2046</v>
      </c>
      <c r="L12" s="653">
        <v>0</v>
      </c>
      <c r="M12" s="653">
        <v>0</v>
      </c>
      <c r="N12" s="652">
        <v>1</v>
      </c>
      <c r="O12" s="735">
        <v>1</v>
      </c>
      <c r="P12" s="653"/>
      <c r="Q12" s="668"/>
      <c r="R12" s="652"/>
      <c r="S12" s="668">
        <v>0</v>
      </c>
      <c r="T12" s="735"/>
      <c r="U12" s="691">
        <v>0</v>
      </c>
    </row>
    <row r="13" spans="1:21" ht="14.4" customHeight="1" x14ac:dyDescent="0.3">
      <c r="A13" s="651">
        <v>6</v>
      </c>
      <c r="B13" s="652" t="s">
        <v>526</v>
      </c>
      <c r="C13" s="652" t="s">
        <v>2010</v>
      </c>
      <c r="D13" s="733" t="s">
        <v>2139</v>
      </c>
      <c r="E13" s="734" t="s">
        <v>2017</v>
      </c>
      <c r="F13" s="652" t="s">
        <v>2005</v>
      </c>
      <c r="G13" s="652" t="s">
        <v>2047</v>
      </c>
      <c r="H13" s="652" t="s">
        <v>527</v>
      </c>
      <c r="I13" s="652" t="s">
        <v>2048</v>
      </c>
      <c r="J13" s="652" t="s">
        <v>1122</v>
      </c>
      <c r="K13" s="652" t="s">
        <v>1123</v>
      </c>
      <c r="L13" s="653">
        <v>185.26</v>
      </c>
      <c r="M13" s="653">
        <v>185.26</v>
      </c>
      <c r="N13" s="652">
        <v>1</v>
      </c>
      <c r="O13" s="735">
        <v>1</v>
      </c>
      <c r="P13" s="653"/>
      <c r="Q13" s="668">
        <v>0</v>
      </c>
      <c r="R13" s="652"/>
      <c r="S13" s="668">
        <v>0</v>
      </c>
      <c r="T13" s="735"/>
      <c r="U13" s="691">
        <v>0</v>
      </c>
    </row>
    <row r="14" spans="1:21" ht="14.4" customHeight="1" x14ac:dyDescent="0.3">
      <c r="A14" s="651">
        <v>6</v>
      </c>
      <c r="B14" s="652" t="s">
        <v>526</v>
      </c>
      <c r="C14" s="652" t="s">
        <v>2010</v>
      </c>
      <c r="D14" s="733" t="s">
        <v>2139</v>
      </c>
      <c r="E14" s="734" t="s">
        <v>2017</v>
      </c>
      <c r="F14" s="652" t="s">
        <v>2005</v>
      </c>
      <c r="G14" s="652" t="s">
        <v>2049</v>
      </c>
      <c r="H14" s="652" t="s">
        <v>798</v>
      </c>
      <c r="I14" s="652" t="s">
        <v>2050</v>
      </c>
      <c r="J14" s="652" t="s">
        <v>2051</v>
      </c>
      <c r="K14" s="652" t="s">
        <v>2052</v>
      </c>
      <c r="L14" s="653">
        <v>63.75</v>
      </c>
      <c r="M14" s="653">
        <v>63.75</v>
      </c>
      <c r="N14" s="652">
        <v>1</v>
      </c>
      <c r="O14" s="735">
        <v>1</v>
      </c>
      <c r="P14" s="653">
        <v>63.75</v>
      </c>
      <c r="Q14" s="668">
        <v>1</v>
      </c>
      <c r="R14" s="652">
        <v>1</v>
      </c>
      <c r="S14" s="668">
        <v>1</v>
      </c>
      <c r="T14" s="735">
        <v>1</v>
      </c>
      <c r="U14" s="691">
        <v>1</v>
      </c>
    </row>
    <row r="15" spans="1:21" ht="14.4" customHeight="1" x14ac:dyDescent="0.3">
      <c r="A15" s="651">
        <v>6</v>
      </c>
      <c r="B15" s="652" t="s">
        <v>526</v>
      </c>
      <c r="C15" s="652" t="s">
        <v>2010</v>
      </c>
      <c r="D15" s="733" t="s">
        <v>2139</v>
      </c>
      <c r="E15" s="734" t="s">
        <v>2017</v>
      </c>
      <c r="F15" s="652" t="s">
        <v>2006</v>
      </c>
      <c r="G15" s="652" t="s">
        <v>2025</v>
      </c>
      <c r="H15" s="652" t="s">
        <v>527</v>
      </c>
      <c r="I15" s="652" t="s">
        <v>2026</v>
      </c>
      <c r="J15" s="652" t="s">
        <v>2027</v>
      </c>
      <c r="K15" s="652" t="s">
        <v>2028</v>
      </c>
      <c r="L15" s="653">
        <v>864.39</v>
      </c>
      <c r="M15" s="653">
        <v>6050.7300000000005</v>
      </c>
      <c r="N15" s="652">
        <v>7</v>
      </c>
      <c r="O15" s="735">
        <v>7</v>
      </c>
      <c r="P15" s="653">
        <v>6050.7300000000005</v>
      </c>
      <c r="Q15" s="668">
        <v>1</v>
      </c>
      <c r="R15" s="652">
        <v>7</v>
      </c>
      <c r="S15" s="668">
        <v>1</v>
      </c>
      <c r="T15" s="735">
        <v>7</v>
      </c>
      <c r="U15" s="691">
        <v>1</v>
      </c>
    </row>
    <row r="16" spans="1:21" ht="14.4" customHeight="1" x14ac:dyDescent="0.3">
      <c r="A16" s="651">
        <v>6</v>
      </c>
      <c r="B16" s="652" t="s">
        <v>526</v>
      </c>
      <c r="C16" s="652" t="s">
        <v>2010</v>
      </c>
      <c r="D16" s="733" t="s">
        <v>2139</v>
      </c>
      <c r="E16" s="734" t="s">
        <v>2017</v>
      </c>
      <c r="F16" s="652" t="s">
        <v>2006</v>
      </c>
      <c r="G16" s="652" t="s">
        <v>2025</v>
      </c>
      <c r="H16" s="652" t="s">
        <v>527</v>
      </c>
      <c r="I16" s="652" t="s">
        <v>2053</v>
      </c>
      <c r="J16" s="652" t="s">
        <v>2054</v>
      </c>
      <c r="K16" s="652" t="s">
        <v>2055</v>
      </c>
      <c r="L16" s="653">
        <v>338.94</v>
      </c>
      <c r="M16" s="653">
        <v>338.94</v>
      </c>
      <c r="N16" s="652">
        <v>1</v>
      </c>
      <c r="O16" s="735">
        <v>1</v>
      </c>
      <c r="P16" s="653">
        <v>338.94</v>
      </c>
      <c r="Q16" s="668">
        <v>1</v>
      </c>
      <c r="R16" s="652">
        <v>1</v>
      </c>
      <c r="S16" s="668">
        <v>1</v>
      </c>
      <c r="T16" s="735">
        <v>1</v>
      </c>
      <c r="U16" s="691">
        <v>1</v>
      </c>
    </row>
    <row r="17" spans="1:21" ht="14.4" customHeight="1" x14ac:dyDescent="0.3">
      <c r="A17" s="651">
        <v>6</v>
      </c>
      <c r="B17" s="652" t="s">
        <v>526</v>
      </c>
      <c r="C17" s="652" t="s">
        <v>2010</v>
      </c>
      <c r="D17" s="733" t="s">
        <v>2139</v>
      </c>
      <c r="E17" s="734" t="s">
        <v>2017</v>
      </c>
      <c r="F17" s="652" t="s">
        <v>2006</v>
      </c>
      <c r="G17" s="652" t="s">
        <v>2025</v>
      </c>
      <c r="H17" s="652" t="s">
        <v>527</v>
      </c>
      <c r="I17" s="652" t="s">
        <v>2032</v>
      </c>
      <c r="J17" s="652" t="s">
        <v>2033</v>
      </c>
      <c r="K17" s="652" t="s">
        <v>2034</v>
      </c>
      <c r="L17" s="653">
        <v>1978.94</v>
      </c>
      <c r="M17" s="653">
        <v>13852.58</v>
      </c>
      <c r="N17" s="652">
        <v>7</v>
      </c>
      <c r="O17" s="735">
        <v>7</v>
      </c>
      <c r="P17" s="653">
        <v>7915.76</v>
      </c>
      <c r="Q17" s="668">
        <v>0.5714285714285714</v>
      </c>
      <c r="R17" s="652">
        <v>4</v>
      </c>
      <c r="S17" s="668">
        <v>0.5714285714285714</v>
      </c>
      <c r="T17" s="735">
        <v>4</v>
      </c>
      <c r="U17" s="691">
        <v>0.5714285714285714</v>
      </c>
    </row>
    <row r="18" spans="1:21" ht="14.4" customHeight="1" x14ac:dyDescent="0.3">
      <c r="A18" s="651">
        <v>6</v>
      </c>
      <c r="B18" s="652" t="s">
        <v>526</v>
      </c>
      <c r="C18" s="652" t="s">
        <v>2010</v>
      </c>
      <c r="D18" s="733" t="s">
        <v>2139</v>
      </c>
      <c r="E18" s="734" t="s">
        <v>2017</v>
      </c>
      <c r="F18" s="652" t="s">
        <v>2006</v>
      </c>
      <c r="G18" s="652" t="s">
        <v>2025</v>
      </c>
      <c r="H18" s="652" t="s">
        <v>527</v>
      </c>
      <c r="I18" s="652" t="s">
        <v>2056</v>
      </c>
      <c r="J18" s="652" t="s">
        <v>2057</v>
      </c>
      <c r="K18" s="652" t="s">
        <v>2058</v>
      </c>
      <c r="L18" s="653">
        <v>700</v>
      </c>
      <c r="M18" s="653">
        <v>1400</v>
      </c>
      <c r="N18" s="652">
        <v>2</v>
      </c>
      <c r="O18" s="735">
        <v>2</v>
      </c>
      <c r="P18" s="653">
        <v>1400</v>
      </c>
      <c r="Q18" s="668">
        <v>1</v>
      </c>
      <c r="R18" s="652">
        <v>2</v>
      </c>
      <c r="S18" s="668">
        <v>1</v>
      </c>
      <c r="T18" s="735">
        <v>2</v>
      </c>
      <c r="U18" s="691">
        <v>1</v>
      </c>
    </row>
    <row r="19" spans="1:21" ht="14.4" customHeight="1" x14ac:dyDescent="0.3">
      <c r="A19" s="651">
        <v>6</v>
      </c>
      <c r="B19" s="652" t="s">
        <v>526</v>
      </c>
      <c r="C19" s="652" t="s">
        <v>2010</v>
      </c>
      <c r="D19" s="733" t="s">
        <v>2139</v>
      </c>
      <c r="E19" s="734" t="s">
        <v>2017</v>
      </c>
      <c r="F19" s="652" t="s">
        <v>2006</v>
      </c>
      <c r="G19" s="652" t="s">
        <v>2025</v>
      </c>
      <c r="H19" s="652" t="s">
        <v>527</v>
      </c>
      <c r="I19" s="652" t="s">
        <v>2059</v>
      </c>
      <c r="J19" s="652" t="s">
        <v>2060</v>
      </c>
      <c r="K19" s="652" t="s">
        <v>2061</v>
      </c>
      <c r="L19" s="653">
        <v>700</v>
      </c>
      <c r="M19" s="653">
        <v>4200</v>
      </c>
      <c r="N19" s="652">
        <v>6</v>
      </c>
      <c r="O19" s="735">
        <v>6</v>
      </c>
      <c r="P19" s="653">
        <v>3500</v>
      </c>
      <c r="Q19" s="668">
        <v>0.83333333333333337</v>
      </c>
      <c r="R19" s="652">
        <v>5</v>
      </c>
      <c r="S19" s="668">
        <v>0.83333333333333337</v>
      </c>
      <c r="T19" s="735">
        <v>5</v>
      </c>
      <c r="U19" s="691">
        <v>0.83333333333333337</v>
      </c>
    </row>
    <row r="20" spans="1:21" ht="14.4" customHeight="1" x14ac:dyDescent="0.3">
      <c r="A20" s="651">
        <v>6</v>
      </c>
      <c r="B20" s="652" t="s">
        <v>526</v>
      </c>
      <c r="C20" s="652" t="s">
        <v>2010</v>
      </c>
      <c r="D20" s="733" t="s">
        <v>2139</v>
      </c>
      <c r="E20" s="734" t="s">
        <v>2017</v>
      </c>
      <c r="F20" s="652" t="s">
        <v>2006</v>
      </c>
      <c r="G20" s="652" t="s">
        <v>2062</v>
      </c>
      <c r="H20" s="652" t="s">
        <v>527</v>
      </c>
      <c r="I20" s="652" t="s">
        <v>2063</v>
      </c>
      <c r="J20" s="652" t="s">
        <v>2064</v>
      </c>
      <c r="K20" s="652" t="s">
        <v>2065</v>
      </c>
      <c r="L20" s="653">
        <v>0</v>
      </c>
      <c r="M20" s="653">
        <v>0</v>
      </c>
      <c r="N20" s="652">
        <v>1</v>
      </c>
      <c r="O20" s="735">
        <v>1</v>
      </c>
      <c r="P20" s="653"/>
      <c r="Q20" s="668"/>
      <c r="R20" s="652"/>
      <c r="S20" s="668">
        <v>0</v>
      </c>
      <c r="T20" s="735"/>
      <c r="U20" s="691">
        <v>0</v>
      </c>
    </row>
    <row r="21" spans="1:21" ht="14.4" customHeight="1" x14ac:dyDescent="0.3">
      <c r="A21" s="651">
        <v>6</v>
      </c>
      <c r="B21" s="652" t="s">
        <v>526</v>
      </c>
      <c r="C21" s="652" t="s">
        <v>2010</v>
      </c>
      <c r="D21" s="733" t="s">
        <v>2139</v>
      </c>
      <c r="E21" s="734" t="s">
        <v>2018</v>
      </c>
      <c r="F21" s="652" t="s">
        <v>2005</v>
      </c>
      <c r="G21" s="652" t="s">
        <v>2066</v>
      </c>
      <c r="H21" s="652" t="s">
        <v>527</v>
      </c>
      <c r="I21" s="652" t="s">
        <v>2067</v>
      </c>
      <c r="J21" s="652" t="s">
        <v>2068</v>
      </c>
      <c r="K21" s="652" t="s">
        <v>2069</v>
      </c>
      <c r="L21" s="653">
        <v>303.47000000000003</v>
      </c>
      <c r="M21" s="653">
        <v>910.41000000000008</v>
      </c>
      <c r="N21" s="652">
        <v>3</v>
      </c>
      <c r="O21" s="735">
        <v>1</v>
      </c>
      <c r="P21" s="653"/>
      <c r="Q21" s="668">
        <v>0</v>
      </c>
      <c r="R21" s="652"/>
      <c r="S21" s="668">
        <v>0</v>
      </c>
      <c r="T21" s="735"/>
      <c r="U21" s="691">
        <v>0</v>
      </c>
    </row>
    <row r="22" spans="1:21" ht="14.4" customHeight="1" x14ac:dyDescent="0.3">
      <c r="A22" s="651">
        <v>6</v>
      </c>
      <c r="B22" s="652" t="s">
        <v>526</v>
      </c>
      <c r="C22" s="652" t="s">
        <v>2010</v>
      </c>
      <c r="D22" s="733" t="s">
        <v>2139</v>
      </c>
      <c r="E22" s="734" t="s">
        <v>2018</v>
      </c>
      <c r="F22" s="652" t="s">
        <v>2005</v>
      </c>
      <c r="G22" s="652" t="s">
        <v>2070</v>
      </c>
      <c r="H22" s="652" t="s">
        <v>527</v>
      </c>
      <c r="I22" s="652" t="s">
        <v>2071</v>
      </c>
      <c r="J22" s="652" t="s">
        <v>2072</v>
      </c>
      <c r="K22" s="652" t="s">
        <v>2073</v>
      </c>
      <c r="L22" s="653">
        <v>0</v>
      </c>
      <c r="M22" s="653">
        <v>0</v>
      </c>
      <c r="N22" s="652">
        <v>1</v>
      </c>
      <c r="O22" s="735">
        <v>1</v>
      </c>
      <c r="P22" s="653"/>
      <c r="Q22" s="668"/>
      <c r="R22" s="652"/>
      <c r="S22" s="668">
        <v>0</v>
      </c>
      <c r="T22" s="735"/>
      <c r="U22" s="691">
        <v>0</v>
      </c>
    </row>
    <row r="23" spans="1:21" ht="14.4" customHeight="1" x14ac:dyDescent="0.3">
      <c r="A23" s="651">
        <v>6</v>
      </c>
      <c r="B23" s="652" t="s">
        <v>526</v>
      </c>
      <c r="C23" s="652" t="s">
        <v>2010</v>
      </c>
      <c r="D23" s="733" t="s">
        <v>2139</v>
      </c>
      <c r="E23" s="734" t="s">
        <v>2018</v>
      </c>
      <c r="F23" s="652" t="s">
        <v>2005</v>
      </c>
      <c r="G23" s="652" t="s">
        <v>2074</v>
      </c>
      <c r="H23" s="652" t="s">
        <v>527</v>
      </c>
      <c r="I23" s="652" t="s">
        <v>2075</v>
      </c>
      <c r="J23" s="652" t="s">
        <v>2076</v>
      </c>
      <c r="K23" s="652" t="s">
        <v>2077</v>
      </c>
      <c r="L23" s="653">
        <v>49.38</v>
      </c>
      <c r="M23" s="653">
        <v>98.76</v>
      </c>
      <c r="N23" s="652">
        <v>2</v>
      </c>
      <c r="O23" s="735">
        <v>1</v>
      </c>
      <c r="P23" s="653"/>
      <c r="Q23" s="668">
        <v>0</v>
      </c>
      <c r="R23" s="652"/>
      <c r="S23" s="668">
        <v>0</v>
      </c>
      <c r="T23" s="735"/>
      <c r="U23" s="691">
        <v>0</v>
      </c>
    </row>
    <row r="24" spans="1:21" ht="14.4" customHeight="1" x14ac:dyDescent="0.3">
      <c r="A24" s="651">
        <v>6</v>
      </c>
      <c r="B24" s="652" t="s">
        <v>526</v>
      </c>
      <c r="C24" s="652" t="s">
        <v>2010</v>
      </c>
      <c r="D24" s="733" t="s">
        <v>2139</v>
      </c>
      <c r="E24" s="734" t="s">
        <v>2018</v>
      </c>
      <c r="F24" s="652" t="s">
        <v>2005</v>
      </c>
      <c r="G24" s="652" t="s">
        <v>2078</v>
      </c>
      <c r="H24" s="652" t="s">
        <v>798</v>
      </c>
      <c r="I24" s="652" t="s">
        <v>2079</v>
      </c>
      <c r="J24" s="652" t="s">
        <v>2080</v>
      </c>
      <c r="K24" s="652" t="s">
        <v>2081</v>
      </c>
      <c r="L24" s="653">
        <v>118.54</v>
      </c>
      <c r="M24" s="653">
        <v>118.54</v>
      </c>
      <c r="N24" s="652">
        <v>1</v>
      </c>
      <c r="O24" s="735">
        <v>1</v>
      </c>
      <c r="P24" s="653">
        <v>118.54</v>
      </c>
      <c r="Q24" s="668">
        <v>1</v>
      </c>
      <c r="R24" s="652">
        <v>1</v>
      </c>
      <c r="S24" s="668">
        <v>1</v>
      </c>
      <c r="T24" s="735">
        <v>1</v>
      </c>
      <c r="U24" s="691">
        <v>1</v>
      </c>
    </row>
    <row r="25" spans="1:21" ht="14.4" customHeight="1" x14ac:dyDescent="0.3">
      <c r="A25" s="651">
        <v>6</v>
      </c>
      <c r="B25" s="652" t="s">
        <v>526</v>
      </c>
      <c r="C25" s="652" t="s">
        <v>2010</v>
      </c>
      <c r="D25" s="733" t="s">
        <v>2139</v>
      </c>
      <c r="E25" s="734" t="s">
        <v>2018</v>
      </c>
      <c r="F25" s="652" t="s">
        <v>2005</v>
      </c>
      <c r="G25" s="652" t="s">
        <v>2082</v>
      </c>
      <c r="H25" s="652" t="s">
        <v>798</v>
      </c>
      <c r="I25" s="652" t="s">
        <v>2083</v>
      </c>
      <c r="J25" s="652" t="s">
        <v>2084</v>
      </c>
      <c r="K25" s="652" t="s">
        <v>2085</v>
      </c>
      <c r="L25" s="653">
        <v>145.66999999999999</v>
      </c>
      <c r="M25" s="653">
        <v>145.66999999999999</v>
      </c>
      <c r="N25" s="652">
        <v>1</v>
      </c>
      <c r="O25" s="735">
        <v>0.5</v>
      </c>
      <c r="P25" s="653"/>
      <c r="Q25" s="668">
        <v>0</v>
      </c>
      <c r="R25" s="652"/>
      <c r="S25" s="668">
        <v>0</v>
      </c>
      <c r="T25" s="735"/>
      <c r="U25" s="691">
        <v>0</v>
      </c>
    </row>
    <row r="26" spans="1:21" ht="14.4" customHeight="1" x14ac:dyDescent="0.3">
      <c r="A26" s="651">
        <v>6</v>
      </c>
      <c r="B26" s="652" t="s">
        <v>526</v>
      </c>
      <c r="C26" s="652" t="s">
        <v>2010</v>
      </c>
      <c r="D26" s="733" t="s">
        <v>2139</v>
      </c>
      <c r="E26" s="734" t="s">
        <v>2018</v>
      </c>
      <c r="F26" s="652" t="s">
        <v>2005</v>
      </c>
      <c r="G26" s="652" t="s">
        <v>2086</v>
      </c>
      <c r="H26" s="652" t="s">
        <v>798</v>
      </c>
      <c r="I26" s="652" t="s">
        <v>2087</v>
      </c>
      <c r="J26" s="652" t="s">
        <v>2088</v>
      </c>
      <c r="K26" s="652" t="s">
        <v>2089</v>
      </c>
      <c r="L26" s="653">
        <v>353.18</v>
      </c>
      <c r="M26" s="653">
        <v>353.18</v>
      </c>
      <c r="N26" s="652">
        <v>1</v>
      </c>
      <c r="O26" s="735">
        <v>0.5</v>
      </c>
      <c r="P26" s="653"/>
      <c r="Q26" s="668">
        <v>0</v>
      </c>
      <c r="R26" s="652"/>
      <c r="S26" s="668">
        <v>0</v>
      </c>
      <c r="T26" s="735"/>
      <c r="U26" s="691">
        <v>0</v>
      </c>
    </row>
    <row r="27" spans="1:21" ht="14.4" customHeight="1" x14ac:dyDescent="0.3">
      <c r="A27" s="651">
        <v>6</v>
      </c>
      <c r="B27" s="652" t="s">
        <v>526</v>
      </c>
      <c r="C27" s="652" t="s">
        <v>2010</v>
      </c>
      <c r="D27" s="733" t="s">
        <v>2139</v>
      </c>
      <c r="E27" s="734" t="s">
        <v>2018</v>
      </c>
      <c r="F27" s="652" t="s">
        <v>2006</v>
      </c>
      <c r="G27" s="652" t="s">
        <v>2025</v>
      </c>
      <c r="H27" s="652" t="s">
        <v>527</v>
      </c>
      <c r="I27" s="652" t="s">
        <v>2026</v>
      </c>
      <c r="J27" s="652" t="s">
        <v>2027</v>
      </c>
      <c r="K27" s="652" t="s">
        <v>2028</v>
      </c>
      <c r="L27" s="653">
        <v>864.39</v>
      </c>
      <c r="M27" s="653">
        <v>15559.019999999999</v>
      </c>
      <c r="N27" s="652">
        <v>18</v>
      </c>
      <c r="O27" s="735">
        <v>18</v>
      </c>
      <c r="P27" s="653">
        <v>12101.46</v>
      </c>
      <c r="Q27" s="668">
        <v>0.77777777777777779</v>
      </c>
      <c r="R27" s="652">
        <v>14</v>
      </c>
      <c r="S27" s="668">
        <v>0.77777777777777779</v>
      </c>
      <c r="T27" s="735">
        <v>14</v>
      </c>
      <c r="U27" s="691">
        <v>0.77777777777777779</v>
      </c>
    </row>
    <row r="28" spans="1:21" ht="14.4" customHeight="1" x14ac:dyDescent="0.3">
      <c r="A28" s="651">
        <v>6</v>
      </c>
      <c r="B28" s="652" t="s">
        <v>526</v>
      </c>
      <c r="C28" s="652" t="s">
        <v>2010</v>
      </c>
      <c r="D28" s="733" t="s">
        <v>2139</v>
      </c>
      <c r="E28" s="734" t="s">
        <v>2018</v>
      </c>
      <c r="F28" s="652" t="s">
        <v>2006</v>
      </c>
      <c r="G28" s="652" t="s">
        <v>2025</v>
      </c>
      <c r="H28" s="652" t="s">
        <v>527</v>
      </c>
      <c r="I28" s="652" t="s">
        <v>2032</v>
      </c>
      <c r="J28" s="652" t="s">
        <v>2033</v>
      </c>
      <c r="K28" s="652" t="s">
        <v>2034</v>
      </c>
      <c r="L28" s="653">
        <v>1978.94</v>
      </c>
      <c r="M28" s="653">
        <v>15831.520000000002</v>
      </c>
      <c r="N28" s="652">
        <v>8</v>
      </c>
      <c r="O28" s="735">
        <v>8</v>
      </c>
      <c r="P28" s="653">
        <v>13852.580000000002</v>
      </c>
      <c r="Q28" s="668">
        <v>0.875</v>
      </c>
      <c r="R28" s="652">
        <v>7</v>
      </c>
      <c r="S28" s="668">
        <v>0.875</v>
      </c>
      <c r="T28" s="735">
        <v>7</v>
      </c>
      <c r="U28" s="691">
        <v>0.875</v>
      </c>
    </row>
    <row r="29" spans="1:21" ht="14.4" customHeight="1" x14ac:dyDescent="0.3">
      <c r="A29" s="651">
        <v>6</v>
      </c>
      <c r="B29" s="652" t="s">
        <v>526</v>
      </c>
      <c r="C29" s="652" t="s">
        <v>2010</v>
      </c>
      <c r="D29" s="733" t="s">
        <v>2139</v>
      </c>
      <c r="E29" s="734" t="s">
        <v>2018</v>
      </c>
      <c r="F29" s="652" t="s">
        <v>2006</v>
      </c>
      <c r="G29" s="652" t="s">
        <v>2025</v>
      </c>
      <c r="H29" s="652" t="s">
        <v>527</v>
      </c>
      <c r="I29" s="652" t="s">
        <v>2056</v>
      </c>
      <c r="J29" s="652" t="s">
        <v>2057</v>
      </c>
      <c r="K29" s="652" t="s">
        <v>2058</v>
      </c>
      <c r="L29" s="653">
        <v>700</v>
      </c>
      <c r="M29" s="653">
        <v>700</v>
      </c>
      <c r="N29" s="652">
        <v>1</v>
      </c>
      <c r="O29" s="735">
        <v>1</v>
      </c>
      <c r="P29" s="653">
        <v>700</v>
      </c>
      <c r="Q29" s="668">
        <v>1</v>
      </c>
      <c r="R29" s="652">
        <v>1</v>
      </c>
      <c r="S29" s="668">
        <v>1</v>
      </c>
      <c r="T29" s="735">
        <v>1</v>
      </c>
      <c r="U29" s="691">
        <v>1</v>
      </c>
    </row>
    <row r="30" spans="1:21" ht="14.4" customHeight="1" x14ac:dyDescent="0.3">
      <c r="A30" s="651">
        <v>6</v>
      </c>
      <c r="B30" s="652" t="s">
        <v>526</v>
      </c>
      <c r="C30" s="652" t="s">
        <v>2010</v>
      </c>
      <c r="D30" s="733" t="s">
        <v>2139</v>
      </c>
      <c r="E30" s="734" t="s">
        <v>2019</v>
      </c>
      <c r="F30" s="652" t="s">
        <v>2005</v>
      </c>
      <c r="G30" s="652" t="s">
        <v>2090</v>
      </c>
      <c r="H30" s="652" t="s">
        <v>527</v>
      </c>
      <c r="I30" s="652" t="s">
        <v>2091</v>
      </c>
      <c r="J30" s="652" t="s">
        <v>2092</v>
      </c>
      <c r="K30" s="652" t="s">
        <v>2093</v>
      </c>
      <c r="L30" s="653">
        <v>154.36000000000001</v>
      </c>
      <c r="M30" s="653">
        <v>154.36000000000001</v>
      </c>
      <c r="N30" s="652">
        <v>1</v>
      </c>
      <c r="O30" s="735">
        <v>1</v>
      </c>
      <c r="P30" s="653"/>
      <c r="Q30" s="668">
        <v>0</v>
      </c>
      <c r="R30" s="652"/>
      <c r="S30" s="668">
        <v>0</v>
      </c>
      <c r="T30" s="735"/>
      <c r="U30" s="691">
        <v>0</v>
      </c>
    </row>
    <row r="31" spans="1:21" ht="14.4" customHeight="1" x14ac:dyDescent="0.3">
      <c r="A31" s="651">
        <v>6</v>
      </c>
      <c r="B31" s="652" t="s">
        <v>526</v>
      </c>
      <c r="C31" s="652" t="s">
        <v>2010</v>
      </c>
      <c r="D31" s="733" t="s">
        <v>2139</v>
      </c>
      <c r="E31" s="734" t="s">
        <v>2019</v>
      </c>
      <c r="F31" s="652" t="s">
        <v>2005</v>
      </c>
      <c r="G31" s="652" t="s">
        <v>2094</v>
      </c>
      <c r="H31" s="652" t="s">
        <v>527</v>
      </c>
      <c r="I31" s="652" t="s">
        <v>1114</v>
      </c>
      <c r="J31" s="652" t="s">
        <v>647</v>
      </c>
      <c r="K31" s="652" t="s">
        <v>1115</v>
      </c>
      <c r="L31" s="653">
        <v>0</v>
      </c>
      <c r="M31" s="653">
        <v>0</v>
      </c>
      <c r="N31" s="652">
        <v>1</v>
      </c>
      <c r="O31" s="735">
        <v>0.5</v>
      </c>
      <c r="P31" s="653">
        <v>0</v>
      </c>
      <c r="Q31" s="668"/>
      <c r="R31" s="652">
        <v>1</v>
      </c>
      <c r="S31" s="668">
        <v>1</v>
      </c>
      <c r="T31" s="735">
        <v>0.5</v>
      </c>
      <c r="U31" s="691">
        <v>1</v>
      </c>
    </row>
    <row r="32" spans="1:21" ht="14.4" customHeight="1" x14ac:dyDescent="0.3">
      <c r="A32" s="651">
        <v>6</v>
      </c>
      <c r="B32" s="652" t="s">
        <v>526</v>
      </c>
      <c r="C32" s="652" t="s">
        <v>2010</v>
      </c>
      <c r="D32" s="733" t="s">
        <v>2139</v>
      </c>
      <c r="E32" s="734" t="s">
        <v>2019</v>
      </c>
      <c r="F32" s="652" t="s">
        <v>2005</v>
      </c>
      <c r="G32" s="652" t="s">
        <v>2095</v>
      </c>
      <c r="H32" s="652" t="s">
        <v>527</v>
      </c>
      <c r="I32" s="652" t="s">
        <v>2096</v>
      </c>
      <c r="J32" s="652" t="s">
        <v>1007</v>
      </c>
      <c r="K32" s="652" t="s">
        <v>2097</v>
      </c>
      <c r="L32" s="653">
        <v>1286.2</v>
      </c>
      <c r="M32" s="653">
        <v>1286.2</v>
      </c>
      <c r="N32" s="652">
        <v>1</v>
      </c>
      <c r="O32" s="735">
        <v>1</v>
      </c>
      <c r="P32" s="653"/>
      <c r="Q32" s="668">
        <v>0</v>
      </c>
      <c r="R32" s="652"/>
      <c r="S32" s="668">
        <v>0</v>
      </c>
      <c r="T32" s="735"/>
      <c r="U32" s="691">
        <v>0</v>
      </c>
    </row>
    <row r="33" spans="1:21" ht="14.4" customHeight="1" x14ac:dyDescent="0.3">
      <c r="A33" s="651">
        <v>6</v>
      </c>
      <c r="B33" s="652" t="s">
        <v>526</v>
      </c>
      <c r="C33" s="652" t="s">
        <v>2010</v>
      </c>
      <c r="D33" s="733" t="s">
        <v>2139</v>
      </c>
      <c r="E33" s="734" t="s">
        <v>2019</v>
      </c>
      <c r="F33" s="652" t="s">
        <v>2005</v>
      </c>
      <c r="G33" s="652" t="s">
        <v>2098</v>
      </c>
      <c r="H33" s="652" t="s">
        <v>527</v>
      </c>
      <c r="I33" s="652" t="s">
        <v>605</v>
      </c>
      <c r="J33" s="652" t="s">
        <v>2099</v>
      </c>
      <c r="K33" s="652" t="s">
        <v>2100</v>
      </c>
      <c r="L33" s="653">
        <v>0</v>
      </c>
      <c r="M33" s="653">
        <v>0</v>
      </c>
      <c r="N33" s="652">
        <v>2</v>
      </c>
      <c r="O33" s="735">
        <v>1</v>
      </c>
      <c r="P33" s="653"/>
      <c r="Q33" s="668"/>
      <c r="R33" s="652"/>
      <c r="S33" s="668">
        <v>0</v>
      </c>
      <c r="T33" s="735"/>
      <c r="U33" s="691">
        <v>0</v>
      </c>
    </row>
    <row r="34" spans="1:21" ht="14.4" customHeight="1" x14ac:dyDescent="0.3">
      <c r="A34" s="651">
        <v>6</v>
      </c>
      <c r="B34" s="652" t="s">
        <v>526</v>
      </c>
      <c r="C34" s="652" t="s">
        <v>2010</v>
      </c>
      <c r="D34" s="733" t="s">
        <v>2139</v>
      </c>
      <c r="E34" s="734" t="s">
        <v>2019</v>
      </c>
      <c r="F34" s="652" t="s">
        <v>2005</v>
      </c>
      <c r="G34" s="652" t="s">
        <v>2101</v>
      </c>
      <c r="H34" s="652" t="s">
        <v>527</v>
      </c>
      <c r="I34" s="652" t="s">
        <v>860</v>
      </c>
      <c r="J34" s="652" t="s">
        <v>861</v>
      </c>
      <c r="K34" s="652" t="s">
        <v>2102</v>
      </c>
      <c r="L34" s="653">
        <v>186.27</v>
      </c>
      <c r="M34" s="653">
        <v>372.54</v>
      </c>
      <c r="N34" s="652">
        <v>2</v>
      </c>
      <c r="O34" s="735">
        <v>0.5</v>
      </c>
      <c r="P34" s="653">
        <v>372.54</v>
      </c>
      <c r="Q34" s="668">
        <v>1</v>
      </c>
      <c r="R34" s="652">
        <v>2</v>
      </c>
      <c r="S34" s="668">
        <v>1</v>
      </c>
      <c r="T34" s="735">
        <v>0.5</v>
      </c>
      <c r="U34" s="691">
        <v>1</v>
      </c>
    </row>
    <row r="35" spans="1:21" ht="14.4" customHeight="1" x14ac:dyDescent="0.3">
      <c r="A35" s="651">
        <v>6</v>
      </c>
      <c r="B35" s="652" t="s">
        <v>526</v>
      </c>
      <c r="C35" s="652" t="s">
        <v>2010</v>
      </c>
      <c r="D35" s="733" t="s">
        <v>2139</v>
      </c>
      <c r="E35" s="734" t="s">
        <v>2019</v>
      </c>
      <c r="F35" s="652" t="s">
        <v>2006</v>
      </c>
      <c r="G35" s="652" t="s">
        <v>2025</v>
      </c>
      <c r="H35" s="652" t="s">
        <v>527</v>
      </c>
      <c r="I35" s="652" t="s">
        <v>2032</v>
      </c>
      <c r="J35" s="652" t="s">
        <v>2033</v>
      </c>
      <c r="K35" s="652" t="s">
        <v>2034</v>
      </c>
      <c r="L35" s="653">
        <v>1978.94</v>
      </c>
      <c r="M35" s="653">
        <v>5936.82</v>
      </c>
      <c r="N35" s="652">
        <v>3</v>
      </c>
      <c r="O35" s="735">
        <v>3</v>
      </c>
      <c r="P35" s="653">
        <v>5936.82</v>
      </c>
      <c r="Q35" s="668">
        <v>1</v>
      </c>
      <c r="R35" s="652">
        <v>3</v>
      </c>
      <c r="S35" s="668">
        <v>1</v>
      </c>
      <c r="T35" s="735">
        <v>3</v>
      </c>
      <c r="U35" s="691">
        <v>1</v>
      </c>
    </row>
    <row r="36" spans="1:21" ht="14.4" customHeight="1" x14ac:dyDescent="0.3">
      <c r="A36" s="651">
        <v>6</v>
      </c>
      <c r="B36" s="652" t="s">
        <v>526</v>
      </c>
      <c r="C36" s="652" t="s">
        <v>2010</v>
      </c>
      <c r="D36" s="733" t="s">
        <v>2139</v>
      </c>
      <c r="E36" s="734" t="s">
        <v>2019</v>
      </c>
      <c r="F36" s="652" t="s">
        <v>2006</v>
      </c>
      <c r="G36" s="652" t="s">
        <v>2062</v>
      </c>
      <c r="H36" s="652" t="s">
        <v>527</v>
      </c>
      <c r="I36" s="652" t="s">
        <v>2103</v>
      </c>
      <c r="J36" s="652" t="s">
        <v>2104</v>
      </c>
      <c r="K36" s="652" t="s">
        <v>2105</v>
      </c>
      <c r="L36" s="653">
        <v>0</v>
      </c>
      <c r="M36" s="653">
        <v>0</v>
      </c>
      <c r="N36" s="652">
        <v>1</v>
      </c>
      <c r="O36" s="735">
        <v>1</v>
      </c>
      <c r="P36" s="653"/>
      <c r="Q36" s="668"/>
      <c r="R36" s="652"/>
      <c r="S36" s="668">
        <v>0</v>
      </c>
      <c r="T36" s="735"/>
      <c r="U36" s="691">
        <v>0</v>
      </c>
    </row>
    <row r="37" spans="1:21" ht="14.4" customHeight="1" x14ac:dyDescent="0.3">
      <c r="A37" s="651">
        <v>6</v>
      </c>
      <c r="B37" s="652" t="s">
        <v>526</v>
      </c>
      <c r="C37" s="652" t="s">
        <v>2010</v>
      </c>
      <c r="D37" s="733" t="s">
        <v>2139</v>
      </c>
      <c r="E37" s="734" t="s">
        <v>2020</v>
      </c>
      <c r="F37" s="652" t="s">
        <v>2005</v>
      </c>
      <c r="G37" s="652" t="s">
        <v>2106</v>
      </c>
      <c r="H37" s="652" t="s">
        <v>527</v>
      </c>
      <c r="I37" s="652" t="s">
        <v>2107</v>
      </c>
      <c r="J37" s="652" t="s">
        <v>2108</v>
      </c>
      <c r="K37" s="652" t="s">
        <v>2109</v>
      </c>
      <c r="L37" s="653">
        <v>46.75</v>
      </c>
      <c r="M37" s="653">
        <v>46.75</v>
      </c>
      <c r="N37" s="652">
        <v>1</v>
      </c>
      <c r="O37" s="735">
        <v>1</v>
      </c>
      <c r="P37" s="653">
        <v>46.75</v>
      </c>
      <c r="Q37" s="668">
        <v>1</v>
      </c>
      <c r="R37" s="652">
        <v>1</v>
      </c>
      <c r="S37" s="668">
        <v>1</v>
      </c>
      <c r="T37" s="735">
        <v>1</v>
      </c>
      <c r="U37" s="691">
        <v>1</v>
      </c>
    </row>
    <row r="38" spans="1:21" ht="14.4" customHeight="1" x14ac:dyDescent="0.3">
      <c r="A38" s="651">
        <v>6</v>
      </c>
      <c r="B38" s="652" t="s">
        <v>526</v>
      </c>
      <c r="C38" s="652" t="s">
        <v>2010</v>
      </c>
      <c r="D38" s="733" t="s">
        <v>2139</v>
      </c>
      <c r="E38" s="734" t="s">
        <v>2020</v>
      </c>
      <c r="F38" s="652" t="s">
        <v>2005</v>
      </c>
      <c r="G38" s="652" t="s">
        <v>2110</v>
      </c>
      <c r="H38" s="652" t="s">
        <v>527</v>
      </c>
      <c r="I38" s="652" t="s">
        <v>2111</v>
      </c>
      <c r="J38" s="652" t="s">
        <v>2112</v>
      </c>
      <c r="K38" s="652" t="s">
        <v>2113</v>
      </c>
      <c r="L38" s="653">
        <v>0</v>
      </c>
      <c r="M38" s="653">
        <v>0</v>
      </c>
      <c r="N38" s="652">
        <v>1</v>
      </c>
      <c r="O38" s="735">
        <v>1</v>
      </c>
      <c r="P38" s="653"/>
      <c r="Q38" s="668"/>
      <c r="R38" s="652"/>
      <c r="S38" s="668">
        <v>0</v>
      </c>
      <c r="T38" s="735"/>
      <c r="U38" s="691">
        <v>0</v>
      </c>
    </row>
    <row r="39" spans="1:21" ht="14.4" customHeight="1" x14ac:dyDescent="0.3">
      <c r="A39" s="651">
        <v>6</v>
      </c>
      <c r="B39" s="652" t="s">
        <v>526</v>
      </c>
      <c r="C39" s="652" t="s">
        <v>2010</v>
      </c>
      <c r="D39" s="733" t="s">
        <v>2139</v>
      </c>
      <c r="E39" s="734" t="s">
        <v>2020</v>
      </c>
      <c r="F39" s="652" t="s">
        <v>2006</v>
      </c>
      <c r="G39" s="652" t="s">
        <v>2025</v>
      </c>
      <c r="H39" s="652" t="s">
        <v>527</v>
      </c>
      <c r="I39" s="652" t="s">
        <v>2026</v>
      </c>
      <c r="J39" s="652" t="s">
        <v>2027</v>
      </c>
      <c r="K39" s="652" t="s">
        <v>2028</v>
      </c>
      <c r="L39" s="653">
        <v>864.39</v>
      </c>
      <c r="M39" s="653">
        <v>4321.95</v>
      </c>
      <c r="N39" s="652">
        <v>5</v>
      </c>
      <c r="O39" s="735">
        <v>5</v>
      </c>
      <c r="P39" s="653">
        <v>3457.56</v>
      </c>
      <c r="Q39" s="668">
        <v>0.8</v>
      </c>
      <c r="R39" s="652">
        <v>4</v>
      </c>
      <c r="S39" s="668">
        <v>0.8</v>
      </c>
      <c r="T39" s="735">
        <v>4</v>
      </c>
      <c r="U39" s="691">
        <v>0.8</v>
      </c>
    </row>
    <row r="40" spans="1:21" ht="14.4" customHeight="1" x14ac:dyDescent="0.3">
      <c r="A40" s="651">
        <v>6</v>
      </c>
      <c r="B40" s="652" t="s">
        <v>526</v>
      </c>
      <c r="C40" s="652" t="s">
        <v>2010</v>
      </c>
      <c r="D40" s="733" t="s">
        <v>2139</v>
      </c>
      <c r="E40" s="734" t="s">
        <v>2020</v>
      </c>
      <c r="F40" s="652" t="s">
        <v>2006</v>
      </c>
      <c r="G40" s="652" t="s">
        <v>2025</v>
      </c>
      <c r="H40" s="652" t="s">
        <v>527</v>
      </c>
      <c r="I40" s="652" t="s">
        <v>2032</v>
      </c>
      <c r="J40" s="652" t="s">
        <v>2033</v>
      </c>
      <c r="K40" s="652" t="s">
        <v>2034</v>
      </c>
      <c r="L40" s="653">
        <v>1978.94</v>
      </c>
      <c r="M40" s="653">
        <v>3957.88</v>
      </c>
      <c r="N40" s="652">
        <v>2</v>
      </c>
      <c r="O40" s="735">
        <v>2</v>
      </c>
      <c r="P40" s="653">
        <v>3957.88</v>
      </c>
      <c r="Q40" s="668">
        <v>1</v>
      </c>
      <c r="R40" s="652">
        <v>2</v>
      </c>
      <c r="S40" s="668">
        <v>1</v>
      </c>
      <c r="T40" s="735">
        <v>2</v>
      </c>
      <c r="U40" s="691">
        <v>1</v>
      </c>
    </row>
    <row r="41" spans="1:21" ht="14.4" customHeight="1" x14ac:dyDescent="0.3">
      <c r="A41" s="651">
        <v>6</v>
      </c>
      <c r="B41" s="652" t="s">
        <v>526</v>
      </c>
      <c r="C41" s="652" t="s">
        <v>2010</v>
      </c>
      <c r="D41" s="733" t="s">
        <v>2139</v>
      </c>
      <c r="E41" s="734" t="s">
        <v>2020</v>
      </c>
      <c r="F41" s="652" t="s">
        <v>2006</v>
      </c>
      <c r="G41" s="652" t="s">
        <v>2025</v>
      </c>
      <c r="H41" s="652" t="s">
        <v>527</v>
      </c>
      <c r="I41" s="652" t="s">
        <v>2056</v>
      </c>
      <c r="J41" s="652" t="s">
        <v>2057</v>
      </c>
      <c r="K41" s="652" t="s">
        <v>2058</v>
      </c>
      <c r="L41" s="653">
        <v>700</v>
      </c>
      <c r="M41" s="653">
        <v>700</v>
      </c>
      <c r="N41" s="652">
        <v>1</v>
      </c>
      <c r="O41" s="735">
        <v>1</v>
      </c>
      <c r="P41" s="653">
        <v>700</v>
      </c>
      <c r="Q41" s="668">
        <v>1</v>
      </c>
      <c r="R41" s="652">
        <v>1</v>
      </c>
      <c r="S41" s="668">
        <v>1</v>
      </c>
      <c r="T41" s="735">
        <v>1</v>
      </c>
      <c r="U41" s="691">
        <v>1</v>
      </c>
    </row>
    <row r="42" spans="1:21" ht="14.4" customHeight="1" x14ac:dyDescent="0.3">
      <c r="A42" s="651">
        <v>6</v>
      </c>
      <c r="B42" s="652" t="s">
        <v>526</v>
      </c>
      <c r="C42" s="652" t="s">
        <v>2010</v>
      </c>
      <c r="D42" s="733" t="s">
        <v>2139</v>
      </c>
      <c r="E42" s="734" t="s">
        <v>2020</v>
      </c>
      <c r="F42" s="652" t="s">
        <v>2006</v>
      </c>
      <c r="G42" s="652" t="s">
        <v>2025</v>
      </c>
      <c r="H42" s="652" t="s">
        <v>527</v>
      </c>
      <c r="I42" s="652" t="s">
        <v>2059</v>
      </c>
      <c r="J42" s="652" t="s">
        <v>2060</v>
      </c>
      <c r="K42" s="652" t="s">
        <v>2061</v>
      </c>
      <c r="L42" s="653">
        <v>700</v>
      </c>
      <c r="M42" s="653">
        <v>1400</v>
      </c>
      <c r="N42" s="652">
        <v>2</v>
      </c>
      <c r="O42" s="735">
        <v>2</v>
      </c>
      <c r="P42" s="653">
        <v>1400</v>
      </c>
      <c r="Q42" s="668">
        <v>1</v>
      </c>
      <c r="R42" s="652">
        <v>2</v>
      </c>
      <c r="S42" s="668">
        <v>1</v>
      </c>
      <c r="T42" s="735">
        <v>2</v>
      </c>
      <c r="U42" s="691">
        <v>1</v>
      </c>
    </row>
    <row r="43" spans="1:21" ht="14.4" customHeight="1" x14ac:dyDescent="0.3">
      <c r="A43" s="651">
        <v>6</v>
      </c>
      <c r="B43" s="652" t="s">
        <v>526</v>
      </c>
      <c r="C43" s="652" t="s">
        <v>2010</v>
      </c>
      <c r="D43" s="733" t="s">
        <v>2139</v>
      </c>
      <c r="E43" s="734" t="s">
        <v>2021</v>
      </c>
      <c r="F43" s="652" t="s">
        <v>2005</v>
      </c>
      <c r="G43" s="652" t="s">
        <v>2090</v>
      </c>
      <c r="H43" s="652" t="s">
        <v>798</v>
      </c>
      <c r="I43" s="652" t="s">
        <v>849</v>
      </c>
      <c r="J43" s="652" t="s">
        <v>850</v>
      </c>
      <c r="K43" s="652" t="s">
        <v>1908</v>
      </c>
      <c r="L43" s="653">
        <v>225.06</v>
      </c>
      <c r="M43" s="653">
        <v>225.06</v>
      </c>
      <c r="N43" s="652">
        <v>1</v>
      </c>
      <c r="O43" s="735">
        <v>0.5</v>
      </c>
      <c r="P43" s="653">
        <v>225.06</v>
      </c>
      <c r="Q43" s="668">
        <v>1</v>
      </c>
      <c r="R43" s="652">
        <v>1</v>
      </c>
      <c r="S43" s="668">
        <v>1</v>
      </c>
      <c r="T43" s="735">
        <v>0.5</v>
      </c>
      <c r="U43" s="691">
        <v>1</v>
      </c>
    </row>
    <row r="44" spans="1:21" ht="14.4" customHeight="1" x14ac:dyDescent="0.3">
      <c r="A44" s="651">
        <v>6</v>
      </c>
      <c r="B44" s="652" t="s">
        <v>526</v>
      </c>
      <c r="C44" s="652" t="s">
        <v>2010</v>
      </c>
      <c r="D44" s="733" t="s">
        <v>2139</v>
      </c>
      <c r="E44" s="734" t="s">
        <v>2021</v>
      </c>
      <c r="F44" s="652" t="s">
        <v>2005</v>
      </c>
      <c r="G44" s="652" t="s">
        <v>2114</v>
      </c>
      <c r="H44" s="652" t="s">
        <v>798</v>
      </c>
      <c r="I44" s="652" t="s">
        <v>2115</v>
      </c>
      <c r="J44" s="652" t="s">
        <v>2116</v>
      </c>
      <c r="K44" s="652" t="s">
        <v>2117</v>
      </c>
      <c r="L44" s="653">
        <v>229.38</v>
      </c>
      <c r="M44" s="653">
        <v>229.38</v>
      </c>
      <c r="N44" s="652">
        <v>1</v>
      </c>
      <c r="O44" s="735">
        <v>0.5</v>
      </c>
      <c r="P44" s="653">
        <v>229.38</v>
      </c>
      <c r="Q44" s="668">
        <v>1</v>
      </c>
      <c r="R44" s="652">
        <v>1</v>
      </c>
      <c r="S44" s="668">
        <v>1</v>
      </c>
      <c r="T44" s="735">
        <v>0.5</v>
      </c>
      <c r="U44" s="691">
        <v>1</v>
      </c>
    </row>
    <row r="45" spans="1:21" ht="14.4" customHeight="1" x14ac:dyDescent="0.3">
      <c r="A45" s="651">
        <v>6</v>
      </c>
      <c r="B45" s="652" t="s">
        <v>526</v>
      </c>
      <c r="C45" s="652" t="s">
        <v>2010</v>
      </c>
      <c r="D45" s="733" t="s">
        <v>2139</v>
      </c>
      <c r="E45" s="734" t="s">
        <v>2021</v>
      </c>
      <c r="F45" s="652" t="s">
        <v>2005</v>
      </c>
      <c r="G45" s="652" t="s">
        <v>2118</v>
      </c>
      <c r="H45" s="652" t="s">
        <v>527</v>
      </c>
      <c r="I45" s="652" t="s">
        <v>952</v>
      </c>
      <c r="J45" s="652" t="s">
        <v>2119</v>
      </c>
      <c r="K45" s="652" t="s">
        <v>2120</v>
      </c>
      <c r="L45" s="653">
        <v>0</v>
      </c>
      <c r="M45" s="653">
        <v>0</v>
      </c>
      <c r="N45" s="652">
        <v>2</v>
      </c>
      <c r="O45" s="735">
        <v>0.5</v>
      </c>
      <c r="P45" s="653">
        <v>0</v>
      </c>
      <c r="Q45" s="668"/>
      <c r="R45" s="652">
        <v>2</v>
      </c>
      <c r="S45" s="668">
        <v>1</v>
      </c>
      <c r="T45" s="735">
        <v>0.5</v>
      </c>
      <c r="U45" s="691">
        <v>1</v>
      </c>
    </row>
    <row r="46" spans="1:21" ht="14.4" customHeight="1" x14ac:dyDescent="0.3">
      <c r="A46" s="651">
        <v>6</v>
      </c>
      <c r="B46" s="652" t="s">
        <v>526</v>
      </c>
      <c r="C46" s="652" t="s">
        <v>2010</v>
      </c>
      <c r="D46" s="733" t="s">
        <v>2139</v>
      </c>
      <c r="E46" s="734" t="s">
        <v>2021</v>
      </c>
      <c r="F46" s="652" t="s">
        <v>2005</v>
      </c>
      <c r="G46" s="652" t="s">
        <v>2121</v>
      </c>
      <c r="H46" s="652" t="s">
        <v>527</v>
      </c>
      <c r="I46" s="652" t="s">
        <v>2122</v>
      </c>
      <c r="J46" s="652" t="s">
        <v>2123</v>
      </c>
      <c r="K46" s="652" t="s">
        <v>2124</v>
      </c>
      <c r="L46" s="653">
        <v>78.33</v>
      </c>
      <c r="M46" s="653">
        <v>156.66</v>
      </c>
      <c r="N46" s="652">
        <v>2</v>
      </c>
      <c r="O46" s="735">
        <v>0.5</v>
      </c>
      <c r="P46" s="653">
        <v>156.66</v>
      </c>
      <c r="Q46" s="668">
        <v>1</v>
      </c>
      <c r="R46" s="652">
        <v>2</v>
      </c>
      <c r="S46" s="668">
        <v>1</v>
      </c>
      <c r="T46" s="735">
        <v>0.5</v>
      </c>
      <c r="U46" s="691">
        <v>1</v>
      </c>
    </row>
    <row r="47" spans="1:21" ht="14.4" customHeight="1" x14ac:dyDescent="0.3">
      <c r="A47" s="651">
        <v>6</v>
      </c>
      <c r="B47" s="652" t="s">
        <v>526</v>
      </c>
      <c r="C47" s="652" t="s">
        <v>2010</v>
      </c>
      <c r="D47" s="733" t="s">
        <v>2139</v>
      </c>
      <c r="E47" s="734" t="s">
        <v>2021</v>
      </c>
      <c r="F47" s="652" t="s">
        <v>2005</v>
      </c>
      <c r="G47" s="652" t="s">
        <v>2125</v>
      </c>
      <c r="H47" s="652" t="s">
        <v>527</v>
      </c>
      <c r="I47" s="652" t="s">
        <v>2126</v>
      </c>
      <c r="J47" s="652" t="s">
        <v>2127</v>
      </c>
      <c r="K47" s="652" t="s">
        <v>2128</v>
      </c>
      <c r="L47" s="653">
        <v>2991.23</v>
      </c>
      <c r="M47" s="653">
        <v>2991.23</v>
      </c>
      <c r="N47" s="652">
        <v>1</v>
      </c>
      <c r="O47" s="735">
        <v>0.5</v>
      </c>
      <c r="P47" s="653">
        <v>2991.23</v>
      </c>
      <c r="Q47" s="668">
        <v>1</v>
      </c>
      <c r="R47" s="652">
        <v>1</v>
      </c>
      <c r="S47" s="668">
        <v>1</v>
      </c>
      <c r="T47" s="735">
        <v>0.5</v>
      </c>
      <c r="U47" s="691">
        <v>1</v>
      </c>
    </row>
    <row r="48" spans="1:21" ht="14.4" customHeight="1" x14ac:dyDescent="0.3">
      <c r="A48" s="651">
        <v>6</v>
      </c>
      <c r="B48" s="652" t="s">
        <v>526</v>
      </c>
      <c r="C48" s="652" t="s">
        <v>2010</v>
      </c>
      <c r="D48" s="733" t="s">
        <v>2139</v>
      </c>
      <c r="E48" s="734" t="s">
        <v>2021</v>
      </c>
      <c r="F48" s="652" t="s">
        <v>2005</v>
      </c>
      <c r="G48" s="652" t="s">
        <v>2129</v>
      </c>
      <c r="H48" s="652" t="s">
        <v>527</v>
      </c>
      <c r="I48" s="652" t="s">
        <v>652</v>
      </c>
      <c r="J48" s="652" t="s">
        <v>653</v>
      </c>
      <c r="K48" s="652" t="s">
        <v>654</v>
      </c>
      <c r="L48" s="653">
        <v>0</v>
      </c>
      <c r="M48" s="653">
        <v>0</v>
      </c>
      <c r="N48" s="652">
        <v>1</v>
      </c>
      <c r="O48" s="735">
        <v>0.5</v>
      </c>
      <c r="P48" s="653">
        <v>0</v>
      </c>
      <c r="Q48" s="668"/>
      <c r="R48" s="652">
        <v>1</v>
      </c>
      <c r="S48" s="668">
        <v>1</v>
      </c>
      <c r="T48" s="735">
        <v>0.5</v>
      </c>
      <c r="U48" s="691">
        <v>1</v>
      </c>
    </row>
    <row r="49" spans="1:21" ht="14.4" customHeight="1" x14ac:dyDescent="0.3">
      <c r="A49" s="651">
        <v>6</v>
      </c>
      <c r="B49" s="652" t="s">
        <v>526</v>
      </c>
      <c r="C49" s="652" t="s">
        <v>2010</v>
      </c>
      <c r="D49" s="733" t="s">
        <v>2139</v>
      </c>
      <c r="E49" s="734" t="s">
        <v>2021</v>
      </c>
      <c r="F49" s="652" t="s">
        <v>2005</v>
      </c>
      <c r="G49" s="652" t="s">
        <v>2074</v>
      </c>
      <c r="H49" s="652" t="s">
        <v>527</v>
      </c>
      <c r="I49" s="652" t="s">
        <v>2130</v>
      </c>
      <c r="J49" s="652" t="s">
        <v>2131</v>
      </c>
      <c r="K49" s="652" t="s">
        <v>2132</v>
      </c>
      <c r="L49" s="653">
        <v>98.75</v>
      </c>
      <c r="M49" s="653">
        <v>197.5</v>
      </c>
      <c r="N49" s="652">
        <v>2</v>
      </c>
      <c r="O49" s="735">
        <v>0.5</v>
      </c>
      <c r="P49" s="653">
        <v>197.5</v>
      </c>
      <c r="Q49" s="668">
        <v>1</v>
      </c>
      <c r="R49" s="652">
        <v>2</v>
      </c>
      <c r="S49" s="668">
        <v>1</v>
      </c>
      <c r="T49" s="735">
        <v>0.5</v>
      </c>
      <c r="U49" s="691">
        <v>1</v>
      </c>
    </row>
    <row r="50" spans="1:21" ht="14.4" customHeight="1" x14ac:dyDescent="0.3">
      <c r="A50" s="651">
        <v>6</v>
      </c>
      <c r="B50" s="652" t="s">
        <v>526</v>
      </c>
      <c r="C50" s="652" t="s">
        <v>2010</v>
      </c>
      <c r="D50" s="733" t="s">
        <v>2139</v>
      </c>
      <c r="E50" s="734" t="s">
        <v>2021</v>
      </c>
      <c r="F50" s="652" t="s">
        <v>2005</v>
      </c>
      <c r="G50" s="652" t="s">
        <v>2082</v>
      </c>
      <c r="H50" s="652" t="s">
        <v>798</v>
      </c>
      <c r="I50" s="652" t="s">
        <v>2083</v>
      </c>
      <c r="J50" s="652" t="s">
        <v>2084</v>
      </c>
      <c r="K50" s="652" t="s">
        <v>2085</v>
      </c>
      <c r="L50" s="653">
        <v>145.66999999999999</v>
      </c>
      <c r="M50" s="653">
        <v>145.66999999999999</v>
      </c>
      <c r="N50" s="652">
        <v>1</v>
      </c>
      <c r="O50" s="735">
        <v>0.5</v>
      </c>
      <c r="P50" s="653">
        <v>145.66999999999999</v>
      </c>
      <c r="Q50" s="668">
        <v>1</v>
      </c>
      <c r="R50" s="652">
        <v>1</v>
      </c>
      <c r="S50" s="668">
        <v>1</v>
      </c>
      <c r="T50" s="735">
        <v>0.5</v>
      </c>
      <c r="U50" s="691">
        <v>1</v>
      </c>
    </row>
    <row r="51" spans="1:21" ht="14.4" customHeight="1" x14ac:dyDescent="0.3">
      <c r="A51" s="651">
        <v>6</v>
      </c>
      <c r="B51" s="652" t="s">
        <v>526</v>
      </c>
      <c r="C51" s="652" t="s">
        <v>2010</v>
      </c>
      <c r="D51" s="733" t="s">
        <v>2139</v>
      </c>
      <c r="E51" s="734" t="s">
        <v>2021</v>
      </c>
      <c r="F51" s="652" t="s">
        <v>2005</v>
      </c>
      <c r="G51" s="652" t="s">
        <v>2133</v>
      </c>
      <c r="H51" s="652" t="s">
        <v>527</v>
      </c>
      <c r="I51" s="652" t="s">
        <v>1237</v>
      </c>
      <c r="J51" s="652" t="s">
        <v>1238</v>
      </c>
      <c r="K51" s="652" t="s">
        <v>1239</v>
      </c>
      <c r="L51" s="653">
        <v>117.03</v>
      </c>
      <c r="M51" s="653">
        <v>117.03</v>
      </c>
      <c r="N51" s="652">
        <v>1</v>
      </c>
      <c r="O51" s="735">
        <v>0.5</v>
      </c>
      <c r="P51" s="653">
        <v>117.03</v>
      </c>
      <c r="Q51" s="668">
        <v>1</v>
      </c>
      <c r="R51" s="652">
        <v>1</v>
      </c>
      <c r="S51" s="668">
        <v>1</v>
      </c>
      <c r="T51" s="735">
        <v>0.5</v>
      </c>
      <c r="U51" s="691">
        <v>1</v>
      </c>
    </row>
    <row r="52" spans="1:21" ht="14.4" customHeight="1" x14ac:dyDescent="0.3">
      <c r="A52" s="651">
        <v>6</v>
      </c>
      <c r="B52" s="652" t="s">
        <v>526</v>
      </c>
      <c r="C52" s="652" t="s">
        <v>2010</v>
      </c>
      <c r="D52" s="733" t="s">
        <v>2139</v>
      </c>
      <c r="E52" s="734" t="s">
        <v>2021</v>
      </c>
      <c r="F52" s="652" t="s">
        <v>2005</v>
      </c>
      <c r="G52" s="652" t="s">
        <v>2134</v>
      </c>
      <c r="H52" s="652" t="s">
        <v>527</v>
      </c>
      <c r="I52" s="652" t="s">
        <v>787</v>
      </c>
      <c r="J52" s="652" t="s">
        <v>788</v>
      </c>
      <c r="K52" s="652" t="s">
        <v>789</v>
      </c>
      <c r="L52" s="653">
        <v>31.42</v>
      </c>
      <c r="M52" s="653">
        <v>31.42</v>
      </c>
      <c r="N52" s="652">
        <v>1</v>
      </c>
      <c r="O52" s="735">
        <v>0.5</v>
      </c>
      <c r="P52" s="653">
        <v>31.42</v>
      </c>
      <c r="Q52" s="668">
        <v>1</v>
      </c>
      <c r="R52" s="652">
        <v>1</v>
      </c>
      <c r="S52" s="668">
        <v>1</v>
      </c>
      <c r="T52" s="735">
        <v>0.5</v>
      </c>
      <c r="U52" s="691">
        <v>1</v>
      </c>
    </row>
    <row r="53" spans="1:21" ht="14.4" customHeight="1" x14ac:dyDescent="0.3">
      <c r="A53" s="651">
        <v>6</v>
      </c>
      <c r="B53" s="652" t="s">
        <v>526</v>
      </c>
      <c r="C53" s="652" t="s">
        <v>2010</v>
      </c>
      <c r="D53" s="733" t="s">
        <v>2139</v>
      </c>
      <c r="E53" s="734" t="s">
        <v>2022</v>
      </c>
      <c r="F53" s="652" t="s">
        <v>2006</v>
      </c>
      <c r="G53" s="652" t="s">
        <v>2025</v>
      </c>
      <c r="H53" s="652" t="s">
        <v>527</v>
      </c>
      <c r="I53" s="652" t="s">
        <v>2026</v>
      </c>
      <c r="J53" s="652" t="s">
        <v>2027</v>
      </c>
      <c r="K53" s="652" t="s">
        <v>2028</v>
      </c>
      <c r="L53" s="653">
        <v>864.39</v>
      </c>
      <c r="M53" s="653">
        <v>864.39</v>
      </c>
      <c r="N53" s="652">
        <v>1</v>
      </c>
      <c r="O53" s="735">
        <v>1</v>
      </c>
      <c r="P53" s="653">
        <v>864.39</v>
      </c>
      <c r="Q53" s="668">
        <v>1</v>
      </c>
      <c r="R53" s="652">
        <v>1</v>
      </c>
      <c r="S53" s="668">
        <v>1</v>
      </c>
      <c r="T53" s="735">
        <v>1</v>
      </c>
      <c r="U53" s="691">
        <v>1</v>
      </c>
    </row>
    <row r="54" spans="1:21" ht="14.4" customHeight="1" x14ac:dyDescent="0.3">
      <c r="A54" s="651">
        <v>6</v>
      </c>
      <c r="B54" s="652" t="s">
        <v>526</v>
      </c>
      <c r="C54" s="652" t="s">
        <v>2010</v>
      </c>
      <c r="D54" s="733" t="s">
        <v>2139</v>
      </c>
      <c r="E54" s="734" t="s">
        <v>2022</v>
      </c>
      <c r="F54" s="652" t="s">
        <v>2006</v>
      </c>
      <c r="G54" s="652" t="s">
        <v>2025</v>
      </c>
      <c r="H54" s="652" t="s">
        <v>527</v>
      </c>
      <c r="I54" s="652" t="s">
        <v>2032</v>
      </c>
      <c r="J54" s="652" t="s">
        <v>2033</v>
      </c>
      <c r="K54" s="652" t="s">
        <v>2034</v>
      </c>
      <c r="L54" s="653">
        <v>1978.94</v>
      </c>
      <c r="M54" s="653">
        <v>7915.76</v>
      </c>
      <c r="N54" s="652">
        <v>4</v>
      </c>
      <c r="O54" s="735">
        <v>4</v>
      </c>
      <c r="P54" s="653">
        <v>3957.88</v>
      </c>
      <c r="Q54" s="668">
        <v>0.5</v>
      </c>
      <c r="R54" s="652">
        <v>2</v>
      </c>
      <c r="S54" s="668">
        <v>0.5</v>
      </c>
      <c r="T54" s="735">
        <v>2</v>
      </c>
      <c r="U54" s="691">
        <v>0.5</v>
      </c>
    </row>
    <row r="55" spans="1:21" ht="14.4" customHeight="1" x14ac:dyDescent="0.3">
      <c r="A55" s="651">
        <v>6</v>
      </c>
      <c r="B55" s="652" t="s">
        <v>526</v>
      </c>
      <c r="C55" s="652" t="s">
        <v>2010</v>
      </c>
      <c r="D55" s="733" t="s">
        <v>2139</v>
      </c>
      <c r="E55" s="734" t="s">
        <v>2023</v>
      </c>
      <c r="F55" s="652" t="s">
        <v>2005</v>
      </c>
      <c r="G55" s="652" t="s">
        <v>2098</v>
      </c>
      <c r="H55" s="652" t="s">
        <v>527</v>
      </c>
      <c r="I55" s="652" t="s">
        <v>605</v>
      </c>
      <c r="J55" s="652" t="s">
        <v>2099</v>
      </c>
      <c r="K55" s="652" t="s">
        <v>2100</v>
      </c>
      <c r="L55" s="653">
        <v>0</v>
      </c>
      <c r="M55" s="653">
        <v>0</v>
      </c>
      <c r="N55" s="652">
        <v>3</v>
      </c>
      <c r="O55" s="735">
        <v>3</v>
      </c>
      <c r="P55" s="653">
        <v>0</v>
      </c>
      <c r="Q55" s="668"/>
      <c r="R55" s="652">
        <v>1</v>
      </c>
      <c r="S55" s="668">
        <v>0.33333333333333331</v>
      </c>
      <c r="T55" s="735">
        <v>1</v>
      </c>
      <c r="U55" s="691">
        <v>0.33333333333333331</v>
      </c>
    </row>
    <row r="56" spans="1:21" ht="14.4" customHeight="1" x14ac:dyDescent="0.3">
      <c r="A56" s="651">
        <v>6</v>
      </c>
      <c r="B56" s="652" t="s">
        <v>526</v>
      </c>
      <c r="C56" s="652" t="s">
        <v>2010</v>
      </c>
      <c r="D56" s="733" t="s">
        <v>2139</v>
      </c>
      <c r="E56" s="734" t="s">
        <v>2023</v>
      </c>
      <c r="F56" s="652" t="s">
        <v>2006</v>
      </c>
      <c r="G56" s="652" t="s">
        <v>2025</v>
      </c>
      <c r="H56" s="652" t="s">
        <v>527</v>
      </c>
      <c r="I56" s="652" t="s">
        <v>2026</v>
      </c>
      <c r="J56" s="652" t="s">
        <v>2027</v>
      </c>
      <c r="K56" s="652" t="s">
        <v>2028</v>
      </c>
      <c r="L56" s="653">
        <v>864.39</v>
      </c>
      <c r="M56" s="653">
        <v>4321.95</v>
      </c>
      <c r="N56" s="652">
        <v>5</v>
      </c>
      <c r="O56" s="735">
        <v>5</v>
      </c>
      <c r="P56" s="653">
        <v>2593.17</v>
      </c>
      <c r="Q56" s="668">
        <v>0.60000000000000009</v>
      </c>
      <c r="R56" s="652">
        <v>3</v>
      </c>
      <c r="S56" s="668">
        <v>0.6</v>
      </c>
      <c r="T56" s="735">
        <v>3</v>
      </c>
      <c r="U56" s="691">
        <v>0.6</v>
      </c>
    </row>
    <row r="57" spans="1:21" ht="14.4" customHeight="1" x14ac:dyDescent="0.3">
      <c r="A57" s="651">
        <v>6</v>
      </c>
      <c r="B57" s="652" t="s">
        <v>526</v>
      </c>
      <c r="C57" s="652" t="s">
        <v>2010</v>
      </c>
      <c r="D57" s="733" t="s">
        <v>2139</v>
      </c>
      <c r="E57" s="734" t="s">
        <v>2023</v>
      </c>
      <c r="F57" s="652" t="s">
        <v>2006</v>
      </c>
      <c r="G57" s="652" t="s">
        <v>2025</v>
      </c>
      <c r="H57" s="652" t="s">
        <v>527</v>
      </c>
      <c r="I57" s="652" t="s">
        <v>2032</v>
      </c>
      <c r="J57" s="652" t="s">
        <v>2033</v>
      </c>
      <c r="K57" s="652" t="s">
        <v>2034</v>
      </c>
      <c r="L57" s="653">
        <v>1978.94</v>
      </c>
      <c r="M57" s="653">
        <v>15831.520000000002</v>
      </c>
      <c r="N57" s="652">
        <v>8</v>
      </c>
      <c r="O57" s="735">
        <v>8</v>
      </c>
      <c r="P57" s="653">
        <v>15831.520000000002</v>
      </c>
      <c r="Q57" s="668">
        <v>1</v>
      </c>
      <c r="R57" s="652">
        <v>8</v>
      </c>
      <c r="S57" s="668">
        <v>1</v>
      </c>
      <c r="T57" s="735">
        <v>8</v>
      </c>
      <c r="U57" s="691">
        <v>1</v>
      </c>
    </row>
    <row r="58" spans="1:21" ht="14.4" customHeight="1" x14ac:dyDescent="0.3">
      <c r="A58" s="651">
        <v>6</v>
      </c>
      <c r="B58" s="652" t="s">
        <v>526</v>
      </c>
      <c r="C58" s="652" t="s">
        <v>2010</v>
      </c>
      <c r="D58" s="733" t="s">
        <v>2139</v>
      </c>
      <c r="E58" s="734" t="s">
        <v>2023</v>
      </c>
      <c r="F58" s="652" t="s">
        <v>2006</v>
      </c>
      <c r="G58" s="652" t="s">
        <v>2062</v>
      </c>
      <c r="H58" s="652" t="s">
        <v>527</v>
      </c>
      <c r="I58" s="652" t="s">
        <v>2135</v>
      </c>
      <c r="J58" s="652" t="s">
        <v>2136</v>
      </c>
      <c r="K58" s="652" t="s">
        <v>2137</v>
      </c>
      <c r="L58" s="653">
        <v>3500</v>
      </c>
      <c r="M58" s="653">
        <v>3500</v>
      </c>
      <c r="N58" s="652">
        <v>1</v>
      </c>
      <c r="O58" s="735">
        <v>1</v>
      </c>
      <c r="P58" s="653"/>
      <c r="Q58" s="668">
        <v>0</v>
      </c>
      <c r="R58" s="652"/>
      <c r="S58" s="668">
        <v>0</v>
      </c>
      <c r="T58" s="735"/>
      <c r="U58" s="691">
        <v>0</v>
      </c>
    </row>
    <row r="59" spans="1:21" ht="14.4" customHeight="1" x14ac:dyDescent="0.3">
      <c r="A59" s="651">
        <v>6</v>
      </c>
      <c r="B59" s="652" t="s">
        <v>526</v>
      </c>
      <c r="C59" s="652" t="s">
        <v>2010</v>
      </c>
      <c r="D59" s="733" t="s">
        <v>2139</v>
      </c>
      <c r="E59" s="734" t="s">
        <v>2024</v>
      </c>
      <c r="F59" s="652" t="s">
        <v>2005</v>
      </c>
      <c r="G59" s="652" t="s">
        <v>2098</v>
      </c>
      <c r="H59" s="652" t="s">
        <v>527</v>
      </c>
      <c r="I59" s="652" t="s">
        <v>605</v>
      </c>
      <c r="J59" s="652" t="s">
        <v>2099</v>
      </c>
      <c r="K59" s="652" t="s">
        <v>2100</v>
      </c>
      <c r="L59" s="653">
        <v>0</v>
      </c>
      <c r="M59" s="653">
        <v>0</v>
      </c>
      <c r="N59" s="652">
        <v>1</v>
      </c>
      <c r="O59" s="735">
        <v>1</v>
      </c>
      <c r="P59" s="653"/>
      <c r="Q59" s="668"/>
      <c r="R59" s="652"/>
      <c r="S59" s="668">
        <v>0</v>
      </c>
      <c r="T59" s="735"/>
      <c r="U59" s="691">
        <v>0</v>
      </c>
    </row>
    <row r="60" spans="1:21" ht="14.4" customHeight="1" x14ac:dyDescent="0.3">
      <c r="A60" s="651">
        <v>6</v>
      </c>
      <c r="B60" s="652" t="s">
        <v>526</v>
      </c>
      <c r="C60" s="652" t="s">
        <v>2010</v>
      </c>
      <c r="D60" s="733" t="s">
        <v>2139</v>
      </c>
      <c r="E60" s="734" t="s">
        <v>2024</v>
      </c>
      <c r="F60" s="652" t="s">
        <v>2006</v>
      </c>
      <c r="G60" s="652" t="s">
        <v>2025</v>
      </c>
      <c r="H60" s="652" t="s">
        <v>527</v>
      </c>
      <c r="I60" s="652" t="s">
        <v>2026</v>
      </c>
      <c r="J60" s="652" t="s">
        <v>2027</v>
      </c>
      <c r="K60" s="652" t="s">
        <v>2028</v>
      </c>
      <c r="L60" s="653">
        <v>864.39</v>
      </c>
      <c r="M60" s="653">
        <v>864.39</v>
      </c>
      <c r="N60" s="652">
        <v>1</v>
      </c>
      <c r="O60" s="735">
        <v>1</v>
      </c>
      <c r="P60" s="653">
        <v>864.39</v>
      </c>
      <c r="Q60" s="668">
        <v>1</v>
      </c>
      <c r="R60" s="652">
        <v>1</v>
      </c>
      <c r="S60" s="668">
        <v>1</v>
      </c>
      <c r="T60" s="735">
        <v>1</v>
      </c>
      <c r="U60" s="691">
        <v>1</v>
      </c>
    </row>
    <row r="61" spans="1:21" ht="14.4" customHeight="1" x14ac:dyDescent="0.3">
      <c r="A61" s="651">
        <v>6</v>
      </c>
      <c r="B61" s="652" t="s">
        <v>526</v>
      </c>
      <c r="C61" s="652" t="s">
        <v>2010</v>
      </c>
      <c r="D61" s="733" t="s">
        <v>2139</v>
      </c>
      <c r="E61" s="734" t="s">
        <v>2024</v>
      </c>
      <c r="F61" s="652" t="s">
        <v>2006</v>
      </c>
      <c r="G61" s="652" t="s">
        <v>2025</v>
      </c>
      <c r="H61" s="652" t="s">
        <v>527</v>
      </c>
      <c r="I61" s="652" t="s">
        <v>2032</v>
      </c>
      <c r="J61" s="652" t="s">
        <v>2033</v>
      </c>
      <c r="K61" s="652" t="s">
        <v>2034</v>
      </c>
      <c r="L61" s="653">
        <v>1978.94</v>
      </c>
      <c r="M61" s="653">
        <v>15831.52</v>
      </c>
      <c r="N61" s="652">
        <v>8</v>
      </c>
      <c r="O61" s="735">
        <v>8</v>
      </c>
      <c r="P61" s="653">
        <v>9894.7000000000007</v>
      </c>
      <c r="Q61" s="668">
        <v>0.625</v>
      </c>
      <c r="R61" s="652">
        <v>5</v>
      </c>
      <c r="S61" s="668">
        <v>0.625</v>
      </c>
      <c r="T61" s="735">
        <v>5</v>
      </c>
      <c r="U61" s="691">
        <v>0.625</v>
      </c>
    </row>
    <row r="62" spans="1:21" ht="14.4" customHeight="1" thickBot="1" x14ac:dyDescent="0.35">
      <c r="A62" s="657">
        <v>6</v>
      </c>
      <c r="B62" s="658" t="s">
        <v>526</v>
      </c>
      <c r="C62" s="658" t="s">
        <v>2010</v>
      </c>
      <c r="D62" s="736" t="s">
        <v>2139</v>
      </c>
      <c r="E62" s="737" t="s">
        <v>2024</v>
      </c>
      <c r="F62" s="658" t="s">
        <v>2006</v>
      </c>
      <c r="G62" s="658" t="s">
        <v>2062</v>
      </c>
      <c r="H62" s="658" t="s">
        <v>527</v>
      </c>
      <c r="I62" s="658" t="s">
        <v>2063</v>
      </c>
      <c r="J62" s="658" t="s">
        <v>2064</v>
      </c>
      <c r="K62" s="658" t="s">
        <v>2065</v>
      </c>
      <c r="L62" s="659">
        <v>0</v>
      </c>
      <c r="M62" s="659">
        <v>0</v>
      </c>
      <c r="N62" s="658">
        <v>1</v>
      </c>
      <c r="O62" s="738">
        <v>1</v>
      </c>
      <c r="P62" s="659"/>
      <c r="Q62" s="669"/>
      <c r="R62" s="658"/>
      <c r="S62" s="669">
        <v>0</v>
      </c>
      <c r="T62" s="738"/>
      <c r="U62" s="692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05" t="s">
        <v>2141</v>
      </c>
      <c r="B1" s="506"/>
      <c r="C1" s="506"/>
      <c r="D1" s="506"/>
      <c r="E1" s="506"/>
      <c r="F1" s="506"/>
    </row>
    <row r="2" spans="1:6" ht="14.4" customHeight="1" thickBot="1" x14ac:dyDescent="0.35">
      <c r="A2" s="382" t="s">
        <v>309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07" t="s">
        <v>161</v>
      </c>
      <c r="C3" s="508"/>
      <c r="D3" s="509" t="s">
        <v>160</v>
      </c>
      <c r="E3" s="508"/>
      <c r="F3" s="105" t="s">
        <v>3</v>
      </c>
    </row>
    <row r="4" spans="1:6" ht="14.4" customHeight="1" thickBot="1" x14ac:dyDescent="0.35">
      <c r="A4" s="739" t="s">
        <v>212</v>
      </c>
      <c r="B4" s="664" t="s">
        <v>14</v>
      </c>
      <c r="C4" s="665" t="s">
        <v>2</v>
      </c>
      <c r="D4" s="664" t="s">
        <v>14</v>
      </c>
      <c r="E4" s="665" t="s">
        <v>2</v>
      </c>
      <c r="F4" s="666" t="s">
        <v>14</v>
      </c>
    </row>
    <row r="5" spans="1:6" ht="14.4" customHeight="1" x14ac:dyDescent="0.3">
      <c r="A5" s="741" t="s">
        <v>2017</v>
      </c>
      <c r="B5" s="229"/>
      <c r="C5" s="732">
        <v>0</v>
      </c>
      <c r="D5" s="229">
        <v>63.75</v>
      </c>
      <c r="E5" s="732">
        <v>1</v>
      </c>
      <c r="F5" s="740">
        <v>63.75</v>
      </c>
    </row>
    <row r="6" spans="1:6" ht="14.4" customHeight="1" x14ac:dyDescent="0.3">
      <c r="A6" s="678" t="s">
        <v>2021</v>
      </c>
      <c r="B6" s="655"/>
      <c r="C6" s="668">
        <v>0</v>
      </c>
      <c r="D6" s="655">
        <v>600.1099999999999</v>
      </c>
      <c r="E6" s="668">
        <v>1</v>
      </c>
      <c r="F6" s="656">
        <v>600.1099999999999</v>
      </c>
    </row>
    <row r="7" spans="1:6" ht="14.4" customHeight="1" thickBot="1" x14ac:dyDescent="0.35">
      <c r="A7" s="679" t="s">
        <v>2018</v>
      </c>
      <c r="B7" s="670"/>
      <c r="C7" s="671">
        <v>0</v>
      </c>
      <c r="D7" s="670">
        <v>617.39</v>
      </c>
      <c r="E7" s="671">
        <v>1</v>
      </c>
      <c r="F7" s="672">
        <v>617.39</v>
      </c>
    </row>
    <row r="8" spans="1:6" ht="14.4" customHeight="1" thickBot="1" x14ac:dyDescent="0.35">
      <c r="A8" s="673" t="s">
        <v>3</v>
      </c>
      <c r="B8" s="674"/>
      <c r="C8" s="675">
        <v>0</v>
      </c>
      <c r="D8" s="674">
        <v>1281.25</v>
      </c>
      <c r="E8" s="675">
        <v>1</v>
      </c>
      <c r="F8" s="676">
        <v>1281.25</v>
      </c>
    </row>
    <row r="9" spans="1:6" ht="14.4" customHeight="1" thickBot="1" x14ac:dyDescent="0.35"/>
    <row r="10" spans="1:6" ht="14.4" customHeight="1" x14ac:dyDescent="0.3">
      <c r="A10" s="741" t="s">
        <v>2142</v>
      </c>
      <c r="B10" s="229"/>
      <c r="C10" s="732">
        <v>0</v>
      </c>
      <c r="D10" s="229">
        <v>229.38</v>
      </c>
      <c r="E10" s="732">
        <v>1</v>
      </c>
      <c r="F10" s="740">
        <v>229.38</v>
      </c>
    </row>
    <row r="11" spans="1:6" ht="14.4" customHeight="1" x14ac:dyDescent="0.3">
      <c r="A11" s="678" t="s">
        <v>1893</v>
      </c>
      <c r="B11" s="655"/>
      <c r="C11" s="668">
        <v>0</v>
      </c>
      <c r="D11" s="655">
        <v>63.75</v>
      </c>
      <c r="E11" s="668">
        <v>1</v>
      </c>
      <c r="F11" s="656">
        <v>63.75</v>
      </c>
    </row>
    <row r="12" spans="1:6" ht="14.4" customHeight="1" x14ac:dyDescent="0.3">
      <c r="A12" s="678" t="s">
        <v>1882</v>
      </c>
      <c r="B12" s="655"/>
      <c r="C12" s="668">
        <v>0</v>
      </c>
      <c r="D12" s="655">
        <v>225.06</v>
      </c>
      <c r="E12" s="668">
        <v>1</v>
      </c>
      <c r="F12" s="656">
        <v>225.06</v>
      </c>
    </row>
    <row r="13" spans="1:6" ht="14.4" customHeight="1" x14ac:dyDescent="0.3">
      <c r="A13" s="678" t="s">
        <v>2143</v>
      </c>
      <c r="B13" s="655"/>
      <c r="C13" s="668">
        <v>0</v>
      </c>
      <c r="D13" s="655">
        <v>291.33999999999997</v>
      </c>
      <c r="E13" s="668">
        <v>1</v>
      </c>
      <c r="F13" s="656">
        <v>291.33999999999997</v>
      </c>
    </row>
    <row r="14" spans="1:6" ht="14.4" customHeight="1" x14ac:dyDescent="0.3">
      <c r="A14" s="678" t="s">
        <v>2144</v>
      </c>
      <c r="B14" s="655"/>
      <c r="C14" s="668"/>
      <c r="D14" s="655">
        <v>0</v>
      </c>
      <c r="E14" s="668"/>
      <c r="F14" s="656">
        <v>0</v>
      </c>
    </row>
    <row r="15" spans="1:6" ht="14.4" customHeight="1" x14ac:dyDescent="0.3">
      <c r="A15" s="678" t="s">
        <v>2145</v>
      </c>
      <c r="B15" s="655"/>
      <c r="C15" s="668">
        <v>0</v>
      </c>
      <c r="D15" s="655">
        <v>353.18</v>
      </c>
      <c r="E15" s="668">
        <v>1</v>
      </c>
      <c r="F15" s="656">
        <v>353.18</v>
      </c>
    </row>
    <row r="16" spans="1:6" ht="14.4" customHeight="1" thickBot="1" x14ac:dyDescent="0.35">
      <c r="A16" s="679" t="s">
        <v>2146</v>
      </c>
      <c r="B16" s="670"/>
      <c r="C16" s="671">
        <v>0</v>
      </c>
      <c r="D16" s="670">
        <v>118.54</v>
      </c>
      <c r="E16" s="671">
        <v>1</v>
      </c>
      <c r="F16" s="672">
        <v>118.54</v>
      </c>
    </row>
    <row r="17" spans="1:6" ht="14.4" customHeight="1" thickBot="1" x14ac:dyDescent="0.35">
      <c r="A17" s="673" t="s">
        <v>3</v>
      </c>
      <c r="B17" s="674"/>
      <c r="C17" s="675">
        <v>0</v>
      </c>
      <c r="D17" s="674">
        <v>1281.25</v>
      </c>
      <c r="E17" s="675">
        <v>1</v>
      </c>
      <c r="F17" s="676">
        <v>1281.25</v>
      </c>
    </row>
  </sheetData>
  <mergeCells count="3">
    <mergeCell ref="A1:F1"/>
    <mergeCell ref="B3:C3"/>
    <mergeCell ref="D3:E3"/>
  </mergeCells>
  <conditionalFormatting sqref="C5:C1048576">
    <cfRule type="cellIs" dxfId="41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{ACEE9084-33F5-456F-B3B8-DF7267757D4B}</x14:id>
        </ext>
      </extLst>
    </cfRule>
  </conditionalFormatting>
  <conditionalFormatting sqref="F10:F1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{BCD7B38C-2878-42DE-A6AD-28A5C6D653A1}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CEE9084-33F5-456F-B3B8-DF7267757D4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BCD7B38C-2878-42DE-A6AD-28A5C6D653A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06" t="s">
        <v>2152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468"/>
      <c r="M1" s="468"/>
    </row>
    <row r="2" spans="1:13" ht="14.4" customHeight="1" thickBot="1" x14ac:dyDescent="0.35">
      <c r="A2" s="382" t="s">
        <v>309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0</v>
      </c>
      <c r="G3" s="47">
        <f>SUBTOTAL(9,G6:G1048576)</f>
        <v>0</v>
      </c>
      <c r="H3" s="48">
        <f>IF(M3=0,0,G3/M3)</f>
        <v>0</v>
      </c>
      <c r="I3" s="47">
        <f>SUBTOTAL(9,I6:I1048576)</f>
        <v>8</v>
      </c>
      <c r="J3" s="47">
        <f>SUBTOTAL(9,J6:J1048576)</f>
        <v>1281.2499999999998</v>
      </c>
      <c r="K3" s="48">
        <f>IF(M3=0,0,J3/M3)</f>
        <v>1</v>
      </c>
      <c r="L3" s="47">
        <f>SUBTOTAL(9,L6:L1048576)</f>
        <v>8</v>
      </c>
      <c r="M3" s="49">
        <f>SUBTOTAL(9,M6:M1048576)</f>
        <v>1281.2499999999998</v>
      </c>
    </row>
    <row r="4" spans="1:13" ht="14.4" customHeight="1" thickBot="1" x14ac:dyDescent="0.35">
      <c r="A4" s="45"/>
      <c r="B4" s="45"/>
      <c r="C4" s="45"/>
      <c r="D4" s="45"/>
      <c r="E4" s="46"/>
      <c r="F4" s="510" t="s">
        <v>161</v>
      </c>
      <c r="G4" s="511"/>
      <c r="H4" s="512"/>
      <c r="I4" s="513" t="s">
        <v>160</v>
      </c>
      <c r="J4" s="511"/>
      <c r="K4" s="512"/>
      <c r="L4" s="514" t="s">
        <v>3</v>
      </c>
      <c r="M4" s="515"/>
    </row>
    <row r="5" spans="1:13" ht="14.4" customHeight="1" thickBot="1" x14ac:dyDescent="0.35">
      <c r="A5" s="739" t="s">
        <v>167</v>
      </c>
      <c r="B5" s="742" t="s">
        <v>163</v>
      </c>
      <c r="C5" s="742" t="s">
        <v>90</v>
      </c>
      <c r="D5" s="742" t="s">
        <v>164</v>
      </c>
      <c r="E5" s="742" t="s">
        <v>165</v>
      </c>
      <c r="F5" s="682" t="s">
        <v>28</v>
      </c>
      <c r="G5" s="682" t="s">
        <v>14</v>
      </c>
      <c r="H5" s="665" t="s">
        <v>166</v>
      </c>
      <c r="I5" s="664" t="s">
        <v>28</v>
      </c>
      <c r="J5" s="682" t="s">
        <v>14</v>
      </c>
      <c r="K5" s="665" t="s">
        <v>166</v>
      </c>
      <c r="L5" s="664" t="s">
        <v>28</v>
      </c>
      <c r="M5" s="683" t="s">
        <v>14</v>
      </c>
    </row>
    <row r="6" spans="1:13" ht="14.4" customHeight="1" x14ac:dyDescent="0.3">
      <c r="A6" s="726" t="s">
        <v>2021</v>
      </c>
      <c r="B6" s="727" t="s">
        <v>2147</v>
      </c>
      <c r="C6" s="727" t="s">
        <v>2115</v>
      </c>
      <c r="D6" s="727" t="s">
        <v>2116</v>
      </c>
      <c r="E6" s="727" t="s">
        <v>2117</v>
      </c>
      <c r="F6" s="229"/>
      <c r="G6" s="229"/>
      <c r="H6" s="732">
        <v>0</v>
      </c>
      <c r="I6" s="229">
        <v>1</v>
      </c>
      <c r="J6" s="229">
        <v>229.38</v>
      </c>
      <c r="K6" s="732">
        <v>1</v>
      </c>
      <c r="L6" s="229">
        <v>1</v>
      </c>
      <c r="M6" s="740">
        <v>229.38</v>
      </c>
    </row>
    <row r="7" spans="1:13" ht="14.4" customHeight="1" x14ac:dyDescent="0.3">
      <c r="A7" s="651" t="s">
        <v>2021</v>
      </c>
      <c r="B7" s="652" t="s">
        <v>2148</v>
      </c>
      <c r="C7" s="652" t="s">
        <v>2083</v>
      </c>
      <c r="D7" s="652" t="s">
        <v>2084</v>
      </c>
      <c r="E7" s="652" t="s">
        <v>2085</v>
      </c>
      <c r="F7" s="655"/>
      <c r="G7" s="655"/>
      <c r="H7" s="668">
        <v>0</v>
      </c>
      <c r="I7" s="655">
        <v>1</v>
      </c>
      <c r="J7" s="655">
        <v>145.66999999999999</v>
      </c>
      <c r="K7" s="668">
        <v>1</v>
      </c>
      <c r="L7" s="655">
        <v>1</v>
      </c>
      <c r="M7" s="656">
        <v>145.66999999999999</v>
      </c>
    </row>
    <row r="8" spans="1:13" ht="14.4" customHeight="1" x14ac:dyDescent="0.3">
      <c r="A8" s="651" t="s">
        <v>2021</v>
      </c>
      <c r="B8" s="652" t="s">
        <v>1907</v>
      </c>
      <c r="C8" s="652" t="s">
        <v>849</v>
      </c>
      <c r="D8" s="652" t="s">
        <v>850</v>
      </c>
      <c r="E8" s="652" t="s">
        <v>1908</v>
      </c>
      <c r="F8" s="655"/>
      <c r="G8" s="655"/>
      <c r="H8" s="668">
        <v>0</v>
      </c>
      <c r="I8" s="655">
        <v>1</v>
      </c>
      <c r="J8" s="655">
        <v>225.06</v>
      </c>
      <c r="K8" s="668">
        <v>1</v>
      </c>
      <c r="L8" s="655">
        <v>1</v>
      </c>
      <c r="M8" s="656">
        <v>225.06</v>
      </c>
    </row>
    <row r="9" spans="1:13" ht="14.4" customHeight="1" x14ac:dyDescent="0.3">
      <c r="A9" s="651" t="s">
        <v>2017</v>
      </c>
      <c r="B9" s="652" t="s">
        <v>1948</v>
      </c>
      <c r="C9" s="652" t="s">
        <v>2050</v>
      </c>
      <c r="D9" s="652" t="s">
        <v>2051</v>
      </c>
      <c r="E9" s="652" t="s">
        <v>2052</v>
      </c>
      <c r="F9" s="655"/>
      <c r="G9" s="655"/>
      <c r="H9" s="668">
        <v>0</v>
      </c>
      <c r="I9" s="655">
        <v>1</v>
      </c>
      <c r="J9" s="655">
        <v>63.75</v>
      </c>
      <c r="K9" s="668">
        <v>1</v>
      </c>
      <c r="L9" s="655">
        <v>1</v>
      </c>
      <c r="M9" s="656">
        <v>63.75</v>
      </c>
    </row>
    <row r="10" spans="1:13" ht="14.4" customHeight="1" x14ac:dyDescent="0.3">
      <c r="A10" s="651" t="s">
        <v>2017</v>
      </c>
      <c r="B10" s="652" t="s">
        <v>2149</v>
      </c>
      <c r="C10" s="652" t="s">
        <v>2044</v>
      </c>
      <c r="D10" s="652" t="s">
        <v>2045</v>
      </c>
      <c r="E10" s="652" t="s">
        <v>2046</v>
      </c>
      <c r="F10" s="655"/>
      <c r="G10" s="655"/>
      <c r="H10" s="668"/>
      <c r="I10" s="655">
        <v>1</v>
      </c>
      <c r="J10" s="655">
        <v>0</v>
      </c>
      <c r="K10" s="668"/>
      <c r="L10" s="655">
        <v>1</v>
      </c>
      <c r="M10" s="656">
        <v>0</v>
      </c>
    </row>
    <row r="11" spans="1:13" ht="14.4" customHeight="1" x14ac:dyDescent="0.3">
      <c r="A11" s="651" t="s">
        <v>2018</v>
      </c>
      <c r="B11" s="652" t="s">
        <v>2148</v>
      </c>
      <c r="C11" s="652" t="s">
        <v>2083</v>
      </c>
      <c r="D11" s="652" t="s">
        <v>2084</v>
      </c>
      <c r="E11" s="652" t="s">
        <v>2085</v>
      </c>
      <c r="F11" s="655"/>
      <c r="G11" s="655"/>
      <c r="H11" s="668">
        <v>0</v>
      </c>
      <c r="I11" s="655">
        <v>1</v>
      </c>
      <c r="J11" s="655">
        <v>145.66999999999999</v>
      </c>
      <c r="K11" s="668">
        <v>1</v>
      </c>
      <c r="L11" s="655">
        <v>1</v>
      </c>
      <c r="M11" s="656">
        <v>145.66999999999999</v>
      </c>
    </row>
    <row r="12" spans="1:13" ht="14.4" customHeight="1" x14ac:dyDescent="0.3">
      <c r="A12" s="651" t="s">
        <v>2018</v>
      </c>
      <c r="B12" s="652" t="s">
        <v>2150</v>
      </c>
      <c r="C12" s="652" t="s">
        <v>2087</v>
      </c>
      <c r="D12" s="652" t="s">
        <v>2088</v>
      </c>
      <c r="E12" s="652" t="s">
        <v>2089</v>
      </c>
      <c r="F12" s="655"/>
      <c r="G12" s="655"/>
      <c r="H12" s="668">
        <v>0</v>
      </c>
      <c r="I12" s="655">
        <v>1</v>
      </c>
      <c r="J12" s="655">
        <v>353.18</v>
      </c>
      <c r="K12" s="668">
        <v>1</v>
      </c>
      <c r="L12" s="655">
        <v>1</v>
      </c>
      <c r="M12" s="656">
        <v>353.18</v>
      </c>
    </row>
    <row r="13" spans="1:13" ht="14.4" customHeight="1" thickBot="1" x14ac:dyDescent="0.35">
      <c r="A13" s="657" t="s">
        <v>2018</v>
      </c>
      <c r="B13" s="658" t="s">
        <v>2151</v>
      </c>
      <c r="C13" s="658" t="s">
        <v>2079</v>
      </c>
      <c r="D13" s="658" t="s">
        <v>2080</v>
      </c>
      <c r="E13" s="658" t="s">
        <v>2081</v>
      </c>
      <c r="F13" s="661"/>
      <c r="G13" s="661"/>
      <c r="H13" s="669">
        <v>0</v>
      </c>
      <c r="I13" s="661">
        <v>1</v>
      </c>
      <c r="J13" s="661">
        <v>118.54</v>
      </c>
      <c r="K13" s="669">
        <v>1</v>
      </c>
      <c r="L13" s="661">
        <v>1</v>
      </c>
      <c r="M13" s="662">
        <v>118.54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497" t="s">
        <v>178</v>
      </c>
      <c r="B1" s="498"/>
      <c r="C1" s="498"/>
      <c r="D1" s="498"/>
      <c r="E1" s="498"/>
      <c r="F1" s="498"/>
      <c r="G1" s="469"/>
      <c r="H1" s="499"/>
      <c r="I1" s="499"/>
    </row>
    <row r="2" spans="1:10" ht="14.4" customHeight="1" thickBot="1" x14ac:dyDescent="0.35">
      <c r="A2" s="382" t="s">
        <v>309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30">
        <v>2014</v>
      </c>
      <c r="D3" s="431">
        <v>2015</v>
      </c>
      <c r="E3" s="11"/>
      <c r="F3" s="492">
        <v>2016</v>
      </c>
      <c r="G3" s="493"/>
      <c r="H3" s="493"/>
      <c r="I3" s="494"/>
    </row>
    <row r="4" spans="1:10" ht="14.4" customHeight="1" thickBot="1" x14ac:dyDescent="0.35">
      <c r="A4" s="435" t="s">
        <v>0</v>
      </c>
      <c r="B4" s="436" t="s">
        <v>255</v>
      </c>
      <c r="C4" s="495" t="s">
        <v>94</v>
      </c>
      <c r="D4" s="496"/>
      <c r="E4" s="437"/>
      <c r="F4" s="432" t="s">
        <v>94</v>
      </c>
      <c r="G4" s="433" t="s">
        <v>95</v>
      </c>
      <c r="H4" s="433" t="s">
        <v>69</v>
      </c>
      <c r="I4" s="434" t="s">
        <v>96</v>
      </c>
    </row>
    <row r="5" spans="1:10" ht="14.4" customHeight="1" x14ac:dyDescent="0.3">
      <c r="A5" s="635" t="s">
        <v>525</v>
      </c>
      <c r="B5" s="636" t="s">
        <v>526</v>
      </c>
      <c r="C5" s="637" t="s">
        <v>527</v>
      </c>
      <c r="D5" s="637" t="s">
        <v>527</v>
      </c>
      <c r="E5" s="637"/>
      <c r="F5" s="637" t="s">
        <v>527</v>
      </c>
      <c r="G5" s="637" t="s">
        <v>527</v>
      </c>
      <c r="H5" s="637" t="s">
        <v>527</v>
      </c>
      <c r="I5" s="638" t="s">
        <v>527</v>
      </c>
      <c r="J5" s="639" t="s">
        <v>74</v>
      </c>
    </row>
    <row r="6" spans="1:10" ht="14.4" customHeight="1" x14ac:dyDescent="0.3">
      <c r="A6" s="635" t="s">
        <v>525</v>
      </c>
      <c r="B6" s="636" t="s">
        <v>334</v>
      </c>
      <c r="C6" s="637">
        <v>2063.9428900000103</v>
      </c>
      <c r="D6" s="637">
        <v>3656.2857199999999</v>
      </c>
      <c r="E6" s="637"/>
      <c r="F6" s="637">
        <v>2156.9648500000003</v>
      </c>
      <c r="G6" s="637">
        <v>3646.1676717531864</v>
      </c>
      <c r="H6" s="637">
        <v>-1489.2028217531861</v>
      </c>
      <c r="I6" s="638">
        <v>0.59157039505066622</v>
      </c>
      <c r="J6" s="639" t="s">
        <v>1</v>
      </c>
    </row>
    <row r="7" spans="1:10" ht="14.4" customHeight="1" x14ac:dyDescent="0.3">
      <c r="A7" s="635" t="s">
        <v>525</v>
      </c>
      <c r="B7" s="636" t="s">
        <v>335</v>
      </c>
      <c r="C7" s="637">
        <v>413.84485999999998</v>
      </c>
      <c r="D7" s="637">
        <v>344.11288999999999</v>
      </c>
      <c r="E7" s="637"/>
      <c r="F7" s="637">
        <v>958.34410000000003</v>
      </c>
      <c r="G7" s="637">
        <v>1500.0004134835065</v>
      </c>
      <c r="H7" s="637">
        <v>-541.65631348350644</v>
      </c>
      <c r="I7" s="638">
        <v>0.63889589055139129</v>
      </c>
      <c r="J7" s="639" t="s">
        <v>1</v>
      </c>
    </row>
    <row r="8" spans="1:10" ht="14.4" customHeight="1" x14ac:dyDescent="0.3">
      <c r="A8" s="635" t="s">
        <v>525</v>
      </c>
      <c r="B8" s="636" t="s">
        <v>336</v>
      </c>
      <c r="C8" s="637">
        <v>5768.7391100000095</v>
      </c>
      <c r="D8" s="637">
        <v>4714.5693200000023</v>
      </c>
      <c r="E8" s="637"/>
      <c r="F8" s="637">
        <v>6767.6469099999995</v>
      </c>
      <c r="G8" s="637">
        <v>3916.6026514228502</v>
      </c>
      <c r="H8" s="637">
        <v>2851.0442585771493</v>
      </c>
      <c r="I8" s="638">
        <v>1.7279380913306084</v>
      </c>
      <c r="J8" s="639" t="s">
        <v>1</v>
      </c>
    </row>
    <row r="9" spans="1:10" ht="14.4" customHeight="1" x14ac:dyDescent="0.3">
      <c r="A9" s="635" t="s">
        <v>525</v>
      </c>
      <c r="B9" s="636" t="s">
        <v>337</v>
      </c>
      <c r="C9" s="637">
        <v>286.964460000001</v>
      </c>
      <c r="D9" s="637">
        <v>297.88887</v>
      </c>
      <c r="E9" s="637"/>
      <c r="F9" s="637">
        <v>368.86209000000002</v>
      </c>
      <c r="G9" s="637">
        <v>400.00011026226838</v>
      </c>
      <c r="H9" s="637">
        <v>-31.138020262268356</v>
      </c>
      <c r="I9" s="638">
        <v>0.92215497080275288</v>
      </c>
      <c r="J9" s="639" t="s">
        <v>1</v>
      </c>
    </row>
    <row r="10" spans="1:10" ht="14.4" customHeight="1" x14ac:dyDescent="0.3">
      <c r="A10" s="635" t="s">
        <v>525</v>
      </c>
      <c r="B10" s="636" t="s">
        <v>338</v>
      </c>
      <c r="C10" s="637">
        <v>1.11547</v>
      </c>
      <c r="D10" s="637">
        <v>0</v>
      </c>
      <c r="E10" s="637"/>
      <c r="F10" s="637">
        <v>2.7888000000000002</v>
      </c>
      <c r="G10" s="637">
        <v>2.5000006891391666</v>
      </c>
      <c r="H10" s="637">
        <v>0.28879931086083355</v>
      </c>
      <c r="I10" s="638">
        <v>1.1155196925006756</v>
      </c>
      <c r="J10" s="639" t="s">
        <v>1</v>
      </c>
    </row>
    <row r="11" spans="1:10" ht="14.4" customHeight="1" x14ac:dyDescent="0.3">
      <c r="A11" s="635" t="s">
        <v>525</v>
      </c>
      <c r="B11" s="636" t="s">
        <v>339</v>
      </c>
      <c r="C11" s="637">
        <v>0.1275</v>
      </c>
      <c r="D11" s="637">
        <v>0</v>
      </c>
      <c r="E11" s="637"/>
      <c r="F11" s="637">
        <v>0</v>
      </c>
      <c r="G11" s="637">
        <v>0.33333342521850001</v>
      </c>
      <c r="H11" s="637">
        <v>-0.33333342521850001</v>
      </c>
      <c r="I11" s="638">
        <v>0</v>
      </c>
      <c r="J11" s="639" t="s">
        <v>1</v>
      </c>
    </row>
    <row r="12" spans="1:10" ht="14.4" customHeight="1" x14ac:dyDescent="0.3">
      <c r="A12" s="635" t="s">
        <v>525</v>
      </c>
      <c r="B12" s="636" t="s">
        <v>340</v>
      </c>
      <c r="C12" s="637">
        <v>147.68863999999999</v>
      </c>
      <c r="D12" s="637">
        <v>197.29515000000001</v>
      </c>
      <c r="E12" s="637"/>
      <c r="F12" s="637">
        <v>292.70528999999999</v>
      </c>
      <c r="G12" s="637">
        <v>225.00006202252601</v>
      </c>
      <c r="H12" s="637">
        <v>67.705227977473982</v>
      </c>
      <c r="I12" s="638">
        <v>1.3009120413962181</v>
      </c>
      <c r="J12" s="639" t="s">
        <v>1</v>
      </c>
    </row>
    <row r="13" spans="1:10" ht="14.4" customHeight="1" x14ac:dyDescent="0.3">
      <c r="A13" s="635" t="s">
        <v>525</v>
      </c>
      <c r="B13" s="636" t="s">
        <v>341</v>
      </c>
      <c r="C13" s="637">
        <v>672.652260000002</v>
      </c>
      <c r="D13" s="637">
        <v>606.07942000000003</v>
      </c>
      <c r="E13" s="637"/>
      <c r="F13" s="637">
        <v>686.55067000000008</v>
      </c>
      <c r="G13" s="637">
        <v>700.00019295897118</v>
      </c>
      <c r="H13" s="637">
        <v>-13.449522958971102</v>
      </c>
      <c r="I13" s="638">
        <v>0.98078640106923598</v>
      </c>
      <c r="J13" s="639" t="s">
        <v>1</v>
      </c>
    </row>
    <row r="14" spans="1:10" ht="14.4" customHeight="1" x14ac:dyDescent="0.3">
      <c r="A14" s="635" t="s">
        <v>525</v>
      </c>
      <c r="B14" s="636" t="s">
        <v>342</v>
      </c>
      <c r="C14" s="637">
        <v>7.4587299999999992</v>
      </c>
      <c r="D14" s="637">
        <v>4.9020000000000001</v>
      </c>
      <c r="E14" s="637"/>
      <c r="F14" s="637">
        <v>7.5644600000000004</v>
      </c>
      <c r="G14" s="637">
        <v>16.666671260927668</v>
      </c>
      <c r="H14" s="637">
        <v>-9.1022112609276675</v>
      </c>
      <c r="I14" s="638">
        <v>0.45386747488886164</v>
      </c>
      <c r="J14" s="639" t="s">
        <v>1</v>
      </c>
    </row>
    <row r="15" spans="1:10" ht="14.4" customHeight="1" x14ac:dyDescent="0.3">
      <c r="A15" s="635" t="s">
        <v>525</v>
      </c>
      <c r="B15" s="636" t="s">
        <v>343</v>
      </c>
      <c r="C15" s="637">
        <v>116.35584</v>
      </c>
      <c r="D15" s="637">
        <v>147.13382999999999</v>
      </c>
      <c r="E15" s="637"/>
      <c r="F15" s="637">
        <v>88.027379999999994</v>
      </c>
      <c r="G15" s="637">
        <v>123.33336733086617</v>
      </c>
      <c r="H15" s="637">
        <v>-35.305987330866174</v>
      </c>
      <c r="I15" s="638">
        <v>0.71373531676832536</v>
      </c>
      <c r="J15" s="639" t="s">
        <v>1</v>
      </c>
    </row>
    <row r="16" spans="1:10" ht="14.4" customHeight="1" x14ac:dyDescent="0.3">
      <c r="A16" s="635" t="s">
        <v>525</v>
      </c>
      <c r="B16" s="636" t="s">
        <v>344</v>
      </c>
      <c r="C16" s="637">
        <v>4.1423199999999998</v>
      </c>
      <c r="D16" s="637">
        <v>27.065469999999998</v>
      </c>
      <c r="E16" s="637"/>
      <c r="F16" s="637">
        <v>14.76685</v>
      </c>
      <c r="G16" s="637">
        <v>16.666671260927668</v>
      </c>
      <c r="H16" s="637">
        <v>-1.8998212609276681</v>
      </c>
      <c r="I16" s="638">
        <v>0.88601075576612032</v>
      </c>
      <c r="J16" s="639" t="s">
        <v>1</v>
      </c>
    </row>
    <row r="17" spans="1:10" ht="14.4" customHeight="1" x14ac:dyDescent="0.3">
      <c r="A17" s="635" t="s">
        <v>525</v>
      </c>
      <c r="B17" s="636" t="s">
        <v>345</v>
      </c>
      <c r="C17" s="637">
        <v>43.681930000000001</v>
      </c>
      <c r="D17" s="637">
        <v>68.046480000000003</v>
      </c>
      <c r="E17" s="637"/>
      <c r="F17" s="637">
        <v>42.116600000000005</v>
      </c>
      <c r="G17" s="637">
        <v>60.000016539340173</v>
      </c>
      <c r="H17" s="637">
        <v>-17.883416539340168</v>
      </c>
      <c r="I17" s="638">
        <v>0.70194313983872725</v>
      </c>
      <c r="J17" s="639" t="s">
        <v>1</v>
      </c>
    </row>
    <row r="18" spans="1:10" ht="14.4" customHeight="1" x14ac:dyDescent="0.3">
      <c r="A18" s="635" t="s">
        <v>525</v>
      </c>
      <c r="B18" s="636" t="s">
        <v>346</v>
      </c>
      <c r="C18" s="637">
        <v>0</v>
      </c>
      <c r="D18" s="637">
        <v>0</v>
      </c>
      <c r="E18" s="637"/>
      <c r="F18" s="637">
        <v>0</v>
      </c>
      <c r="G18" s="637">
        <v>50.000013782783498</v>
      </c>
      <c r="H18" s="637">
        <v>-50.000013782783498</v>
      </c>
      <c r="I18" s="638">
        <v>0</v>
      </c>
      <c r="J18" s="639" t="s">
        <v>1</v>
      </c>
    </row>
    <row r="19" spans="1:10" ht="14.4" customHeight="1" x14ac:dyDescent="0.3">
      <c r="A19" s="635" t="s">
        <v>525</v>
      </c>
      <c r="B19" s="636" t="s">
        <v>347</v>
      </c>
      <c r="C19" s="637">
        <v>239.74509999999998</v>
      </c>
      <c r="D19" s="637">
        <v>339.14175</v>
      </c>
      <c r="E19" s="637"/>
      <c r="F19" s="637">
        <v>267.81684999999999</v>
      </c>
      <c r="G19" s="637">
        <v>366.66676774041366</v>
      </c>
      <c r="H19" s="637">
        <v>-98.849917740413673</v>
      </c>
      <c r="I19" s="638">
        <v>0.7304093895675986</v>
      </c>
      <c r="J19" s="639" t="s">
        <v>1</v>
      </c>
    </row>
    <row r="20" spans="1:10" ht="14.4" customHeight="1" x14ac:dyDescent="0.3">
      <c r="A20" s="635" t="s">
        <v>525</v>
      </c>
      <c r="B20" s="636" t="s">
        <v>348</v>
      </c>
      <c r="C20" s="637" t="s">
        <v>527</v>
      </c>
      <c r="D20" s="637">
        <v>45.06736999999999</v>
      </c>
      <c r="E20" s="637"/>
      <c r="F20" s="637">
        <v>29.944629999999997</v>
      </c>
      <c r="G20" s="637">
        <v>53.333348034968829</v>
      </c>
      <c r="H20" s="637">
        <v>-23.388718034968832</v>
      </c>
      <c r="I20" s="638">
        <v>0.56146165772991297</v>
      </c>
      <c r="J20" s="639" t="s">
        <v>1</v>
      </c>
    </row>
    <row r="21" spans="1:10" ht="14.4" customHeight="1" x14ac:dyDescent="0.3">
      <c r="A21" s="635" t="s">
        <v>525</v>
      </c>
      <c r="B21" s="636" t="s">
        <v>349</v>
      </c>
      <c r="C21" s="637" t="s">
        <v>527</v>
      </c>
      <c r="D21" s="637" t="s">
        <v>527</v>
      </c>
      <c r="E21" s="637"/>
      <c r="F21" s="637">
        <v>7.2550400000000002</v>
      </c>
      <c r="G21" s="637">
        <v>0</v>
      </c>
      <c r="H21" s="637">
        <v>7.2550400000000002</v>
      </c>
      <c r="I21" s="638" t="s">
        <v>527</v>
      </c>
      <c r="J21" s="639" t="s">
        <v>1</v>
      </c>
    </row>
    <row r="22" spans="1:10" ht="14.4" customHeight="1" x14ac:dyDescent="0.3">
      <c r="A22" s="635" t="s">
        <v>525</v>
      </c>
      <c r="B22" s="636" t="s">
        <v>528</v>
      </c>
      <c r="C22" s="637">
        <v>9766.4591100000271</v>
      </c>
      <c r="D22" s="637">
        <v>10447.588270000006</v>
      </c>
      <c r="E22" s="637"/>
      <c r="F22" s="637">
        <v>11691.354519999999</v>
      </c>
      <c r="G22" s="637">
        <v>11077.271291967889</v>
      </c>
      <c r="H22" s="637">
        <v>614.08322803211013</v>
      </c>
      <c r="I22" s="638">
        <v>1.0554363264965245</v>
      </c>
      <c r="J22" s="639" t="s">
        <v>529</v>
      </c>
    </row>
    <row r="24" spans="1:10" ht="14.4" customHeight="1" x14ac:dyDescent="0.3">
      <c r="A24" s="635" t="s">
        <v>525</v>
      </c>
      <c r="B24" s="636" t="s">
        <v>526</v>
      </c>
      <c r="C24" s="637" t="s">
        <v>527</v>
      </c>
      <c r="D24" s="637" t="s">
        <v>527</v>
      </c>
      <c r="E24" s="637"/>
      <c r="F24" s="637" t="s">
        <v>527</v>
      </c>
      <c r="G24" s="637" t="s">
        <v>527</v>
      </c>
      <c r="H24" s="637" t="s">
        <v>527</v>
      </c>
      <c r="I24" s="638" t="s">
        <v>527</v>
      </c>
      <c r="J24" s="639" t="s">
        <v>74</v>
      </c>
    </row>
    <row r="25" spans="1:10" ht="14.4" customHeight="1" x14ac:dyDescent="0.3">
      <c r="A25" s="635" t="s">
        <v>2153</v>
      </c>
      <c r="B25" s="636" t="s">
        <v>2154</v>
      </c>
      <c r="C25" s="637" t="s">
        <v>527</v>
      </c>
      <c r="D25" s="637" t="s">
        <v>527</v>
      </c>
      <c r="E25" s="637"/>
      <c r="F25" s="637" t="s">
        <v>527</v>
      </c>
      <c r="G25" s="637" t="s">
        <v>527</v>
      </c>
      <c r="H25" s="637" t="s">
        <v>527</v>
      </c>
      <c r="I25" s="638" t="s">
        <v>527</v>
      </c>
      <c r="J25" s="639" t="s">
        <v>0</v>
      </c>
    </row>
    <row r="26" spans="1:10" ht="14.4" customHeight="1" x14ac:dyDescent="0.3">
      <c r="A26" s="635" t="s">
        <v>2153</v>
      </c>
      <c r="B26" s="636" t="s">
        <v>341</v>
      </c>
      <c r="C26" s="637">
        <v>0</v>
      </c>
      <c r="D26" s="637" t="s">
        <v>527</v>
      </c>
      <c r="E26" s="637"/>
      <c r="F26" s="637" t="s">
        <v>527</v>
      </c>
      <c r="G26" s="637" t="s">
        <v>527</v>
      </c>
      <c r="H26" s="637" t="s">
        <v>527</v>
      </c>
      <c r="I26" s="638" t="s">
        <v>527</v>
      </c>
      <c r="J26" s="639" t="s">
        <v>1</v>
      </c>
    </row>
    <row r="27" spans="1:10" ht="14.4" customHeight="1" x14ac:dyDescent="0.3">
      <c r="A27" s="635" t="s">
        <v>2153</v>
      </c>
      <c r="B27" s="636" t="s">
        <v>2155</v>
      </c>
      <c r="C27" s="637">
        <v>0</v>
      </c>
      <c r="D27" s="637" t="s">
        <v>527</v>
      </c>
      <c r="E27" s="637"/>
      <c r="F27" s="637" t="s">
        <v>527</v>
      </c>
      <c r="G27" s="637" t="s">
        <v>527</v>
      </c>
      <c r="H27" s="637" t="s">
        <v>527</v>
      </c>
      <c r="I27" s="638" t="s">
        <v>527</v>
      </c>
      <c r="J27" s="639" t="s">
        <v>533</v>
      </c>
    </row>
    <row r="28" spans="1:10" ht="14.4" customHeight="1" x14ac:dyDescent="0.3">
      <c r="A28" s="635" t="s">
        <v>527</v>
      </c>
      <c r="B28" s="636" t="s">
        <v>527</v>
      </c>
      <c r="C28" s="637" t="s">
        <v>527</v>
      </c>
      <c r="D28" s="637" t="s">
        <v>527</v>
      </c>
      <c r="E28" s="637"/>
      <c r="F28" s="637" t="s">
        <v>527</v>
      </c>
      <c r="G28" s="637" t="s">
        <v>527</v>
      </c>
      <c r="H28" s="637" t="s">
        <v>527</v>
      </c>
      <c r="I28" s="638" t="s">
        <v>527</v>
      </c>
      <c r="J28" s="639" t="s">
        <v>534</v>
      </c>
    </row>
    <row r="29" spans="1:10" ht="14.4" customHeight="1" x14ac:dyDescent="0.3">
      <c r="A29" s="635" t="s">
        <v>530</v>
      </c>
      <c r="B29" s="636" t="s">
        <v>531</v>
      </c>
      <c r="C29" s="637" t="s">
        <v>527</v>
      </c>
      <c r="D29" s="637" t="s">
        <v>527</v>
      </c>
      <c r="E29" s="637"/>
      <c r="F29" s="637" t="s">
        <v>527</v>
      </c>
      <c r="G29" s="637" t="s">
        <v>527</v>
      </c>
      <c r="H29" s="637" t="s">
        <v>527</v>
      </c>
      <c r="I29" s="638" t="s">
        <v>527</v>
      </c>
      <c r="J29" s="639" t="s">
        <v>0</v>
      </c>
    </row>
    <row r="30" spans="1:10" ht="14.4" customHeight="1" x14ac:dyDescent="0.3">
      <c r="A30" s="635" t="s">
        <v>530</v>
      </c>
      <c r="B30" s="636" t="s">
        <v>339</v>
      </c>
      <c r="C30" s="637">
        <v>4.2500000000000003E-2</v>
      </c>
      <c r="D30" s="637">
        <v>0</v>
      </c>
      <c r="E30" s="637"/>
      <c r="F30" s="637" t="s">
        <v>527</v>
      </c>
      <c r="G30" s="637" t="s">
        <v>527</v>
      </c>
      <c r="H30" s="637" t="s">
        <v>527</v>
      </c>
      <c r="I30" s="638" t="s">
        <v>527</v>
      </c>
      <c r="J30" s="639" t="s">
        <v>1</v>
      </c>
    </row>
    <row r="31" spans="1:10" ht="14.4" customHeight="1" x14ac:dyDescent="0.3">
      <c r="A31" s="635" t="s">
        <v>530</v>
      </c>
      <c r="B31" s="636" t="s">
        <v>340</v>
      </c>
      <c r="C31" s="637">
        <v>2.0361000000000002</v>
      </c>
      <c r="D31" s="637">
        <v>4.4671399999999997</v>
      </c>
      <c r="E31" s="637"/>
      <c r="F31" s="637">
        <v>5.2759</v>
      </c>
      <c r="G31" s="637">
        <v>4.7256379273861668</v>
      </c>
      <c r="H31" s="637">
        <v>0.5502620726138332</v>
      </c>
      <c r="I31" s="638">
        <v>1.1164418605634039</v>
      </c>
      <c r="J31" s="639" t="s">
        <v>1</v>
      </c>
    </row>
    <row r="32" spans="1:10" ht="14.4" customHeight="1" x14ac:dyDescent="0.3">
      <c r="A32" s="635" t="s">
        <v>530</v>
      </c>
      <c r="B32" s="636" t="s">
        <v>341</v>
      </c>
      <c r="C32" s="637">
        <v>5.4791699999999999</v>
      </c>
      <c r="D32" s="637">
        <v>3.5053800000000002</v>
      </c>
      <c r="E32" s="637"/>
      <c r="F32" s="637">
        <v>6.06935</v>
      </c>
      <c r="G32" s="637">
        <v>5.1815465624663331</v>
      </c>
      <c r="H32" s="637">
        <v>0.88780343753366697</v>
      </c>
      <c r="I32" s="638">
        <v>1.1713394691779218</v>
      </c>
      <c r="J32" s="639" t="s">
        <v>1</v>
      </c>
    </row>
    <row r="33" spans="1:10" ht="14.4" customHeight="1" x14ac:dyDescent="0.3">
      <c r="A33" s="635" t="s">
        <v>530</v>
      </c>
      <c r="B33" s="636" t="s">
        <v>342</v>
      </c>
      <c r="C33" s="637">
        <v>0</v>
      </c>
      <c r="D33" s="637">
        <v>0</v>
      </c>
      <c r="E33" s="637"/>
      <c r="F33" s="637" t="s">
        <v>527</v>
      </c>
      <c r="G33" s="637" t="s">
        <v>527</v>
      </c>
      <c r="H33" s="637" t="s">
        <v>527</v>
      </c>
      <c r="I33" s="638" t="s">
        <v>527</v>
      </c>
      <c r="J33" s="639" t="s">
        <v>1</v>
      </c>
    </row>
    <row r="34" spans="1:10" ht="14.4" customHeight="1" x14ac:dyDescent="0.3">
      <c r="A34" s="635" t="s">
        <v>530</v>
      </c>
      <c r="B34" s="636" t="s">
        <v>344</v>
      </c>
      <c r="C34" s="637">
        <v>0.16800000000000001</v>
      </c>
      <c r="D34" s="637">
        <v>0.38800000000000001</v>
      </c>
      <c r="E34" s="637"/>
      <c r="F34" s="637">
        <v>1.0680000000000001</v>
      </c>
      <c r="G34" s="637">
        <v>0.45971819171400002</v>
      </c>
      <c r="H34" s="637">
        <v>0.60828180828599998</v>
      </c>
      <c r="I34" s="638">
        <v>2.3231623617462249</v>
      </c>
      <c r="J34" s="639" t="s">
        <v>1</v>
      </c>
    </row>
    <row r="35" spans="1:10" ht="14.4" customHeight="1" x14ac:dyDescent="0.3">
      <c r="A35" s="635" t="s">
        <v>530</v>
      </c>
      <c r="B35" s="636" t="s">
        <v>345</v>
      </c>
      <c r="C35" s="637">
        <v>1.232</v>
      </c>
      <c r="D35" s="637">
        <v>1.3562000000000001</v>
      </c>
      <c r="E35" s="637"/>
      <c r="F35" s="637">
        <v>2.4139999999999997</v>
      </c>
      <c r="G35" s="637">
        <v>2.7951587104948334</v>
      </c>
      <c r="H35" s="637">
        <v>-0.38115871049483374</v>
      </c>
      <c r="I35" s="638">
        <v>0.86363611158689579</v>
      </c>
      <c r="J35" s="639" t="s">
        <v>1</v>
      </c>
    </row>
    <row r="36" spans="1:10" ht="14.4" customHeight="1" x14ac:dyDescent="0.3">
      <c r="A36" s="635" t="s">
        <v>530</v>
      </c>
      <c r="B36" s="636" t="s">
        <v>348</v>
      </c>
      <c r="C36" s="637" t="s">
        <v>527</v>
      </c>
      <c r="D36" s="637">
        <v>0.34569</v>
      </c>
      <c r="E36" s="637"/>
      <c r="F36" s="637">
        <v>0.51983000000000001</v>
      </c>
      <c r="G36" s="637">
        <v>0.39771816330183335</v>
      </c>
      <c r="H36" s="637">
        <v>0.12211183669816666</v>
      </c>
      <c r="I36" s="638">
        <v>1.3070310787025696</v>
      </c>
      <c r="J36" s="639" t="s">
        <v>1</v>
      </c>
    </row>
    <row r="37" spans="1:10" ht="14.4" customHeight="1" x14ac:dyDescent="0.3">
      <c r="A37" s="635" t="s">
        <v>530</v>
      </c>
      <c r="B37" s="636" t="s">
        <v>532</v>
      </c>
      <c r="C37" s="637">
        <v>8.95777</v>
      </c>
      <c r="D37" s="637">
        <v>10.062409999999998</v>
      </c>
      <c r="E37" s="637"/>
      <c r="F37" s="637">
        <v>15.34708</v>
      </c>
      <c r="G37" s="637">
        <v>13.559779555363168</v>
      </c>
      <c r="H37" s="637">
        <v>1.7873004446368324</v>
      </c>
      <c r="I37" s="638">
        <v>1.1318089602666084</v>
      </c>
      <c r="J37" s="639" t="s">
        <v>533</v>
      </c>
    </row>
    <row r="38" spans="1:10" ht="14.4" customHeight="1" x14ac:dyDescent="0.3">
      <c r="A38" s="635" t="s">
        <v>527</v>
      </c>
      <c r="B38" s="636" t="s">
        <v>527</v>
      </c>
      <c r="C38" s="637" t="s">
        <v>527</v>
      </c>
      <c r="D38" s="637" t="s">
        <v>527</v>
      </c>
      <c r="E38" s="637"/>
      <c r="F38" s="637" t="s">
        <v>527</v>
      </c>
      <c r="G38" s="637" t="s">
        <v>527</v>
      </c>
      <c r="H38" s="637" t="s">
        <v>527</v>
      </c>
      <c r="I38" s="638" t="s">
        <v>527</v>
      </c>
      <c r="J38" s="639" t="s">
        <v>534</v>
      </c>
    </row>
    <row r="39" spans="1:10" ht="14.4" customHeight="1" x14ac:dyDescent="0.3">
      <c r="A39" s="635" t="s">
        <v>535</v>
      </c>
      <c r="B39" s="636" t="s">
        <v>536</v>
      </c>
      <c r="C39" s="637" t="s">
        <v>527</v>
      </c>
      <c r="D39" s="637" t="s">
        <v>527</v>
      </c>
      <c r="E39" s="637"/>
      <c r="F39" s="637" t="s">
        <v>527</v>
      </c>
      <c r="G39" s="637" t="s">
        <v>527</v>
      </c>
      <c r="H39" s="637" t="s">
        <v>527</v>
      </c>
      <c r="I39" s="638" t="s">
        <v>527</v>
      </c>
      <c r="J39" s="639" t="s">
        <v>0</v>
      </c>
    </row>
    <row r="40" spans="1:10" ht="14.4" customHeight="1" x14ac:dyDescent="0.3">
      <c r="A40" s="635" t="s">
        <v>535</v>
      </c>
      <c r="B40" s="636" t="s">
        <v>338</v>
      </c>
      <c r="C40" s="637">
        <v>0</v>
      </c>
      <c r="D40" s="637" t="s">
        <v>527</v>
      </c>
      <c r="E40" s="637"/>
      <c r="F40" s="637" t="s">
        <v>527</v>
      </c>
      <c r="G40" s="637" t="s">
        <v>527</v>
      </c>
      <c r="H40" s="637" t="s">
        <v>527</v>
      </c>
      <c r="I40" s="638" t="s">
        <v>527</v>
      </c>
      <c r="J40" s="639" t="s">
        <v>1</v>
      </c>
    </row>
    <row r="41" spans="1:10" ht="14.4" customHeight="1" x14ac:dyDescent="0.3">
      <c r="A41" s="635" t="s">
        <v>535</v>
      </c>
      <c r="B41" s="636" t="s">
        <v>339</v>
      </c>
      <c r="C41" s="637">
        <v>8.5000000000000006E-2</v>
      </c>
      <c r="D41" s="637">
        <v>0</v>
      </c>
      <c r="E41" s="637"/>
      <c r="F41" s="637" t="s">
        <v>527</v>
      </c>
      <c r="G41" s="637" t="s">
        <v>527</v>
      </c>
      <c r="H41" s="637" t="s">
        <v>527</v>
      </c>
      <c r="I41" s="638" t="s">
        <v>527</v>
      </c>
      <c r="J41" s="639" t="s">
        <v>1</v>
      </c>
    </row>
    <row r="42" spans="1:10" ht="14.4" customHeight="1" x14ac:dyDescent="0.3">
      <c r="A42" s="635" t="s">
        <v>535</v>
      </c>
      <c r="B42" s="636" t="s">
        <v>340</v>
      </c>
      <c r="C42" s="637">
        <v>3.39777</v>
      </c>
      <c r="D42" s="637">
        <v>3.7146600000000003</v>
      </c>
      <c r="E42" s="637"/>
      <c r="F42" s="637">
        <v>5.3974899999999995</v>
      </c>
      <c r="G42" s="637">
        <v>6.7750505096964995</v>
      </c>
      <c r="H42" s="637">
        <v>-1.3775605096965</v>
      </c>
      <c r="I42" s="638">
        <v>0.79667155134490497</v>
      </c>
      <c r="J42" s="639" t="s">
        <v>1</v>
      </c>
    </row>
    <row r="43" spans="1:10" ht="14.4" customHeight="1" x14ac:dyDescent="0.3">
      <c r="A43" s="635" t="s">
        <v>535</v>
      </c>
      <c r="B43" s="636" t="s">
        <v>341</v>
      </c>
      <c r="C43" s="637">
        <v>8.9677100000000003</v>
      </c>
      <c r="D43" s="637">
        <v>9.2158499999999997</v>
      </c>
      <c r="E43" s="637"/>
      <c r="F43" s="637">
        <v>4.7354000000000003</v>
      </c>
      <c r="G43" s="637">
        <v>8.7052956444470002</v>
      </c>
      <c r="H43" s="637">
        <v>-3.9698956444469999</v>
      </c>
      <c r="I43" s="638">
        <v>0.5439677402594193</v>
      </c>
      <c r="J43" s="639" t="s">
        <v>1</v>
      </c>
    </row>
    <row r="44" spans="1:10" ht="14.4" customHeight="1" x14ac:dyDescent="0.3">
      <c r="A44" s="635" t="s">
        <v>535</v>
      </c>
      <c r="B44" s="636" t="s">
        <v>342</v>
      </c>
      <c r="C44" s="637">
        <v>0</v>
      </c>
      <c r="D44" s="637">
        <v>0.81699999999999995</v>
      </c>
      <c r="E44" s="637"/>
      <c r="F44" s="637">
        <v>0</v>
      </c>
      <c r="G44" s="637">
        <v>1.0760749553969999</v>
      </c>
      <c r="H44" s="637">
        <v>-1.0760749553969999</v>
      </c>
      <c r="I44" s="638">
        <v>0</v>
      </c>
      <c r="J44" s="639" t="s">
        <v>1</v>
      </c>
    </row>
    <row r="45" spans="1:10" ht="14.4" customHeight="1" x14ac:dyDescent="0.3">
      <c r="A45" s="635" t="s">
        <v>535</v>
      </c>
      <c r="B45" s="636" t="s">
        <v>344</v>
      </c>
      <c r="C45" s="637">
        <v>0.21</v>
      </c>
      <c r="D45" s="637">
        <v>1.7244999999999999</v>
      </c>
      <c r="E45" s="637"/>
      <c r="F45" s="637">
        <v>0.3</v>
      </c>
      <c r="G45" s="637">
        <v>0.66107537428116669</v>
      </c>
      <c r="H45" s="637">
        <v>-0.36107537428116671</v>
      </c>
      <c r="I45" s="638">
        <v>0.45380604341253961</v>
      </c>
      <c r="J45" s="639" t="s">
        <v>1</v>
      </c>
    </row>
    <row r="46" spans="1:10" ht="14.4" customHeight="1" x14ac:dyDescent="0.3">
      <c r="A46" s="635" t="s">
        <v>535</v>
      </c>
      <c r="B46" s="636" t="s">
        <v>345</v>
      </c>
      <c r="C46" s="637">
        <v>1.155</v>
      </c>
      <c r="D46" s="637">
        <v>2.2864</v>
      </c>
      <c r="E46" s="637"/>
      <c r="F46" s="637">
        <v>2.9820000000000002</v>
      </c>
      <c r="G46" s="637">
        <v>3.0003458753495003</v>
      </c>
      <c r="H46" s="637">
        <v>-1.8345875349500051E-2</v>
      </c>
      <c r="I46" s="638">
        <v>0.99388541317845125</v>
      </c>
      <c r="J46" s="639" t="s">
        <v>1</v>
      </c>
    </row>
    <row r="47" spans="1:10" ht="14.4" customHeight="1" x14ac:dyDescent="0.3">
      <c r="A47" s="635" t="s">
        <v>535</v>
      </c>
      <c r="B47" s="636" t="s">
        <v>348</v>
      </c>
      <c r="C47" s="637" t="s">
        <v>527</v>
      </c>
      <c r="D47" s="637">
        <v>0</v>
      </c>
      <c r="E47" s="637"/>
      <c r="F47" s="637">
        <v>0.31219999999999998</v>
      </c>
      <c r="G47" s="637">
        <v>0.33051634644066669</v>
      </c>
      <c r="H47" s="637">
        <v>-1.8316346440666709E-2</v>
      </c>
      <c r="I47" s="638">
        <v>0.94458263066890458</v>
      </c>
      <c r="J47" s="639" t="s">
        <v>1</v>
      </c>
    </row>
    <row r="48" spans="1:10" ht="14.4" customHeight="1" x14ac:dyDescent="0.3">
      <c r="A48" s="635" t="s">
        <v>535</v>
      </c>
      <c r="B48" s="636" t="s">
        <v>537</v>
      </c>
      <c r="C48" s="637">
        <v>13.815480000000001</v>
      </c>
      <c r="D48" s="637">
        <v>17.758410000000001</v>
      </c>
      <c r="E48" s="637"/>
      <c r="F48" s="637">
        <v>13.72709</v>
      </c>
      <c r="G48" s="637">
        <v>20.548358705611836</v>
      </c>
      <c r="H48" s="637">
        <v>-6.8212687056118355</v>
      </c>
      <c r="I48" s="638">
        <v>0.66803826994956439</v>
      </c>
      <c r="J48" s="639" t="s">
        <v>533</v>
      </c>
    </row>
    <row r="49" spans="1:10" ht="14.4" customHeight="1" x14ac:dyDescent="0.3">
      <c r="A49" s="635" t="s">
        <v>527</v>
      </c>
      <c r="B49" s="636" t="s">
        <v>527</v>
      </c>
      <c r="C49" s="637" t="s">
        <v>527</v>
      </c>
      <c r="D49" s="637" t="s">
        <v>527</v>
      </c>
      <c r="E49" s="637"/>
      <c r="F49" s="637" t="s">
        <v>527</v>
      </c>
      <c r="G49" s="637" t="s">
        <v>527</v>
      </c>
      <c r="H49" s="637" t="s">
        <v>527</v>
      </c>
      <c r="I49" s="638" t="s">
        <v>527</v>
      </c>
      <c r="J49" s="639" t="s">
        <v>534</v>
      </c>
    </row>
    <row r="50" spans="1:10" ht="14.4" customHeight="1" x14ac:dyDescent="0.3">
      <c r="A50" s="635" t="s">
        <v>538</v>
      </c>
      <c r="B50" s="636" t="s">
        <v>539</v>
      </c>
      <c r="C50" s="637" t="s">
        <v>527</v>
      </c>
      <c r="D50" s="637" t="s">
        <v>527</v>
      </c>
      <c r="E50" s="637"/>
      <c r="F50" s="637" t="s">
        <v>527</v>
      </c>
      <c r="G50" s="637" t="s">
        <v>527</v>
      </c>
      <c r="H50" s="637" t="s">
        <v>527</v>
      </c>
      <c r="I50" s="638" t="s">
        <v>527</v>
      </c>
      <c r="J50" s="639" t="s">
        <v>0</v>
      </c>
    </row>
    <row r="51" spans="1:10" ht="14.4" customHeight="1" x14ac:dyDescent="0.3">
      <c r="A51" s="635" t="s">
        <v>538</v>
      </c>
      <c r="B51" s="636" t="s">
        <v>340</v>
      </c>
      <c r="C51" s="637">
        <v>0.52514000000000005</v>
      </c>
      <c r="D51" s="637">
        <v>7.1999999999999995E-2</v>
      </c>
      <c r="E51" s="637"/>
      <c r="F51" s="637">
        <v>0.34892000000000001</v>
      </c>
      <c r="G51" s="637">
        <v>0.88960766831249993</v>
      </c>
      <c r="H51" s="637">
        <v>-0.54068766831249992</v>
      </c>
      <c r="I51" s="638">
        <v>0.39221784212119892</v>
      </c>
      <c r="J51" s="639" t="s">
        <v>1</v>
      </c>
    </row>
    <row r="52" spans="1:10" ht="14.4" customHeight="1" x14ac:dyDescent="0.3">
      <c r="A52" s="635" t="s">
        <v>538</v>
      </c>
      <c r="B52" s="636" t="s">
        <v>341</v>
      </c>
      <c r="C52" s="637">
        <v>0.18345</v>
      </c>
      <c r="D52" s="637">
        <v>0.12939999999999999</v>
      </c>
      <c r="E52" s="637"/>
      <c r="F52" s="637">
        <v>0.57379999999999998</v>
      </c>
      <c r="G52" s="637">
        <v>0.30977484716616666</v>
      </c>
      <c r="H52" s="637">
        <v>0.26402515283383332</v>
      </c>
      <c r="I52" s="638">
        <v>1.852313075929652</v>
      </c>
      <c r="J52" s="639" t="s">
        <v>1</v>
      </c>
    </row>
    <row r="53" spans="1:10" ht="14.4" customHeight="1" x14ac:dyDescent="0.3">
      <c r="A53" s="635" t="s">
        <v>538</v>
      </c>
      <c r="B53" s="636" t="s">
        <v>344</v>
      </c>
      <c r="C53" s="637">
        <v>3.1E-2</v>
      </c>
      <c r="D53" s="637">
        <v>0</v>
      </c>
      <c r="E53" s="637"/>
      <c r="F53" s="637">
        <v>0</v>
      </c>
      <c r="G53" s="637">
        <v>6.1152353042166673E-2</v>
      </c>
      <c r="H53" s="637">
        <v>-6.1152353042166673E-2</v>
      </c>
      <c r="I53" s="638">
        <v>0</v>
      </c>
      <c r="J53" s="639" t="s">
        <v>1</v>
      </c>
    </row>
    <row r="54" spans="1:10" ht="14.4" customHeight="1" x14ac:dyDescent="0.3">
      <c r="A54" s="635" t="s">
        <v>538</v>
      </c>
      <c r="B54" s="636" t="s">
        <v>345</v>
      </c>
      <c r="C54" s="637">
        <v>0</v>
      </c>
      <c r="D54" s="637">
        <v>0</v>
      </c>
      <c r="E54" s="637"/>
      <c r="F54" s="637">
        <v>0</v>
      </c>
      <c r="G54" s="637">
        <v>0.45540533837200003</v>
      </c>
      <c r="H54" s="637">
        <v>-0.45540533837200003</v>
      </c>
      <c r="I54" s="638">
        <v>0</v>
      </c>
      <c r="J54" s="639" t="s">
        <v>1</v>
      </c>
    </row>
    <row r="55" spans="1:10" ht="14.4" customHeight="1" x14ac:dyDescent="0.3">
      <c r="A55" s="635" t="s">
        <v>538</v>
      </c>
      <c r="B55" s="636" t="s">
        <v>540</v>
      </c>
      <c r="C55" s="637">
        <v>0.73959000000000008</v>
      </c>
      <c r="D55" s="637">
        <v>0.20139999999999997</v>
      </c>
      <c r="E55" s="637"/>
      <c r="F55" s="637">
        <v>0.92271999999999998</v>
      </c>
      <c r="G55" s="637">
        <v>1.7159402068928333</v>
      </c>
      <c r="H55" s="637">
        <v>-0.79322020689283335</v>
      </c>
      <c r="I55" s="638">
        <v>0.53773435478316012</v>
      </c>
      <c r="J55" s="639" t="s">
        <v>533</v>
      </c>
    </row>
    <row r="56" spans="1:10" ht="14.4" customHeight="1" x14ac:dyDescent="0.3">
      <c r="A56" s="635" t="s">
        <v>527</v>
      </c>
      <c r="B56" s="636" t="s">
        <v>527</v>
      </c>
      <c r="C56" s="637" t="s">
        <v>527</v>
      </c>
      <c r="D56" s="637" t="s">
        <v>527</v>
      </c>
      <c r="E56" s="637"/>
      <c r="F56" s="637" t="s">
        <v>527</v>
      </c>
      <c r="G56" s="637" t="s">
        <v>527</v>
      </c>
      <c r="H56" s="637" t="s">
        <v>527</v>
      </c>
      <c r="I56" s="638" t="s">
        <v>527</v>
      </c>
      <c r="J56" s="639" t="s">
        <v>534</v>
      </c>
    </row>
    <row r="57" spans="1:10" ht="14.4" customHeight="1" x14ac:dyDescent="0.3">
      <c r="A57" s="635" t="s">
        <v>541</v>
      </c>
      <c r="B57" s="636" t="s">
        <v>542</v>
      </c>
      <c r="C57" s="637" t="s">
        <v>527</v>
      </c>
      <c r="D57" s="637" t="s">
        <v>527</v>
      </c>
      <c r="E57" s="637"/>
      <c r="F57" s="637" t="s">
        <v>527</v>
      </c>
      <c r="G57" s="637" t="s">
        <v>527</v>
      </c>
      <c r="H57" s="637" t="s">
        <v>527</v>
      </c>
      <c r="I57" s="638" t="s">
        <v>527</v>
      </c>
      <c r="J57" s="639" t="s">
        <v>0</v>
      </c>
    </row>
    <row r="58" spans="1:10" ht="14.4" customHeight="1" x14ac:dyDescent="0.3">
      <c r="A58" s="635" t="s">
        <v>541</v>
      </c>
      <c r="B58" s="636" t="s">
        <v>334</v>
      </c>
      <c r="C58" s="637" t="s">
        <v>527</v>
      </c>
      <c r="D58" s="637">
        <v>0</v>
      </c>
      <c r="E58" s="637"/>
      <c r="F58" s="637">
        <v>0</v>
      </c>
      <c r="G58" s="637">
        <v>0.51200617281983341</v>
      </c>
      <c r="H58" s="637">
        <v>-0.51200617281983341</v>
      </c>
      <c r="I58" s="638">
        <v>0</v>
      </c>
      <c r="J58" s="639" t="s">
        <v>1</v>
      </c>
    </row>
    <row r="59" spans="1:10" ht="14.4" customHeight="1" x14ac:dyDescent="0.3">
      <c r="A59" s="635" t="s">
        <v>541</v>
      </c>
      <c r="B59" s="636" t="s">
        <v>338</v>
      </c>
      <c r="C59" s="637">
        <v>1.11547</v>
      </c>
      <c r="D59" s="637">
        <v>0</v>
      </c>
      <c r="E59" s="637"/>
      <c r="F59" s="637">
        <v>2.7888000000000002</v>
      </c>
      <c r="G59" s="637">
        <v>2.5000006891391666</v>
      </c>
      <c r="H59" s="637">
        <v>0.28879931086083355</v>
      </c>
      <c r="I59" s="638">
        <v>1.1155196925006756</v>
      </c>
      <c r="J59" s="639" t="s">
        <v>1</v>
      </c>
    </row>
    <row r="60" spans="1:10" ht="14.4" customHeight="1" x14ac:dyDescent="0.3">
      <c r="A60" s="635" t="s">
        <v>541</v>
      </c>
      <c r="B60" s="636" t="s">
        <v>339</v>
      </c>
      <c r="C60" s="637">
        <v>0</v>
      </c>
      <c r="D60" s="637">
        <v>0</v>
      </c>
      <c r="E60" s="637"/>
      <c r="F60" s="637">
        <v>0</v>
      </c>
      <c r="G60" s="637">
        <v>0.33333342521850001</v>
      </c>
      <c r="H60" s="637">
        <v>-0.33333342521850001</v>
      </c>
      <c r="I60" s="638">
        <v>0</v>
      </c>
      <c r="J60" s="639" t="s">
        <v>1</v>
      </c>
    </row>
    <row r="61" spans="1:10" ht="14.4" customHeight="1" x14ac:dyDescent="0.3">
      <c r="A61" s="635" t="s">
        <v>541</v>
      </c>
      <c r="B61" s="636" t="s">
        <v>340</v>
      </c>
      <c r="C61" s="637">
        <v>23.684069999999998</v>
      </c>
      <c r="D61" s="637">
        <v>29.501570000000001</v>
      </c>
      <c r="E61" s="637"/>
      <c r="F61" s="637">
        <v>49.689149999999998</v>
      </c>
      <c r="G61" s="637">
        <v>50.862847803829503</v>
      </c>
      <c r="H61" s="637">
        <v>-1.1736978038295049</v>
      </c>
      <c r="I61" s="638">
        <v>0.97692426093882345</v>
      </c>
      <c r="J61" s="639" t="s">
        <v>1</v>
      </c>
    </row>
    <row r="62" spans="1:10" ht="14.4" customHeight="1" x14ac:dyDescent="0.3">
      <c r="A62" s="635" t="s">
        <v>541</v>
      </c>
      <c r="B62" s="636" t="s">
        <v>341</v>
      </c>
      <c r="C62" s="637">
        <v>227.05013000000099</v>
      </c>
      <c r="D62" s="637">
        <v>248.35115999999999</v>
      </c>
      <c r="E62" s="637"/>
      <c r="F62" s="637">
        <v>253.95846</v>
      </c>
      <c r="G62" s="637">
        <v>287.309450417135</v>
      </c>
      <c r="H62" s="637">
        <v>-33.350990417134994</v>
      </c>
      <c r="I62" s="638">
        <v>0.88391961918163919</v>
      </c>
      <c r="J62" s="639" t="s">
        <v>1</v>
      </c>
    </row>
    <row r="63" spans="1:10" ht="14.4" customHeight="1" x14ac:dyDescent="0.3">
      <c r="A63" s="635" t="s">
        <v>541</v>
      </c>
      <c r="B63" s="636" t="s">
        <v>342</v>
      </c>
      <c r="C63" s="637">
        <v>7.4587299999999992</v>
      </c>
      <c r="D63" s="637">
        <v>4.085</v>
      </c>
      <c r="E63" s="637"/>
      <c r="F63" s="637">
        <v>7.5644600000000004</v>
      </c>
      <c r="G63" s="637">
        <v>15.590596305530667</v>
      </c>
      <c r="H63" s="637">
        <v>-8.0261363055306667</v>
      </c>
      <c r="I63" s="638">
        <v>0.48519375729820902</v>
      </c>
      <c r="J63" s="639" t="s">
        <v>1</v>
      </c>
    </row>
    <row r="64" spans="1:10" ht="14.4" customHeight="1" x14ac:dyDescent="0.3">
      <c r="A64" s="635" t="s">
        <v>541</v>
      </c>
      <c r="B64" s="636" t="s">
        <v>344</v>
      </c>
      <c r="C64" s="637">
        <v>0.90100000000000002</v>
      </c>
      <c r="D64" s="637">
        <v>4.8628799999999996</v>
      </c>
      <c r="E64" s="637"/>
      <c r="F64" s="637">
        <v>1.5640000000000001</v>
      </c>
      <c r="G64" s="637">
        <v>3.2231100551604999</v>
      </c>
      <c r="H64" s="637">
        <v>-1.6591100551604998</v>
      </c>
      <c r="I64" s="638">
        <v>0.48524560850656967</v>
      </c>
      <c r="J64" s="639" t="s">
        <v>1</v>
      </c>
    </row>
    <row r="65" spans="1:10" ht="14.4" customHeight="1" x14ac:dyDescent="0.3">
      <c r="A65" s="635" t="s">
        <v>541</v>
      </c>
      <c r="B65" s="636" t="s">
        <v>345</v>
      </c>
      <c r="C65" s="637">
        <v>25.5</v>
      </c>
      <c r="D65" s="637">
        <v>41.396000000000001</v>
      </c>
      <c r="E65" s="637"/>
      <c r="F65" s="637">
        <v>20.972650000000002</v>
      </c>
      <c r="G65" s="637">
        <v>32.530789687314503</v>
      </c>
      <c r="H65" s="637">
        <v>-11.558139687314501</v>
      </c>
      <c r="I65" s="638">
        <v>0.64470153358061155</v>
      </c>
      <c r="J65" s="639" t="s">
        <v>1</v>
      </c>
    </row>
    <row r="66" spans="1:10" ht="14.4" customHeight="1" x14ac:dyDescent="0.3">
      <c r="A66" s="635" t="s">
        <v>541</v>
      </c>
      <c r="B66" s="636" t="s">
        <v>346</v>
      </c>
      <c r="C66" s="637">
        <v>0</v>
      </c>
      <c r="D66" s="637">
        <v>0</v>
      </c>
      <c r="E66" s="637"/>
      <c r="F66" s="637">
        <v>0</v>
      </c>
      <c r="G66" s="637">
        <v>50.000013782783498</v>
      </c>
      <c r="H66" s="637">
        <v>-50.000013782783498</v>
      </c>
      <c r="I66" s="638">
        <v>0</v>
      </c>
      <c r="J66" s="639" t="s">
        <v>1</v>
      </c>
    </row>
    <row r="67" spans="1:10" ht="14.4" customHeight="1" x14ac:dyDescent="0.3">
      <c r="A67" s="635" t="s">
        <v>541</v>
      </c>
      <c r="B67" s="636" t="s">
        <v>347</v>
      </c>
      <c r="C67" s="637">
        <v>51.943629999999999</v>
      </c>
      <c r="D67" s="637">
        <v>43.137650000000001</v>
      </c>
      <c r="E67" s="637"/>
      <c r="F67" s="637">
        <v>36.866039999999998</v>
      </c>
      <c r="G67" s="637">
        <v>42.342419719957</v>
      </c>
      <c r="H67" s="637">
        <v>-5.4763797199570021</v>
      </c>
      <c r="I67" s="638">
        <v>0.87066445998654507</v>
      </c>
      <c r="J67" s="639" t="s">
        <v>1</v>
      </c>
    </row>
    <row r="68" spans="1:10" ht="14.4" customHeight="1" x14ac:dyDescent="0.3">
      <c r="A68" s="635" t="s">
        <v>541</v>
      </c>
      <c r="B68" s="636" t="s">
        <v>348</v>
      </c>
      <c r="C68" s="637" t="s">
        <v>527</v>
      </c>
      <c r="D68" s="637">
        <v>33.202479999999994</v>
      </c>
      <c r="E68" s="637"/>
      <c r="F68" s="637">
        <v>28.434999999999999</v>
      </c>
      <c r="G68" s="637">
        <v>43.308383714277831</v>
      </c>
      <c r="H68" s="637">
        <v>-14.873383714277832</v>
      </c>
      <c r="I68" s="638">
        <v>0.65657033491706129</v>
      </c>
      <c r="J68" s="639" t="s">
        <v>1</v>
      </c>
    </row>
    <row r="69" spans="1:10" ht="14.4" customHeight="1" x14ac:dyDescent="0.3">
      <c r="A69" s="635" t="s">
        <v>541</v>
      </c>
      <c r="B69" s="636" t="s">
        <v>543</v>
      </c>
      <c r="C69" s="637">
        <v>337.65303000000097</v>
      </c>
      <c r="D69" s="637">
        <v>404.53674000000001</v>
      </c>
      <c r="E69" s="637"/>
      <c r="F69" s="637">
        <v>401.83856000000003</v>
      </c>
      <c r="G69" s="637">
        <v>528.51295177316592</v>
      </c>
      <c r="H69" s="637">
        <v>-126.67439177316589</v>
      </c>
      <c r="I69" s="638">
        <v>0.76031922898356208</v>
      </c>
      <c r="J69" s="639" t="s">
        <v>533</v>
      </c>
    </row>
    <row r="70" spans="1:10" ht="14.4" customHeight="1" x14ac:dyDescent="0.3">
      <c r="A70" s="635" t="s">
        <v>527</v>
      </c>
      <c r="B70" s="636" t="s">
        <v>527</v>
      </c>
      <c r="C70" s="637" t="s">
        <v>527</v>
      </c>
      <c r="D70" s="637" t="s">
        <v>527</v>
      </c>
      <c r="E70" s="637"/>
      <c r="F70" s="637" t="s">
        <v>527</v>
      </c>
      <c r="G70" s="637" t="s">
        <v>527</v>
      </c>
      <c r="H70" s="637" t="s">
        <v>527</v>
      </c>
      <c r="I70" s="638" t="s">
        <v>527</v>
      </c>
      <c r="J70" s="639" t="s">
        <v>534</v>
      </c>
    </row>
    <row r="71" spans="1:10" ht="14.4" customHeight="1" x14ac:dyDescent="0.3">
      <c r="A71" s="635" t="s">
        <v>544</v>
      </c>
      <c r="B71" s="636" t="s">
        <v>545</v>
      </c>
      <c r="C71" s="637" t="s">
        <v>527</v>
      </c>
      <c r="D71" s="637" t="s">
        <v>527</v>
      </c>
      <c r="E71" s="637"/>
      <c r="F71" s="637" t="s">
        <v>527</v>
      </c>
      <c r="G71" s="637" t="s">
        <v>527</v>
      </c>
      <c r="H71" s="637" t="s">
        <v>527</v>
      </c>
      <c r="I71" s="638" t="s">
        <v>527</v>
      </c>
      <c r="J71" s="639" t="s">
        <v>0</v>
      </c>
    </row>
    <row r="72" spans="1:10" ht="14.4" customHeight="1" x14ac:dyDescent="0.3">
      <c r="A72" s="635" t="s">
        <v>544</v>
      </c>
      <c r="B72" s="636" t="s">
        <v>334</v>
      </c>
      <c r="C72" s="637">
        <v>2063.9428900000103</v>
      </c>
      <c r="D72" s="637">
        <v>3656.2857199999999</v>
      </c>
      <c r="E72" s="637"/>
      <c r="F72" s="637">
        <v>2156.9648500000003</v>
      </c>
      <c r="G72" s="637">
        <v>3645.6556655803665</v>
      </c>
      <c r="H72" s="637">
        <v>-1488.6908155803662</v>
      </c>
      <c r="I72" s="638">
        <v>0.59165347686686265</v>
      </c>
      <c r="J72" s="639" t="s">
        <v>1</v>
      </c>
    </row>
    <row r="73" spans="1:10" ht="14.4" customHeight="1" x14ac:dyDescent="0.3">
      <c r="A73" s="635" t="s">
        <v>544</v>
      </c>
      <c r="B73" s="636" t="s">
        <v>335</v>
      </c>
      <c r="C73" s="637">
        <v>413.84485999999998</v>
      </c>
      <c r="D73" s="637">
        <v>344.11288999999999</v>
      </c>
      <c r="E73" s="637"/>
      <c r="F73" s="637">
        <v>958.34410000000003</v>
      </c>
      <c r="G73" s="637">
        <v>1500.0004134835065</v>
      </c>
      <c r="H73" s="637">
        <v>-541.65631348350644</v>
      </c>
      <c r="I73" s="638">
        <v>0.63889589055139129</v>
      </c>
      <c r="J73" s="639" t="s">
        <v>1</v>
      </c>
    </row>
    <row r="74" spans="1:10" ht="14.4" customHeight="1" x14ac:dyDescent="0.3">
      <c r="A74" s="635" t="s">
        <v>544</v>
      </c>
      <c r="B74" s="636" t="s">
        <v>336</v>
      </c>
      <c r="C74" s="637">
        <v>5768.7391100000095</v>
      </c>
      <c r="D74" s="637">
        <v>4714.5693200000023</v>
      </c>
      <c r="E74" s="637"/>
      <c r="F74" s="637">
        <v>6767.6469099999995</v>
      </c>
      <c r="G74" s="637">
        <v>3916.6026514228502</v>
      </c>
      <c r="H74" s="637">
        <v>2851.0442585771493</v>
      </c>
      <c r="I74" s="638">
        <v>1.7279380913306084</v>
      </c>
      <c r="J74" s="639" t="s">
        <v>1</v>
      </c>
    </row>
    <row r="75" spans="1:10" ht="14.4" customHeight="1" x14ac:dyDescent="0.3">
      <c r="A75" s="635" t="s">
        <v>544</v>
      </c>
      <c r="B75" s="636" t="s">
        <v>337</v>
      </c>
      <c r="C75" s="637">
        <v>286.964460000001</v>
      </c>
      <c r="D75" s="637">
        <v>297.88887</v>
      </c>
      <c r="E75" s="637"/>
      <c r="F75" s="637">
        <v>368.86209000000002</v>
      </c>
      <c r="G75" s="637">
        <v>400.00011026226838</v>
      </c>
      <c r="H75" s="637">
        <v>-31.138020262268356</v>
      </c>
      <c r="I75" s="638">
        <v>0.92215497080275288</v>
      </c>
      <c r="J75" s="639" t="s">
        <v>1</v>
      </c>
    </row>
    <row r="76" spans="1:10" ht="14.4" customHeight="1" x14ac:dyDescent="0.3">
      <c r="A76" s="635" t="s">
        <v>544</v>
      </c>
      <c r="B76" s="636" t="s">
        <v>340</v>
      </c>
      <c r="C76" s="637">
        <v>118.04555999999999</v>
      </c>
      <c r="D76" s="637">
        <v>159.53978000000001</v>
      </c>
      <c r="E76" s="637"/>
      <c r="F76" s="637">
        <v>231.99383</v>
      </c>
      <c r="G76" s="637">
        <v>161.74691811330135</v>
      </c>
      <c r="H76" s="637">
        <v>70.246911886698655</v>
      </c>
      <c r="I76" s="638">
        <v>1.4343013932264954</v>
      </c>
      <c r="J76" s="639" t="s">
        <v>1</v>
      </c>
    </row>
    <row r="77" spans="1:10" ht="14.4" customHeight="1" x14ac:dyDescent="0.3">
      <c r="A77" s="635" t="s">
        <v>544</v>
      </c>
      <c r="B77" s="636" t="s">
        <v>341</v>
      </c>
      <c r="C77" s="637">
        <v>430.971800000001</v>
      </c>
      <c r="D77" s="637">
        <v>344.87763000000001</v>
      </c>
      <c r="E77" s="637"/>
      <c r="F77" s="637">
        <v>421.21366</v>
      </c>
      <c r="G77" s="637">
        <v>398.49412548775666</v>
      </c>
      <c r="H77" s="637">
        <v>22.719534512243342</v>
      </c>
      <c r="I77" s="638">
        <v>1.0570134741244546</v>
      </c>
      <c r="J77" s="639" t="s">
        <v>1</v>
      </c>
    </row>
    <row r="78" spans="1:10" ht="14.4" customHeight="1" x14ac:dyDescent="0.3">
      <c r="A78" s="635" t="s">
        <v>544</v>
      </c>
      <c r="B78" s="636" t="s">
        <v>343</v>
      </c>
      <c r="C78" s="637">
        <v>116.35584</v>
      </c>
      <c r="D78" s="637">
        <v>147.13382999999999</v>
      </c>
      <c r="E78" s="637"/>
      <c r="F78" s="637">
        <v>88.027379999999994</v>
      </c>
      <c r="G78" s="637">
        <v>123.33336733086617</v>
      </c>
      <c r="H78" s="637">
        <v>-35.305987330866174</v>
      </c>
      <c r="I78" s="638">
        <v>0.71373531676832536</v>
      </c>
      <c r="J78" s="639" t="s">
        <v>1</v>
      </c>
    </row>
    <row r="79" spans="1:10" ht="14.4" customHeight="1" x14ac:dyDescent="0.3">
      <c r="A79" s="635" t="s">
        <v>544</v>
      </c>
      <c r="B79" s="636" t="s">
        <v>344</v>
      </c>
      <c r="C79" s="637">
        <v>2.8323200000000002</v>
      </c>
      <c r="D79" s="637">
        <v>20.09009</v>
      </c>
      <c r="E79" s="637"/>
      <c r="F79" s="637">
        <v>11.834849999999999</v>
      </c>
      <c r="G79" s="637">
        <v>12.261615286729834</v>
      </c>
      <c r="H79" s="637">
        <v>-0.42676528672983416</v>
      </c>
      <c r="I79" s="638">
        <v>0.96519501902887939</v>
      </c>
      <c r="J79" s="639" t="s">
        <v>1</v>
      </c>
    </row>
    <row r="80" spans="1:10" ht="14.4" customHeight="1" x14ac:dyDescent="0.3">
      <c r="A80" s="635" t="s">
        <v>544</v>
      </c>
      <c r="B80" s="636" t="s">
        <v>345</v>
      </c>
      <c r="C80" s="637">
        <v>15.794930000000001</v>
      </c>
      <c r="D80" s="637">
        <v>23.00788</v>
      </c>
      <c r="E80" s="637"/>
      <c r="F80" s="637">
        <v>15.747949999999999</v>
      </c>
      <c r="G80" s="637">
        <v>21.218316927809333</v>
      </c>
      <c r="H80" s="637">
        <v>-5.4703669278093336</v>
      </c>
      <c r="I80" s="638">
        <v>0.74218657651212128</v>
      </c>
      <c r="J80" s="639" t="s">
        <v>1</v>
      </c>
    </row>
    <row r="81" spans="1:10" ht="14.4" customHeight="1" x14ac:dyDescent="0.3">
      <c r="A81" s="635" t="s">
        <v>544</v>
      </c>
      <c r="B81" s="636" t="s">
        <v>346</v>
      </c>
      <c r="C81" s="637">
        <v>0</v>
      </c>
      <c r="D81" s="637" t="s">
        <v>527</v>
      </c>
      <c r="E81" s="637"/>
      <c r="F81" s="637" t="s">
        <v>527</v>
      </c>
      <c r="G81" s="637" t="s">
        <v>527</v>
      </c>
      <c r="H81" s="637" t="s">
        <v>527</v>
      </c>
      <c r="I81" s="638" t="s">
        <v>527</v>
      </c>
      <c r="J81" s="639" t="s">
        <v>1</v>
      </c>
    </row>
    <row r="82" spans="1:10" ht="14.4" customHeight="1" x14ac:dyDescent="0.3">
      <c r="A82" s="635" t="s">
        <v>544</v>
      </c>
      <c r="B82" s="636" t="s">
        <v>347</v>
      </c>
      <c r="C82" s="637">
        <v>187.80146999999999</v>
      </c>
      <c r="D82" s="637">
        <v>296.00409999999999</v>
      </c>
      <c r="E82" s="637"/>
      <c r="F82" s="637">
        <v>230.95080999999999</v>
      </c>
      <c r="G82" s="637">
        <v>324.32434802045668</v>
      </c>
      <c r="H82" s="637">
        <v>-93.373538020456692</v>
      </c>
      <c r="I82" s="638">
        <v>0.71209827880524357</v>
      </c>
      <c r="J82" s="639" t="s">
        <v>1</v>
      </c>
    </row>
    <row r="83" spans="1:10" ht="14.4" customHeight="1" x14ac:dyDescent="0.3">
      <c r="A83" s="635" t="s">
        <v>544</v>
      </c>
      <c r="B83" s="636" t="s">
        <v>348</v>
      </c>
      <c r="C83" s="637" t="s">
        <v>527</v>
      </c>
      <c r="D83" s="637">
        <v>11.5192</v>
      </c>
      <c r="E83" s="637"/>
      <c r="F83" s="637">
        <v>0.67759999999999998</v>
      </c>
      <c r="G83" s="637">
        <v>9.2967298109485004</v>
      </c>
      <c r="H83" s="637">
        <v>-8.6191298109485004</v>
      </c>
      <c r="I83" s="638">
        <v>7.2885844138657147E-2</v>
      </c>
      <c r="J83" s="639" t="s">
        <v>1</v>
      </c>
    </row>
    <row r="84" spans="1:10" ht="14.4" customHeight="1" x14ac:dyDescent="0.3">
      <c r="A84" s="635" t="s">
        <v>544</v>
      </c>
      <c r="B84" s="636" t="s">
        <v>349</v>
      </c>
      <c r="C84" s="637" t="s">
        <v>527</v>
      </c>
      <c r="D84" s="637" t="s">
        <v>527</v>
      </c>
      <c r="E84" s="637"/>
      <c r="F84" s="637">
        <v>7.2550400000000002</v>
      </c>
      <c r="G84" s="637">
        <v>0</v>
      </c>
      <c r="H84" s="637">
        <v>7.2550400000000002</v>
      </c>
      <c r="I84" s="638" t="s">
        <v>527</v>
      </c>
      <c r="J84" s="639" t="s">
        <v>1</v>
      </c>
    </row>
    <row r="85" spans="1:10" ht="14.4" customHeight="1" x14ac:dyDescent="0.3">
      <c r="A85" s="635" t="s">
        <v>544</v>
      </c>
      <c r="B85" s="636" t="s">
        <v>546</v>
      </c>
      <c r="C85" s="637">
        <v>9405.2932400000227</v>
      </c>
      <c r="D85" s="637">
        <v>10015.029310000004</v>
      </c>
      <c r="E85" s="637"/>
      <c r="F85" s="637">
        <v>11259.51907</v>
      </c>
      <c r="G85" s="637">
        <v>10512.934261726859</v>
      </c>
      <c r="H85" s="637">
        <v>746.58480827314088</v>
      </c>
      <c r="I85" s="638">
        <v>1.0710158353211758</v>
      </c>
      <c r="J85" s="639" t="s">
        <v>533</v>
      </c>
    </row>
    <row r="86" spans="1:10" ht="14.4" customHeight="1" x14ac:dyDescent="0.3">
      <c r="A86" s="635" t="s">
        <v>527</v>
      </c>
      <c r="B86" s="636" t="s">
        <v>527</v>
      </c>
      <c r="C86" s="637" t="s">
        <v>527</v>
      </c>
      <c r="D86" s="637" t="s">
        <v>527</v>
      </c>
      <c r="E86" s="637"/>
      <c r="F86" s="637" t="s">
        <v>527</v>
      </c>
      <c r="G86" s="637" t="s">
        <v>527</v>
      </c>
      <c r="H86" s="637" t="s">
        <v>527</v>
      </c>
      <c r="I86" s="638" t="s">
        <v>527</v>
      </c>
      <c r="J86" s="639" t="s">
        <v>534</v>
      </c>
    </row>
    <row r="87" spans="1:10" ht="14.4" customHeight="1" x14ac:dyDescent="0.3">
      <c r="A87" s="635" t="s">
        <v>525</v>
      </c>
      <c r="B87" s="636" t="s">
        <v>528</v>
      </c>
      <c r="C87" s="637">
        <v>9766.4591100000234</v>
      </c>
      <c r="D87" s="637">
        <v>10447.588270000002</v>
      </c>
      <c r="E87" s="637"/>
      <c r="F87" s="637">
        <v>11691.354520000001</v>
      </c>
      <c r="G87" s="637">
        <v>11077.271291967892</v>
      </c>
      <c r="H87" s="637">
        <v>614.08322803210831</v>
      </c>
      <c r="I87" s="638">
        <v>1.0554363264965243</v>
      </c>
      <c r="J87" s="639" t="s">
        <v>529</v>
      </c>
    </row>
  </sheetData>
  <mergeCells count="3">
    <mergeCell ref="A1:I1"/>
    <mergeCell ref="F3:I3"/>
    <mergeCell ref="C4:D4"/>
  </mergeCells>
  <conditionalFormatting sqref="F23 F88:F65537">
    <cfRule type="cellIs" dxfId="40" priority="18" stopIfTrue="1" operator="greaterThan">
      <formula>1</formula>
    </cfRule>
  </conditionalFormatting>
  <conditionalFormatting sqref="H5:H22">
    <cfRule type="expression" dxfId="39" priority="14">
      <formula>$H5&gt;0</formula>
    </cfRule>
  </conditionalFormatting>
  <conditionalFormatting sqref="I5:I22">
    <cfRule type="expression" dxfId="38" priority="15">
      <formula>$I5&gt;1</formula>
    </cfRule>
  </conditionalFormatting>
  <conditionalFormatting sqref="B5:B22">
    <cfRule type="expression" dxfId="37" priority="11">
      <formula>OR($J5="NS",$J5="SumaNS",$J5="Účet")</formula>
    </cfRule>
  </conditionalFormatting>
  <conditionalFormatting sqref="F5:I22 B5:D22">
    <cfRule type="expression" dxfId="36" priority="17">
      <formula>AND($J5&lt;&gt;"",$J5&lt;&gt;"mezeraKL")</formula>
    </cfRule>
  </conditionalFormatting>
  <conditionalFormatting sqref="B5:D22 F5:I22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B5:D22 F5:I22">
    <cfRule type="expression" dxfId="34" priority="13">
      <formula>OR($J5="SumaNS",$J5="NS")</formula>
    </cfRule>
  </conditionalFormatting>
  <conditionalFormatting sqref="A5:A22">
    <cfRule type="expression" dxfId="33" priority="9">
      <formula>AND($J5&lt;&gt;"mezeraKL",$J5&lt;&gt;"")</formula>
    </cfRule>
  </conditionalFormatting>
  <conditionalFormatting sqref="A5:A22">
    <cfRule type="expression" dxfId="32" priority="10">
      <formula>AND($J5&lt;&gt;"",$J5&lt;&gt;"mezeraKL")</formula>
    </cfRule>
  </conditionalFormatting>
  <conditionalFormatting sqref="H24:H87">
    <cfRule type="expression" dxfId="31" priority="5">
      <formula>$H24&gt;0</formula>
    </cfRule>
  </conditionalFormatting>
  <conditionalFormatting sqref="A24:A87">
    <cfRule type="expression" dxfId="30" priority="2">
      <formula>AND($J24&lt;&gt;"mezeraKL",$J24&lt;&gt;"")</formula>
    </cfRule>
  </conditionalFormatting>
  <conditionalFormatting sqref="I24:I87">
    <cfRule type="expression" dxfId="29" priority="6">
      <formula>$I24&gt;1</formula>
    </cfRule>
  </conditionalFormatting>
  <conditionalFormatting sqref="B24:B87">
    <cfRule type="expression" dxfId="28" priority="1">
      <formula>OR($J24="NS",$J24="SumaNS",$J24="Účet")</formula>
    </cfRule>
  </conditionalFormatting>
  <conditionalFormatting sqref="A24:D87 F24:I87">
    <cfRule type="expression" dxfId="27" priority="8">
      <formula>AND($J24&lt;&gt;"",$J24&lt;&gt;"mezeraKL")</formula>
    </cfRule>
  </conditionalFormatting>
  <conditionalFormatting sqref="B24:D87 F24:I87">
    <cfRule type="expression" dxfId="26" priority="3">
      <formula>OR($J24="KL",$J24="SumaKL")</formula>
    </cfRule>
    <cfRule type="expression" priority="7" stopIfTrue="1">
      <formula>OR($J24="mezeraNS",$J24="mezeraKL")</formula>
    </cfRule>
  </conditionalFormatting>
  <conditionalFormatting sqref="B24:D87 F24:I87">
    <cfRule type="expression" dxfId="25" priority="4">
      <formula>OR($J24="SumaNS",$J24="NS")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1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04" t="s">
        <v>2664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</row>
    <row r="2" spans="1:11" ht="14.4" customHeight="1" thickBot="1" x14ac:dyDescent="0.35">
      <c r="A2" s="382" t="s">
        <v>309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00"/>
      <c r="D3" s="501"/>
      <c r="E3" s="501"/>
      <c r="F3" s="501"/>
      <c r="G3" s="501"/>
      <c r="H3" s="267" t="s">
        <v>159</v>
      </c>
      <c r="I3" s="207">
        <f>IF(J3&lt;&gt;0,K3/J3,0)</f>
        <v>85.971816878181656</v>
      </c>
      <c r="J3" s="207">
        <f>SUBTOTAL(9,J5:J1048576)</f>
        <v>111576</v>
      </c>
      <c r="K3" s="208">
        <f>SUBTOTAL(9,K5:K1048576)</f>
        <v>9592391.4399999958</v>
      </c>
    </row>
    <row r="4" spans="1:11" s="337" customFormat="1" ht="14.4" customHeight="1" thickBot="1" x14ac:dyDescent="0.35">
      <c r="A4" s="743" t="s">
        <v>4</v>
      </c>
      <c r="B4" s="744" t="s">
        <v>5</v>
      </c>
      <c r="C4" s="744" t="s">
        <v>0</v>
      </c>
      <c r="D4" s="744" t="s">
        <v>6</v>
      </c>
      <c r="E4" s="744" t="s">
        <v>7</v>
      </c>
      <c r="F4" s="744" t="s">
        <v>1</v>
      </c>
      <c r="G4" s="744" t="s">
        <v>90</v>
      </c>
      <c r="H4" s="642" t="s">
        <v>11</v>
      </c>
      <c r="I4" s="643" t="s">
        <v>184</v>
      </c>
      <c r="J4" s="643" t="s">
        <v>13</v>
      </c>
      <c r="K4" s="644" t="s">
        <v>201</v>
      </c>
    </row>
    <row r="5" spans="1:11" ht="14.4" customHeight="1" x14ac:dyDescent="0.3">
      <c r="A5" s="726" t="s">
        <v>525</v>
      </c>
      <c r="B5" s="727" t="s">
        <v>526</v>
      </c>
      <c r="C5" s="730" t="s">
        <v>530</v>
      </c>
      <c r="D5" s="745" t="s">
        <v>1841</v>
      </c>
      <c r="E5" s="730" t="s">
        <v>2636</v>
      </c>
      <c r="F5" s="745" t="s">
        <v>2637</v>
      </c>
      <c r="G5" s="730" t="s">
        <v>2156</v>
      </c>
      <c r="H5" s="730" t="s">
        <v>2157</v>
      </c>
      <c r="I5" s="229">
        <v>166.74</v>
      </c>
      <c r="J5" s="229">
        <v>1</v>
      </c>
      <c r="K5" s="740">
        <v>166.74</v>
      </c>
    </row>
    <row r="6" spans="1:11" ht="14.4" customHeight="1" x14ac:dyDescent="0.3">
      <c r="A6" s="651" t="s">
        <v>525</v>
      </c>
      <c r="B6" s="652" t="s">
        <v>526</v>
      </c>
      <c r="C6" s="653" t="s">
        <v>530</v>
      </c>
      <c r="D6" s="654" t="s">
        <v>1841</v>
      </c>
      <c r="E6" s="653" t="s">
        <v>2636</v>
      </c>
      <c r="F6" s="654" t="s">
        <v>2637</v>
      </c>
      <c r="G6" s="653" t="s">
        <v>2158</v>
      </c>
      <c r="H6" s="653" t="s">
        <v>2159</v>
      </c>
      <c r="I6" s="655">
        <v>28.74</v>
      </c>
      <c r="J6" s="655">
        <v>24</v>
      </c>
      <c r="K6" s="656">
        <v>689.76</v>
      </c>
    </row>
    <row r="7" spans="1:11" ht="14.4" customHeight="1" x14ac:dyDescent="0.3">
      <c r="A7" s="651" t="s">
        <v>525</v>
      </c>
      <c r="B7" s="652" t="s">
        <v>526</v>
      </c>
      <c r="C7" s="653" t="s">
        <v>530</v>
      </c>
      <c r="D7" s="654" t="s">
        <v>1841</v>
      </c>
      <c r="E7" s="653" t="s">
        <v>2636</v>
      </c>
      <c r="F7" s="654" t="s">
        <v>2637</v>
      </c>
      <c r="G7" s="653" t="s">
        <v>2160</v>
      </c>
      <c r="H7" s="653" t="s">
        <v>2161</v>
      </c>
      <c r="I7" s="655">
        <v>6.2450000000000001</v>
      </c>
      <c r="J7" s="655">
        <v>150</v>
      </c>
      <c r="K7" s="656">
        <v>937</v>
      </c>
    </row>
    <row r="8" spans="1:11" ht="14.4" customHeight="1" x14ac:dyDescent="0.3">
      <c r="A8" s="651" t="s">
        <v>525</v>
      </c>
      <c r="B8" s="652" t="s">
        <v>526</v>
      </c>
      <c r="C8" s="653" t="s">
        <v>530</v>
      </c>
      <c r="D8" s="654" t="s">
        <v>1841</v>
      </c>
      <c r="E8" s="653" t="s">
        <v>2636</v>
      </c>
      <c r="F8" s="654" t="s">
        <v>2637</v>
      </c>
      <c r="G8" s="653" t="s">
        <v>2162</v>
      </c>
      <c r="H8" s="653" t="s">
        <v>2163</v>
      </c>
      <c r="I8" s="655">
        <v>1.38</v>
      </c>
      <c r="J8" s="655">
        <v>50</v>
      </c>
      <c r="K8" s="656">
        <v>69</v>
      </c>
    </row>
    <row r="9" spans="1:11" ht="14.4" customHeight="1" x14ac:dyDescent="0.3">
      <c r="A9" s="651" t="s">
        <v>525</v>
      </c>
      <c r="B9" s="652" t="s">
        <v>526</v>
      </c>
      <c r="C9" s="653" t="s">
        <v>530</v>
      </c>
      <c r="D9" s="654" t="s">
        <v>1841</v>
      </c>
      <c r="E9" s="653" t="s">
        <v>2636</v>
      </c>
      <c r="F9" s="654" t="s">
        <v>2637</v>
      </c>
      <c r="G9" s="653" t="s">
        <v>2164</v>
      </c>
      <c r="H9" s="653" t="s">
        <v>2165</v>
      </c>
      <c r="I9" s="655">
        <v>0.67</v>
      </c>
      <c r="J9" s="655">
        <v>500</v>
      </c>
      <c r="K9" s="656">
        <v>335</v>
      </c>
    </row>
    <row r="10" spans="1:11" ht="14.4" customHeight="1" x14ac:dyDescent="0.3">
      <c r="A10" s="651" t="s">
        <v>525</v>
      </c>
      <c r="B10" s="652" t="s">
        <v>526</v>
      </c>
      <c r="C10" s="653" t="s">
        <v>530</v>
      </c>
      <c r="D10" s="654" t="s">
        <v>1841</v>
      </c>
      <c r="E10" s="653" t="s">
        <v>2636</v>
      </c>
      <c r="F10" s="654" t="s">
        <v>2637</v>
      </c>
      <c r="G10" s="653" t="s">
        <v>2166</v>
      </c>
      <c r="H10" s="653" t="s">
        <v>2167</v>
      </c>
      <c r="I10" s="655">
        <v>8.58</v>
      </c>
      <c r="J10" s="655">
        <v>36</v>
      </c>
      <c r="K10" s="656">
        <v>308.88</v>
      </c>
    </row>
    <row r="11" spans="1:11" ht="14.4" customHeight="1" x14ac:dyDescent="0.3">
      <c r="A11" s="651" t="s">
        <v>525</v>
      </c>
      <c r="B11" s="652" t="s">
        <v>526</v>
      </c>
      <c r="C11" s="653" t="s">
        <v>530</v>
      </c>
      <c r="D11" s="654" t="s">
        <v>1841</v>
      </c>
      <c r="E11" s="653" t="s">
        <v>2636</v>
      </c>
      <c r="F11" s="654" t="s">
        <v>2637</v>
      </c>
      <c r="G11" s="653" t="s">
        <v>2168</v>
      </c>
      <c r="H11" s="653" t="s">
        <v>2169</v>
      </c>
      <c r="I11" s="655">
        <v>27.88</v>
      </c>
      <c r="J11" s="655">
        <v>4</v>
      </c>
      <c r="K11" s="656">
        <v>111.52</v>
      </c>
    </row>
    <row r="12" spans="1:11" ht="14.4" customHeight="1" x14ac:dyDescent="0.3">
      <c r="A12" s="651" t="s">
        <v>525</v>
      </c>
      <c r="B12" s="652" t="s">
        <v>526</v>
      </c>
      <c r="C12" s="653" t="s">
        <v>530</v>
      </c>
      <c r="D12" s="654" t="s">
        <v>1841</v>
      </c>
      <c r="E12" s="653" t="s">
        <v>2636</v>
      </c>
      <c r="F12" s="654" t="s">
        <v>2637</v>
      </c>
      <c r="G12" s="653" t="s">
        <v>2170</v>
      </c>
      <c r="H12" s="653" t="s">
        <v>2171</v>
      </c>
      <c r="I12" s="655">
        <v>1.29</v>
      </c>
      <c r="J12" s="655">
        <v>1100</v>
      </c>
      <c r="K12" s="656">
        <v>1419</v>
      </c>
    </row>
    <row r="13" spans="1:11" ht="14.4" customHeight="1" x14ac:dyDescent="0.3">
      <c r="A13" s="651" t="s">
        <v>525</v>
      </c>
      <c r="B13" s="652" t="s">
        <v>526</v>
      </c>
      <c r="C13" s="653" t="s">
        <v>530</v>
      </c>
      <c r="D13" s="654" t="s">
        <v>1841</v>
      </c>
      <c r="E13" s="653" t="s">
        <v>2636</v>
      </c>
      <c r="F13" s="654" t="s">
        <v>2637</v>
      </c>
      <c r="G13" s="653" t="s">
        <v>2172</v>
      </c>
      <c r="H13" s="653" t="s">
        <v>2173</v>
      </c>
      <c r="I13" s="655">
        <v>1.52</v>
      </c>
      <c r="J13" s="655">
        <v>100</v>
      </c>
      <c r="K13" s="656">
        <v>152</v>
      </c>
    </row>
    <row r="14" spans="1:11" ht="14.4" customHeight="1" x14ac:dyDescent="0.3">
      <c r="A14" s="651" t="s">
        <v>525</v>
      </c>
      <c r="B14" s="652" t="s">
        <v>526</v>
      </c>
      <c r="C14" s="653" t="s">
        <v>530</v>
      </c>
      <c r="D14" s="654" t="s">
        <v>1841</v>
      </c>
      <c r="E14" s="653" t="s">
        <v>2636</v>
      </c>
      <c r="F14" s="654" t="s">
        <v>2637</v>
      </c>
      <c r="G14" s="653" t="s">
        <v>2174</v>
      </c>
      <c r="H14" s="653" t="s">
        <v>2175</v>
      </c>
      <c r="I14" s="655">
        <v>2.0699999999999998</v>
      </c>
      <c r="J14" s="655">
        <v>200</v>
      </c>
      <c r="K14" s="656">
        <v>414</v>
      </c>
    </row>
    <row r="15" spans="1:11" ht="14.4" customHeight="1" x14ac:dyDescent="0.3">
      <c r="A15" s="651" t="s">
        <v>525</v>
      </c>
      <c r="B15" s="652" t="s">
        <v>526</v>
      </c>
      <c r="C15" s="653" t="s">
        <v>530</v>
      </c>
      <c r="D15" s="654" t="s">
        <v>1841</v>
      </c>
      <c r="E15" s="653" t="s">
        <v>2636</v>
      </c>
      <c r="F15" s="654" t="s">
        <v>2637</v>
      </c>
      <c r="G15" s="653" t="s">
        <v>2176</v>
      </c>
      <c r="H15" s="653" t="s">
        <v>2177</v>
      </c>
      <c r="I15" s="655">
        <v>3.3650000000000002</v>
      </c>
      <c r="J15" s="655">
        <v>200</v>
      </c>
      <c r="K15" s="656">
        <v>673</v>
      </c>
    </row>
    <row r="16" spans="1:11" ht="14.4" customHeight="1" x14ac:dyDescent="0.3">
      <c r="A16" s="651" t="s">
        <v>525</v>
      </c>
      <c r="B16" s="652" t="s">
        <v>526</v>
      </c>
      <c r="C16" s="653" t="s">
        <v>530</v>
      </c>
      <c r="D16" s="654" t="s">
        <v>1841</v>
      </c>
      <c r="E16" s="653" t="s">
        <v>2638</v>
      </c>
      <c r="F16" s="654" t="s">
        <v>2639</v>
      </c>
      <c r="G16" s="653" t="s">
        <v>2178</v>
      </c>
      <c r="H16" s="653" t="s">
        <v>2179</v>
      </c>
      <c r="I16" s="655">
        <v>1.0900000000000001</v>
      </c>
      <c r="J16" s="655">
        <v>300</v>
      </c>
      <c r="K16" s="656">
        <v>327</v>
      </c>
    </row>
    <row r="17" spans="1:11" ht="14.4" customHeight="1" x14ac:dyDescent="0.3">
      <c r="A17" s="651" t="s">
        <v>525</v>
      </c>
      <c r="B17" s="652" t="s">
        <v>526</v>
      </c>
      <c r="C17" s="653" t="s">
        <v>530</v>
      </c>
      <c r="D17" s="654" t="s">
        <v>1841</v>
      </c>
      <c r="E17" s="653" t="s">
        <v>2638</v>
      </c>
      <c r="F17" s="654" t="s">
        <v>2639</v>
      </c>
      <c r="G17" s="653" t="s">
        <v>2180</v>
      </c>
      <c r="H17" s="653" t="s">
        <v>2181</v>
      </c>
      <c r="I17" s="655">
        <v>1.67</v>
      </c>
      <c r="J17" s="655">
        <v>100</v>
      </c>
      <c r="K17" s="656">
        <v>167</v>
      </c>
    </row>
    <row r="18" spans="1:11" ht="14.4" customHeight="1" x14ac:dyDescent="0.3">
      <c r="A18" s="651" t="s">
        <v>525</v>
      </c>
      <c r="B18" s="652" t="s">
        <v>526</v>
      </c>
      <c r="C18" s="653" t="s">
        <v>530</v>
      </c>
      <c r="D18" s="654" t="s">
        <v>1841</v>
      </c>
      <c r="E18" s="653" t="s">
        <v>2638</v>
      </c>
      <c r="F18" s="654" t="s">
        <v>2639</v>
      </c>
      <c r="G18" s="653" t="s">
        <v>2182</v>
      </c>
      <c r="H18" s="653" t="s">
        <v>2183</v>
      </c>
      <c r="I18" s="655">
        <v>0.47499999999999998</v>
      </c>
      <c r="J18" s="655">
        <v>600</v>
      </c>
      <c r="K18" s="656">
        <v>285</v>
      </c>
    </row>
    <row r="19" spans="1:11" ht="14.4" customHeight="1" x14ac:dyDescent="0.3">
      <c r="A19" s="651" t="s">
        <v>525</v>
      </c>
      <c r="B19" s="652" t="s">
        <v>526</v>
      </c>
      <c r="C19" s="653" t="s">
        <v>530</v>
      </c>
      <c r="D19" s="654" t="s">
        <v>1841</v>
      </c>
      <c r="E19" s="653" t="s">
        <v>2638</v>
      </c>
      <c r="F19" s="654" t="s">
        <v>2639</v>
      </c>
      <c r="G19" s="653" t="s">
        <v>2184</v>
      </c>
      <c r="H19" s="653" t="s">
        <v>2185</v>
      </c>
      <c r="I19" s="655">
        <v>0.67</v>
      </c>
      <c r="J19" s="655">
        <v>300</v>
      </c>
      <c r="K19" s="656">
        <v>201</v>
      </c>
    </row>
    <row r="20" spans="1:11" ht="14.4" customHeight="1" x14ac:dyDescent="0.3">
      <c r="A20" s="651" t="s">
        <v>525</v>
      </c>
      <c r="B20" s="652" t="s">
        <v>526</v>
      </c>
      <c r="C20" s="653" t="s">
        <v>530</v>
      </c>
      <c r="D20" s="654" t="s">
        <v>1841</v>
      </c>
      <c r="E20" s="653" t="s">
        <v>2638</v>
      </c>
      <c r="F20" s="654" t="s">
        <v>2639</v>
      </c>
      <c r="G20" s="653" t="s">
        <v>2186</v>
      </c>
      <c r="H20" s="653" t="s">
        <v>2187</v>
      </c>
      <c r="I20" s="655">
        <v>6.17</v>
      </c>
      <c r="J20" s="655">
        <v>30</v>
      </c>
      <c r="K20" s="656">
        <v>185.1</v>
      </c>
    </row>
    <row r="21" spans="1:11" ht="14.4" customHeight="1" x14ac:dyDescent="0.3">
      <c r="A21" s="651" t="s">
        <v>525</v>
      </c>
      <c r="B21" s="652" t="s">
        <v>526</v>
      </c>
      <c r="C21" s="653" t="s">
        <v>530</v>
      </c>
      <c r="D21" s="654" t="s">
        <v>1841</v>
      </c>
      <c r="E21" s="653" t="s">
        <v>2638</v>
      </c>
      <c r="F21" s="654" t="s">
        <v>2639</v>
      </c>
      <c r="G21" s="653" t="s">
        <v>2188</v>
      </c>
      <c r="H21" s="653" t="s">
        <v>2189</v>
      </c>
      <c r="I21" s="655">
        <v>1.99</v>
      </c>
      <c r="J21" s="655">
        <v>50</v>
      </c>
      <c r="K21" s="656">
        <v>99.5</v>
      </c>
    </row>
    <row r="22" spans="1:11" ht="14.4" customHeight="1" x14ac:dyDescent="0.3">
      <c r="A22" s="651" t="s">
        <v>525</v>
      </c>
      <c r="B22" s="652" t="s">
        <v>526</v>
      </c>
      <c r="C22" s="653" t="s">
        <v>530</v>
      </c>
      <c r="D22" s="654" t="s">
        <v>1841</v>
      </c>
      <c r="E22" s="653" t="s">
        <v>2638</v>
      </c>
      <c r="F22" s="654" t="s">
        <v>2639</v>
      </c>
      <c r="G22" s="653" t="s">
        <v>2190</v>
      </c>
      <c r="H22" s="653" t="s">
        <v>2191</v>
      </c>
      <c r="I22" s="655">
        <v>2.0099999999999998</v>
      </c>
      <c r="J22" s="655">
        <v>100</v>
      </c>
      <c r="K22" s="656">
        <v>201</v>
      </c>
    </row>
    <row r="23" spans="1:11" ht="14.4" customHeight="1" x14ac:dyDescent="0.3">
      <c r="A23" s="651" t="s">
        <v>525</v>
      </c>
      <c r="B23" s="652" t="s">
        <v>526</v>
      </c>
      <c r="C23" s="653" t="s">
        <v>530</v>
      </c>
      <c r="D23" s="654" t="s">
        <v>1841</v>
      </c>
      <c r="E23" s="653" t="s">
        <v>2638</v>
      </c>
      <c r="F23" s="654" t="s">
        <v>2639</v>
      </c>
      <c r="G23" s="653" t="s">
        <v>2192</v>
      </c>
      <c r="H23" s="653" t="s">
        <v>2193</v>
      </c>
      <c r="I23" s="655">
        <v>1.93</v>
      </c>
      <c r="J23" s="655">
        <v>50</v>
      </c>
      <c r="K23" s="656">
        <v>96.5</v>
      </c>
    </row>
    <row r="24" spans="1:11" ht="14.4" customHeight="1" x14ac:dyDescent="0.3">
      <c r="A24" s="651" t="s">
        <v>525</v>
      </c>
      <c r="B24" s="652" t="s">
        <v>526</v>
      </c>
      <c r="C24" s="653" t="s">
        <v>530</v>
      </c>
      <c r="D24" s="654" t="s">
        <v>1841</v>
      </c>
      <c r="E24" s="653" t="s">
        <v>2638</v>
      </c>
      <c r="F24" s="654" t="s">
        <v>2639</v>
      </c>
      <c r="G24" s="653" t="s">
        <v>2194</v>
      </c>
      <c r="H24" s="653" t="s">
        <v>2195</v>
      </c>
      <c r="I24" s="655">
        <v>0.01</v>
      </c>
      <c r="J24" s="655">
        <v>100</v>
      </c>
      <c r="K24" s="656">
        <v>1</v>
      </c>
    </row>
    <row r="25" spans="1:11" ht="14.4" customHeight="1" x14ac:dyDescent="0.3">
      <c r="A25" s="651" t="s">
        <v>525</v>
      </c>
      <c r="B25" s="652" t="s">
        <v>526</v>
      </c>
      <c r="C25" s="653" t="s">
        <v>530</v>
      </c>
      <c r="D25" s="654" t="s">
        <v>1841</v>
      </c>
      <c r="E25" s="653" t="s">
        <v>2638</v>
      </c>
      <c r="F25" s="654" t="s">
        <v>2639</v>
      </c>
      <c r="G25" s="653" t="s">
        <v>2196</v>
      </c>
      <c r="H25" s="653" t="s">
        <v>2197</v>
      </c>
      <c r="I25" s="655">
        <v>2.64</v>
      </c>
      <c r="J25" s="655">
        <v>50</v>
      </c>
      <c r="K25" s="656">
        <v>132</v>
      </c>
    </row>
    <row r="26" spans="1:11" ht="14.4" customHeight="1" x14ac:dyDescent="0.3">
      <c r="A26" s="651" t="s">
        <v>525</v>
      </c>
      <c r="B26" s="652" t="s">
        <v>526</v>
      </c>
      <c r="C26" s="653" t="s">
        <v>530</v>
      </c>
      <c r="D26" s="654" t="s">
        <v>1841</v>
      </c>
      <c r="E26" s="653" t="s">
        <v>2638</v>
      </c>
      <c r="F26" s="654" t="s">
        <v>2639</v>
      </c>
      <c r="G26" s="653" t="s">
        <v>2198</v>
      </c>
      <c r="H26" s="653" t="s">
        <v>2199</v>
      </c>
      <c r="I26" s="655">
        <v>2.1800000000000002</v>
      </c>
      <c r="J26" s="655">
        <v>200</v>
      </c>
      <c r="K26" s="656">
        <v>436</v>
      </c>
    </row>
    <row r="27" spans="1:11" ht="14.4" customHeight="1" x14ac:dyDescent="0.3">
      <c r="A27" s="651" t="s">
        <v>525</v>
      </c>
      <c r="B27" s="652" t="s">
        <v>526</v>
      </c>
      <c r="C27" s="653" t="s">
        <v>530</v>
      </c>
      <c r="D27" s="654" t="s">
        <v>1841</v>
      </c>
      <c r="E27" s="653" t="s">
        <v>2638</v>
      </c>
      <c r="F27" s="654" t="s">
        <v>2639</v>
      </c>
      <c r="G27" s="653" t="s">
        <v>2200</v>
      </c>
      <c r="H27" s="653" t="s">
        <v>2201</v>
      </c>
      <c r="I27" s="655">
        <v>6.05</v>
      </c>
      <c r="J27" s="655">
        <v>30</v>
      </c>
      <c r="K27" s="656">
        <v>181.5</v>
      </c>
    </row>
    <row r="28" spans="1:11" ht="14.4" customHeight="1" x14ac:dyDescent="0.3">
      <c r="A28" s="651" t="s">
        <v>525</v>
      </c>
      <c r="B28" s="652" t="s">
        <v>526</v>
      </c>
      <c r="C28" s="653" t="s">
        <v>530</v>
      </c>
      <c r="D28" s="654" t="s">
        <v>1841</v>
      </c>
      <c r="E28" s="653" t="s">
        <v>2638</v>
      </c>
      <c r="F28" s="654" t="s">
        <v>2639</v>
      </c>
      <c r="G28" s="653" t="s">
        <v>2202</v>
      </c>
      <c r="H28" s="653" t="s">
        <v>2203</v>
      </c>
      <c r="I28" s="655">
        <v>127.05</v>
      </c>
      <c r="J28" s="655">
        <v>1</v>
      </c>
      <c r="K28" s="656">
        <v>127.05</v>
      </c>
    </row>
    <row r="29" spans="1:11" ht="14.4" customHeight="1" x14ac:dyDescent="0.3">
      <c r="A29" s="651" t="s">
        <v>525</v>
      </c>
      <c r="B29" s="652" t="s">
        <v>526</v>
      </c>
      <c r="C29" s="653" t="s">
        <v>530</v>
      </c>
      <c r="D29" s="654" t="s">
        <v>1841</v>
      </c>
      <c r="E29" s="653" t="s">
        <v>2638</v>
      </c>
      <c r="F29" s="654" t="s">
        <v>2639</v>
      </c>
      <c r="G29" s="653" t="s">
        <v>2204</v>
      </c>
      <c r="H29" s="653" t="s">
        <v>2205</v>
      </c>
      <c r="I29" s="655">
        <v>12.11</v>
      </c>
      <c r="J29" s="655">
        <v>20</v>
      </c>
      <c r="K29" s="656">
        <v>242.2</v>
      </c>
    </row>
    <row r="30" spans="1:11" ht="14.4" customHeight="1" x14ac:dyDescent="0.3">
      <c r="A30" s="651" t="s">
        <v>525</v>
      </c>
      <c r="B30" s="652" t="s">
        <v>526</v>
      </c>
      <c r="C30" s="653" t="s">
        <v>530</v>
      </c>
      <c r="D30" s="654" t="s">
        <v>1841</v>
      </c>
      <c r="E30" s="653" t="s">
        <v>2638</v>
      </c>
      <c r="F30" s="654" t="s">
        <v>2639</v>
      </c>
      <c r="G30" s="653" t="s">
        <v>2206</v>
      </c>
      <c r="H30" s="653" t="s">
        <v>2207</v>
      </c>
      <c r="I30" s="655">
        <v>2.52</v>
      </c>
      <c r="J30" s="655">
        <v>50</v>
      </c>
      <c r="K30" s="656">
        <v>126</v>
      </c>
    </row>
    <row r="31" spans="1:11" ht="14.4" customHeight="1" x14ac:dyDescent="0.3">
      <c r="A31" s="651" t="s">
        <v>525</v>
      </c>
      <c r="B31" s="652" t="s">
        <v>526</v>
      </c>
      <c r="C31" s="653" t="s">
        <v>530</v>
      </c>
      <c r="D31" s="654" t="s">
        <v>1841</v>
      </c>
      <c r="E31" s="653" t="s">
        <v>2638</v>
      </c>
      <c r="F31" s="654" t="s">
        <v>2639</v>
      </c>
      <c r="G31" s="653" t="s">
        <v>2208</v>
      </c>
      <c r="H31" s="653" t="s">
        <v>2209</v>
      </c>
      <c r="I31" s="655">
        <v>9.1999999999999993</v>
      </c>
      <c r="J31" s="655">
        <v>100</v>
      </c>
      <c r="K31" s="656">
        <v>920</v>
      </c>
    </row>
    <row r="32" spans="1:11" ht="14.4" customHeight="1" x14ac:dyDescent="0.3">
      <c r="A32" s="651" t="s">
        <v>525</v>
      </c>
      <c r="B32" s="652" t="s">
        <v>526</v>
      </c>
      <c r="C32" s="653" t="s">
        <v>530</v>
      </c>
      <c r="D32" s="654" t="s">
        <v>1841</v>
      </c>
      <c r="E32" s="653" t="s">
        <v>2638</v>
      </c>
      <c r="F32" s="654" t="s">
        <v>2639</v>
      </c>
      <c r="G32" s="653" t="s">
        <v>2210</v>
      </c>
      <c r="H32" s="653" t="s">
        <v>2211</v>
      </c>
      <c r="I32" s="655">
        <v>3.4050000000000002</v>
      </c>
      <c r="J32" s="655">
        <v>80</v>
      </c>
      <c r="K32" s="656">
        <v>272.39999999999998</v>
      </c>
    </row>
    <row r="33" spans="1:11" ht="14.4" customHeight="1" x14ac:dyDescent="0.3">
      <c r="A33" s="651" t="s">
        <v>525</v>
      </c>
      <c r="B33" s="652" t="s">
        <v>526</v>
      </c>
      <c r="C33" s="653" t="s">
        <v>530</v>
      </c>
      <c r="D33" s="654" t="s">
        <v>1841</v>
      </c>
      <c r="E33" s="653" t="s">
        <v>2638</v>
      </c>
      <c r="F33" s="654" t="s">
        <v>2639</v>
      </c>
      <c r="G33" s="653" t="s">
        <v>2212</v>
      </c>
      <c r="H33" s="653" t="s">
        <v>2213</v>
      </c>
      <c r="I33" s="655">
        <v>22.99</v>
      </c>
      <c r="J33" s="655">
        <v>50</v>
      </c>
      <c r="K33" s="656">
        <v>1149.5</v>
      </c>
    </row>
    <row r="34" spans="1:11" ht="14.4" customHeight="1" x14ac:dyDescent="0.3">
      <c r="A34" s="651" t="s">
        <v>525</v>
      </c>
      <c r="B34" s="652" t="s">
        <v>526</v>
      </c>
      <c r="C34" s="653" t="s">
        <v>530</v>
      </c>
      <c r="D34" s="654" t="s">
        <v>1841</v>
      </c>
      <c r="E34" s="653" t="s">
        <v>2638</v>
      </c>
      <c r="F34" s="654" t="s">
        <v>2639</v>
      </c>
      <c r="G34" s="653" t="s">
        <v>2214</v>
      </c>
      <c r="H34" s="653" t="s">
        <v>2215</v>
      </c>
      <c r="I34" s="655">
        <v>22.99</v>
      </c>
      <c r="J34" s="655">
        <v>20</v>
      </c>
      <c r="K34" s="656">
        <v>459.8</v>
      </c>
    </row>
    <row r="35" spans="1:11" ht="14.4" customHeight="1" x14ac:dyDescent="0.3">
      <c r="A35" s="651" t="s">
        <v>525</v>
      </c>
      <c r="B35" s="652" t="s">
        <v>526</v>
      </c>
      <c r="C35" s="653" t="s">
        <v>530</v>
      </c>
      <c r="D35" s="654" t="s">
        <v>1841</v>
      </c>
      <c r="E35" s="653" t="s">
        <v>2638</v>
      </c>
      <c r="F35" s="654" t="s">
        <v>2639</v>
      </c>
      <c r="G35" s="653" t="s">
        <v>2216</v>
      </c>
      <c r="H35" s="653" t="s">
        <v>2217</v>
      </c>
      <c r="I35" s="655">
        <v>22.99</v>
      </c>
      <c r="J35" s="655">
        <v>20</v>
      </c>
      <c r="K35" s="656">
        <v>459.8</v>
      </c>
    </row>
    <row r="36" spans="1:11" ht="14.4" customHeight="1" x14ac:dyDescent="0.3">
      <c r="A36" s="651" t="s">
        <v>525</v>
      </c>
      <c r="B36" s="652" t="s">
        <v>526</v>
      </c>
      <c r="C36" s="653" t="s">
        <v>530</v>
      </c>
      <c r="D36" s="654" t="s">
        <v>1841</v>
      </c>
      <c r="E36" s="653" t="s">
        <v>2640</v>
      </c>
      <c r="F36" s="654" t="s">
        <v>2641</v>
      </c>
      <c r="G36" s="653" t="s">
        <v>2218</v>
      </c>
      <c r="H36" s="653" t="s">
        <v>2219</v>
      </c>
      <c r="I36" s="655">
        <v>0.3</v>
      </c>
      <c r="J36" s="655">
        <v>300</v>
      </c>
      <c r="K36" s="656">
        <v>90</v>
      </c>
    </row>
    <row r="37" spans="1:11" ht="14.4" customHeight="1" x14ac:dyDescent="0.3">
      <c r="A37" s="651" t="s">
        <v>525</v>
      </c>
      <c r="B37" s="652" t="s">
        <v>526</v>
      </c>
      <c r="C37" s="653" t="s">
        <v>530</v>
      </c>
      <c r="D37" s="654" t="s">
        <v>1841</v>
      </c>
      <c r="E37" s="653" t="s">
        <v>2640</v>
      </c>
      <c r="F37" s="654" t="s">
        <v>2641</v>
      </c>
      <c r="G37" s="653" t="s">
        <v>2220</v>
      </c>
      <c r="H37" s="653" t="s">
        <v>2221</v>
      </c>
      <c r="I37" s="655">
        <v>0.30499999999999999</v>
      </c>
      <c r="J37" s="655">
        <v>500</v>
      </c>
      <c r="K37" s="656">
        <v>153</v>
      </c>
    </row>
    <row r="38" spans="1:11" ht="14.4" customHeight="1" x14ac:dyDescent="0.3">
      <c r="A38" s="651" t="s">
        <v>525</v>
      </c>
      <c r="B38" s="652" t="s">
        <v>526</v>
      </c>
      <c r="C38" s="653" t="s">
        <v>530</v>
      </c>
      <c r="D38" s="654" t="s">
        <v>1841</v>
      </c>
      <c r="E38" s="653" t="s">
        <v>2640</v>
      </c>
      <c r="F38" s="654" t="s">
        <v>2641</v>
      </c>
      <c r="G38" s="653" t="s">
        <v>2222</v>
      </c>
      <c r="H38" s="653" t="s">
        <v>2223</v>
      </c>
      <c r="I38" s="655">
        <v>0.30499999999999999</v>
      </c>
      <c r="J38" s="655">
        <v>400</v>
      </c>
      <c r="K38" s="656">
        <v>122</v>
      </c>
    </row>
    <row r="39" spans="1:11" ht="14.4" customHeight="1" x14ac:dyDescent="0.3">
      <c r="A39" s="651" t="s">
        <v>525</v>
      </c>
      <c r="B39" s="652" t="s">
        <v>526</v>
      </c>
      <c r="C39" s="653" t="s">
        <v>530</v>
      </c>
      <c r="D39" s="654" t="s">
        <v>1841</v>
      </c>
      <c r="E39" s="653" t="s">
        <v>2640</v>
      </c>
      <c r="F39" s="654" t="s">
        <v>2641</v>
      </c>
      <c r="G39" s="653" t="s">
        <v>2224</v>
      </c>
      <c r="H39" s="653" t="s">
        <v>2225</v>
      </c>
      <c r="I39" s="655">
        <v>0.49</v>
      </c>
      <c r="J39" s="655">
        <v>700</v>
      </c>
      <c r="K39" s="656">
        <v>343</v>
      </c>
    </row>
    <row r="40" spans="1:11" ht="14.4" customHeight="1" x14ac:dyDescent="0.3">
      <c r="A40" s="651" t="s">
        <v>525</v>
      </c>
      <c r="B40" s="652" t="s">
        <v>526</v>
      </c>
      <c r="C40" s="653" t="s">
        <v>530</v>
      </c>
      <c r="D40" s="654" t="s">
        <v>1841</v>
      </c>
      <c r="E40" s="653" t="s">
        <v>2640</v>
      </c>
      <c r="F40" s="654" t="s">
        <v>2641</v>
      </c>
      <c r="G40" s="653" t="s">
        <v>2226</v>
      </c>
      <c r="H40" s="653" t="s">
        <v>2227</v>
      </c>
      <c r="I40" s="655">
        <v>1.8</v>
      </c>
      <c r="J40" s="655">
        <v>100</v>
      </c>
      <c r="K40" s="656">
        <v>180</v>
      </c>
    </row>
    <row r="41" spans="1:11" ht="14.4" customHeight="1" x14ac:dyDescent="0.3">
      <c r="A41" s="651" t="s">
        <v>525</v>
      </c>
      <c r="B41" s="652" t="s">
        <v>526</v>
      </c>
      <c r="C41" s="653" t="s">
        <v>530</v>
      </c>
      <c r="D41" s="654" t="s">
        <v>1841</v>
      </c>
      <c r="E41" s="653" t="s">
        <v>2640</v>
      </c>
      <c r="F41" s="654" t="s">
        <v>2641</v>
      </c>
      <c r="G41" s="653" t="s">
        <v>2228</v>
      </c>
      <c r="H41" s="653" t="s">
        <v>2229</v>
      </c>
      <c r="I41" s="655">
        <v>1.8</v>
      </c>
      <c r="J41" s="655">
        <v>100</v>
      </c>
      <c r="K41" s="656">
        <v>180</v>
      </c>
    </row>
    <row r="42" spans="1:11" ht="14.4" customHeight="1" x14ac:dyDescent="0.3">
      <c r="A42" s="651" t="s">
        <v>525</v>
      </c>
      <c r="B42" s="652" t="s">
        <v>526</v>
      </c>
      <c r="C42" s="653" t="s">
        <v>530</v>
      </c>
      <c r="D42" s="654" t="s">
        <v>1841</v>
      </c>
      <c r="E42" s="653" t="s">
        <v>2642</v>
      </c>
      <c r="F42" s="654" t="s">
        <v>2643</v>
      </c>
      <c r="G42" s="653" t="s">
        <v>2230</v>
      </c>
      <c r="H42" s="653" t="s">
        <v>2231</v>
      </c>
      <c r="I42" s="655">
        <v>0.71</v>
      </c>
      <c r="J42" s="655">
        <v>1600</v>
      </c>
      <c r="K42" s="656">
        <v>1136</v>
      </c>
    </row>
    <row r="43" spans="1:11" ht="14.4" customHeight="1" x14ac:dyDescent="0.3">
      <c r="A43" s="651" t="s">
        <v>525</v>
      </c>
      <c r="B43" s="652" t="s">
        <v>526</v>
      </c>
      <c r="C43" s="653" t="s">
        <v>530</v>
      </c>
      <c r="D43" s="654" t="s">
        <v>1841</v>
      </c>
      <c r="E43" s="653" t="s">
        <v>2642</v>
      </c>
      <c r="F43" s="654" t="s">
        <v>2643</v>
      </c>
      <c r="G43" s="653" t="s">
        <v>2232</v>
      </c>
      <c r="H43" s="653" t="s">
        <v>2233</v>
      </c>
      <c r="I43" s="655">
        <v>0.71</v>
      </c>
      <c r="J43" s="655">
        <v>1800</v>
      </c>
      <c r="K43" s="656">
        <v>1278</v>
      </c>
    </row>
    <row r="44" spans="1:11" ht="14.4" customHeight="1" x14ac:dyDescent="0.3">
      <c r="A44" s="651" t="s">
        <v>525</v>
      </c>
      <c r="B44" s="652" t="s">
        <v>526</v>
      </c>
      <c r="C44" s="653" t="s">
        <v>530</v>
      </c>
      <c r="D44" s="654" t="s">
        <v>1841</v>
      </c>
      <c r="E44" s="653" t="s">
        <v>2644</v>
      </c>
      <c r="F44" s="654" t="s">
        <v>2645</v>
      </c>
      <c r="G44" s="653" t="s">
        <v>2234</v>
      </c>
      <c r="H44" s="653" t="s">
        <v>2235</v>
      </c>
      <c r="I44" s="655">
        <v>15.61</v>
      </c>
      <c r="J44" s="655">
        <v>10</v>
      </c>
      <c r="K44" s="656">
        <v>156.1</v>
      </c>
    </row>
    <row r="45" spans="1:11" ht="14.4" customHeight="1" x14ac:dyDescent="0.3">
      <c r="A45" s="651" t="s">
        <v>525</v>
      </c>
      <c r="B45" s="652" t="s">
        <v>526</v>
      </c>
      <c r="C45" s="653" t="s">
        <v>530</v>
      </c>
      <c r="D45" s="654" t="s">
        <v>1841</v>
      </c>
      <c r="E45" s="653" t="s">
        <v>2644</v>
      </c>
      <c r="F45" s="654" t="s">
        <v>2645</v>
      </c>
      <c r="G45" s="653" t="s">
        <v>2236</v>
      </c>
      <c r="H45" s="653" t="s">
        <v>2237</v>
      </c>
      <c r="I45" s="655">
        <v>36.369999999999997</v>
      </c>
      <c r="J45" s="655">
        <v>10</v>
      </c>
      <c r="K45" s="656">
        <v>363.73</v>
      </c>
    </row>
    <row r="46" spans="1:11" ht="14.4" customHeight="1" x14ac:dyDescent="0.3">
      <c r="A46" s="651" t="s">
        <v>525</v>
      </c>
      <c r="B46" s="652" t="s">
        <v>526</v>
      </c>
      <c r="C46" s="653" t="s">
        <v>535</v>
      </c>
      <c r="D46" s="654" t="s">
        <v>1842</v>
      </c>
      <c r="E46" s="653" t="s">
        <v>2636</v>
      </c>
      <c r="F46" s="654" t="s">
        <v>2637</v>
      </c>
      <c r="G46" s="653" t="s">
        <v>2238</v>
      </c>
      <c r="H46" s="653" t="s">
        <v>2239</v>
      </c>
      <c r="I46" s="655">
        <v>3.57</v>
      </c>
      <c r="J46" s="655">
        <v>10</v>
      </c>
      <c r="K46" s="656">
        <v>35.700000000000003</v>
      </c>
    </row>
    <row r="47" spans="1:11" ht="14.4" customHeight="1" x14ac:dyDescent="0.3">
      <c r="A47" s="651" t="s">
        <v>525</v>
      </c>
      <c r="B47" s="652" t="s">
        <v>526</v>
      </c>
      <c r="C47" s="653" t="s">
        <v>535</v>
      </c>
      <c r="D47" s="654" t="s">
        <v>1842</v>
      </c>
      <c r="E47" s="653" t="s">
        <v>2636</v>
      </c>
      <c r="F47" s="654" t="s">
        <v>2637</v>
      </c>
      <c r="G47" s="653" t="s">
        <v>2158</v>
      </c>
      <c r="H47" s="653" t="s">
        <v>2159</v>
      </c>
      <c r="I47" s="655">
        <v>28.74</v>
      </c>
      <c r="J47" s="655">
        <v>4</v>
      </c>
      <c r="K47" s="656">
        <v>114.96</v>
      </c>
    </row>
    <row r="48" spans="1:11" ht="14.4" customHeight="1" x14ac:dyDescent="0.3">
      <c r="A48" s="651" t="s">
        <v>525</v>
      </c>
      <c r="B48" s="652" t="s">
        <v>526</v>
      </c>
      <c r="C48" s="653" t="s">
        <v>535</v>
      </c>
      <c r="D48" s="654" t="s">
        <v>1842</v>
      </c>
      <c r="E48" s="653" t="s">
        <v>2636</v>
      </c>
      <c r="F48" s="654" t="s">
        <v>2637</v>
      </c>
      <c r="G48" s="653" t="s">
        <v>2162</v>
      </c>
      <c r="H48" s="653" t="s">
        <v>2163</v>
      </c>
      <c r="I48" s="655">
        <v>1.38</v>
      </c>
      <c r="J48" s="655">
        <v>100</v>
      </c>
      <c r="K48" s="656">
        <v>138</v>
      </c>
    </row>
    <row r="49" spans="1:11" ht="14.4" customHeight="1" x14ac:dyDescent="0.3">
      <c r="A49" s="651" t="s">
        <v>525</v>
      </c>
      <c r="B49" s="652" t="s">
        <v>526</v>
      </c>
      <c r="C49" s="653" t="s">
        <v>535</v>
      </c>
      <c r="D49" s="654" t="s">
        <v>1842</v>
      </c>
      <c r="E49" s="653" t="s">
        <v>2636</v>
      </c>
      <c r="F49" s="654" t="s">
        <v>2637</v>
      </c>
      <c r="G49" s="653" t="s">
        <v>2240</v>
      </c>
      <c r="H49" s="653" t="s">
        <v>2241</v>
      </c>
      <c r="I49" s="655">
        <v>109.31</v>
      </c>
      <c r="J49" s="655">
        <v>6</v>
      </c>
      <c r="K49" s="656">
        <v>655.86</v>
      </c>
    </row>
    <row r="50" spans="1:11" ht="14.4" customHeight="1" x14ac:dyDescent="0.3">
      <c r="A50" s="651" t="s">
        <v>525</v>
      </c>
      <c r="B50" s="652" t="s">
        <v>526</v>
      </c>
      <c r="C50" s="653" t="s">
        <v>535</v>
      </c>
      <c r="D50" s="654" t="s">
        <v>1842</v>
      </c>
      <c r="E50" s="653" t="s">
        <v>2636</v>
      </c>
      <c r="F50" s="654" t="s">
        <v>2637</v>
      </c>
      <c r="G50" s="653" t="s">
        <v>2242</v>
      </c>
      <c r="H50" s="653" t="s">
        <v>2243</v>
      </c>
      <c r="I50" s="655">
        <v>39.1</v>
      </c>
      <c r="J50" s="655">
        <v>20</v>
      </c>
      <c r="K50" s="656">
        <v>782</v>
      </c>
    </row>
    <row r="51" spans="1:11" ht="14.4" customHeight="1" x14ac:dyDescent="0.3">
      <c r="A51" s="651" t="s">
        <v>525</v>
      </c>
      <c r="B51" s="652" t="s">
        <v>526</v>
      </c>
      <c r="C51" s="653" t="s">
        <v>535</v>
      </c>
      <c r="D51" s="654" t="s">
        <v>1842</v>
      </c>
      <c r="E51" s="653" t="s">
        <v>2636</v>
      </c>
      <c r="F51" s="654" t="s">
        <v>2637</v>
      </c>
      <c r="G51" s="653" t="s">
        <v>2244</v>
      </c>
      <c r="H51" s="653" t="s">
        <v>2245</v>
      </c>
      <c r="I51" s="655">
        <v>0.44</v>
      </c>
      <c r="J51" s="655">
        <v>1000</v>
      </c>
      <c r="K51" s="656">
        <v>440</v>
      </c>
    </row>
    <row r="52" spans="1:11" ht="14.4" customHeight="1" x14ac:dyDescent="0.3">
      <c r="A52" s="651" t="s">
        <v>525</v>
      </c>
      <c r="B52" s="652" t="s">
        <v>526</v>
      </c>
      <c r="C52" s="653" t="s">
        <v>535</v>
      </c>
      <c r="D52" s="654" t="s">
        <v>1842</v>
      </c>
      <c r="E52" s="653" t="s">
        <v>2636</v>
      </c>
      <c r="F52" s="654" t="s">
        <v>2637</v>
      </c>
      <c r="G52" s="653" t="s">
        <v>2166</v>
      </c>
      <c r="H52" s="653" t="s">
        <v>2167</v>
      </c>
      <c r="I52" s="655">
        <v>8.58</v>
      </c>
      <c r="J52" s="655">
        <v>24</v>
      </c>
      <c r="K52" s="656">
        <v>205.92</v>
      </c>
    </row>
    <row r="53" spans="1:11" ht="14.4" customHeight="1" x14ac:dyDescent="0.3">
      <c r="A53" s="651" t="s">
        <v>525</v>
      </c>
      <c r="B53" s="652" t="s">
        <v>526</v>
      </c>
      <c r="C53" s="653" t="s">
        <v>535</v>
      </c>
      <c r="D53" s="654" t="s">
        <v>1842</v>
      </c>
      <c r="E53" s="653" t="s">
        <v>2636</v>
      </c>
      <c r="F53" s="654" t="s">
        <v>2637</v>
      </c>
      <c r="G53" s="653" t="s">
        <v>2168</v>
      </c>
      <c r="H53" s="653" t="s">
        <v>2169</v>
      </c>
      <c r="I53" s="655">
        <v>27.87</v>
      </c>
      <c r="J53" s="655">
        <v>2</v>
      </c>
      <c r="K53" s="656">
        <v>55.74</v>
      </c>
    </row>
    <row r="54" spans="1:11" ht="14.4" customHeight="1" x14ac:dyDescent="0.3">
      <c r="A54" s="651" t="s">
        <v>525</v>
      </c>
      <c r="B54" s="652" t="s">
        <v>526</v>
      </c>
      <c r="C54" s="653" t="s">
        <v>535</v>
      </c>
      <c r="D54" s="654" t="s">
        <v>1842</v>
      </c>
      <c r="E54" s="653" t="s">
        <v>2636</v>
      </c>
      <c r="F54" s="654" t="s">
        <v>2637</v>
      </c>
      <c r="G54" s="653" t="s">
        <v>2170</v>
      </c>
      <c r="H54" s="653" t="s">
        <v>2171</v>
      </c>
      <c r="I54" s="655">
        <v>1.29</v>
      </c>
      <c r="J54" s="655">
        <v>1000</v>
      </c>
      <c r="K54" s="656">
        <v>1290</v>
      </c>
    </row>
    <row r="55" spans="1:11" ht="14.4" customHeight="1" x14ac:dyDescent="0.3">
      <c r="A55" s="651" t="s">
        <v>525</v>
      </c>
      <c r="B55" s="652" t="s">
        <v>526</v>
      </c>
      <c r="C55" s="653" t="s">
        <v>535</v>
      </c>
      <c r="D55" s="654" t="s">
        <v>1842</v>
      </c>
      <c r="E55" s="653" t="s">
        <v>2636</v>
      </c>
      <c r="F55" s="654" t="s">
        <v>2637</v>
      </c>
      <c r="G55" s="653" t="s">
        <v>2246</v>
      </c>
      <c r="H55" s="653" t="s">
        <v>2247</v>
      </c>
      <c r="I55" s="655">
        <v>7.51</v>
      </c>
      <c r="J55" s="655">
        <v>32</v>
      </c>
      <c r="K55" s="656">
        <v>240.32</v>
      </c>
    </row>
    <row r="56" spans="1:11" ht="14.4" customHeight="1" x14ac:dyDescent="0.3">
      <c r="A56" s="651" t="s">
        <v>525</v>
      </c>
      <c r="B56" s="652" t="s">
        <v>526</v>
      </c>
      <c r="C56" s="653" t="s">
        <v>535</v>
      </c>
      <c r="D56" s="654" t="s">
        <v>1842</v>
      </c>
      <c r="E56" s="653" t="s">
        <v>2636</v>
      </c>
      <c r="F56" s="654" t="s">
        <v>2637</v>
      </c>
      <c r="G56" s="653" t="s">
        <v>2248</v>
      </c>
      <c r="H56" s="653" t="s">
        <v>2249</v>
      </c>
      <c r="I56" s="655">
        <v>0.86</v>
      </c>
      <c r="J56" s="655">
        <v>100</v>
      </c>
      <c r="K56" s="656">
        <v>86</v>
      </c>
    </row>
    <row r="57" spans="1:11" ht="14.4" customHeight="1" x14ac:dyDescent="0.3">
      <c r="A57" s="651" t="s">
        <v>525</v>
      </c>
      <c r="B57" s="652" t="s">
        <v>526</v>
      </c>
      <c r="C57" s="653" t="s">
        <v>535</v>
      </c>
      <c r="D57" s="654" t="s">
        <v>1842</v>
      </c>
      <c r="E57" s="653" t="s">
        <v>2636</v>
      </c>
      <c r="F57" s="654" t="s">
        <v>2637</v>
      </c>
      <c r="G57" s="653" t="s">
        <v>2174</v>
      </c>
      <c r="H57" s="653" t="s">
        <v>2175</v>
      </c>
      <c r="I57" s="655">
        <v>2.06</v>
      </c>
      <c r="J57" s="655">
        <v>100</v>
      </c>
      <c r="K57" s="656">
        <v>206</v>
      </c>
    </row>
    <row r="58" spans="1:11" ht="14.4" customHeight="1" x14ac:dyDescent="0.3">
      <c r="A58" s="651" t="s">
        <v>525</v>
      </c>
      <c r="B58" s="652" t="s">
        <v>526</v>
      </c>
      <c r="C58" s="653" t="s">
        <v>535</v>
      </c>
      <c r="D58" s="654" t="s">
        <v>1842</v>
      </c>
      <c r="E58" s="653" t="s">
        <v>2636</v>
      </c>
      <c r="F58" s="654" t="s">
        <v>2637</v>
      </c>
      <c r="G58" s="653" t="s">
        <v>2176</v>
      </c>
      <c r="H58" s="653" t="s">
        <v>2177</v>
      </c>
      <c r="I58" s="655">
        <v>3.36</v>
      </c>
      <c r="J58" s="655">
        <v>100</v>
      </c>
      <c r="K58" s="656">
        <v>336</v>
      </c>
    </row>
    <row r="59" spans="1:11" ht="14.4" customHeight="1" x14ac:dyDescent="0.3">
      <c r="A59" s="651" t="s">
        <v>525</v>
      </c>
      <c r="B59" s="652" t="s">
        <v>526</v>
      </c>
      <c r="C59" s="653" t="s">
        <v>535</v>
      </c>
      <c r="D59" s="654" t="s">
        <v>1842</v>
      </c>
      <c r="E59" s="653" t="s">
        <v>2636</v>
      </c>
      <c r="F59" s="654" t="s">
        <v>2637</v>
      </c>
      <c r="G59" s="653" t="s">
        <v>2250</v>
      </c>
      <c r="H59" s="653" t="s">
        <v>2251</v>
      </c>
      <c r="I59" s="655">
        <v>3.01</v>
      </c>
      <c r="J59" s="655">
        <v>50</v>
      </c>
      <c r="K59" s="656">
        <v>150.49</v>
      </c>
    </row>
    <row r="60" spans="1:11" ht="14.4" customHeight="1" x14ac:dyDescent="0.3">
      <c r="A60" s="651" t="s">
        <v>525</v>
      </c>
      <c r="B60" s="652" t="s">
        <v>526</v>
      </c>
      <c r="C60" s="653" t="s">
        <v>535</v>
      </c>
      <c r="D60" s="654" t="s">
        <v>1842</v>
      </c>
      <c r="E60" s="653" t="s">
        <v>2636</v>
      </c>
      <c r="F60" s="654" t="s">
        <v>2637</v>
      </c>
      <c r="G60" s="653" t="s">
        <v>2252</v>
      </c>
      <c r="H60" s="653" t="s">
        <v>2253</v>
      </c>
      <c r="I60" s="655">
        <v>0.91</v>
      </c>
      <c r="J60" s="655">
        <v>250</v>
      </c>
      <c r="K60" s="656">
        <v>227.7</v>
      </c>
    </row>
    <row r="61" spans="1:11" ht="14.4" customHeight="1" x14ac:dyDescent="0.3">
      <c r="A61" s="651" t="s">
        <v>525</v>
      </c>
      <c r="B61" s="652" t="s">
        <v>526</v>
      </c>
      <c r="C61" s="653" t="s">
        <v>535</v>
      </c>
      <c r="D61" s="654" t="s">
        <v>1842</v>
      </c>
      <c r="E61" s="653" t="s">
        <v>2636</v>
      </c>
      <c r="F61" s="654" t="s">
        <v>2637</v>
      </c>
      <c r="G61" s="653" t="s">
        <v>2254</v>
      </c>
      <c r="H61" s="653" t="s">
        <v>2255</v>
      </c>
      <c r="I61" s="655">
        <v>15.64</v>
      </c>
      <c r="J61" s="655">
        <v>20</v>
      </c>
      <c r="K61" s="656">
        <v>312.8</v>
      </c>
    </row>
    <row r="62" spans="1:11" ht="14.4" customHeight="1" x14ac:dyDescent="0.3">
      <c r="A62" s="651" t="s">
        <v>525</v>
      </c>
      <c r="B62" s="652" t="s">
        <v>526</v>
      </c>
      <c r="C62" s="653" t="s">
        <v>535</v>
      </c>
      <c r="D62" s="654" t="s">
        <v>1842</v>
      </c>
      <c r="E62" s="653" t="s">
        <v>2636</v>
      </c>
      <c r="F62" s="654" t="s">
        <v>2637</v>
      </c>
      <c r="G62" s="653" t="s">
        <v>2256</v>
      </c>
      <c r="H62" s="653" t="s">
        <v>2257</v>
      </c>
      <c r="I62" s="655">
        <v>120</v>
      </c>
      <c r="J62" s="655">
        <v>1</v>
      </c>
      <c r="K62" s="656">
        <v>120</v>
      </c>
    </row>
    <row r="63" spans="1:11" ht="14.4" customHeight="1" x14ac:dyDescent="0.3">
      <c r="A63" s="651" t="s">
        <v>525</v>
      </c>
      <c r="B63" s="652" t="s">
        <v>526</v>
      </c>
      <c r="C63" s="653" t="s">
        <v>535</v>
      </c>
      <c r="D63" s="654" t="s">
        <v>1842</v>
      </c>
      <c r="E63" s="653" t="s">
        <v>2638</v>
      </c>
      <c r="F63" s="654" t="s">
        <v>2639</v>
      </c>
      <c r="G63" s="653" t="s">
        <v>2258</v>
      </c>
      <c r="H63" s="653" t="s">
        <v>2259</v>
      </c>
      <c r="I63" s="655">
        <v>11.14</v>
      </c>
      <c r="J63" s="655">
        <v>50</v>
      </c>
      <c r="K63" s="656">
        <v>557</v>
      </c>
    </row>
    <row r="64" spans="1:11" ht="14.4" customHeight="1" x14ac:dyDescent="0.3">
      <c r="A64" s="651" t="s">
        <v>525</v>
      </c>
      <c r="B64" s="652" t="s">
        <v>526</v>
      </c>
      <c r="C64" s="653" t="s">
        <v>535</v>
      </c>
      <c r="D64" s="654" t="s">
        <v>1842</v>
      </c>
      <c r="E64" s="653" t="s">
        <v>2638</v>
      </c>
      <c r="F64" s="654" t="s">
        <v>2639</v>
      </c>
      <c r="G64" s="653" t="s">
        <v>2178</v>
      </c>
      <c r="H64" s="653" t="s">
        <v>2179</v>
      </c>
      <c r="I64" s="655">
        <v>1.0900000000000001</v>
      </c>
      <c r="J64" s="655">
        <v>200</v>
      </c>
      <c r="K64" s="656">
        <v>218</v>
      </c>
    </row>
    <row r="65" spans="1:11" ht="14.4" customHeight="1" x14ac:dyDescent="0.3">
      <c r="A65" s="651" t="s">
        <v>525</v>
      </c>
      <c r="B65" s="652" t="s">
        <v>526</v>
      </c>
      <c r="C65" s="653" t="s">
        <v>535</v>
      </c>
      <c r="D65" s="654" t="s">
        <v>1842</v>
      </c>
      <c r="E65" s="653" t="s">
        <v>2638</v>
      </c>
      <c r="F65" s="654" t="s">
        <v>2639</v>
      </c>
      <c r="G65" s="653" t="s">
        <v>2180</v>
      </c>
      <c r="H65" s="653" t="s">
        <v>2181</v>
      </c>
      <c r="I65" s="655">
        <v>1.67</v>
      </c>
      <c r="J65" s="655">
        <v>100</v>
      </c>
      <c r="K65" s="656">
        <v>167</v>
      </c>
    </row>
    <row r="66" spans="1:11" ht="14.4" customHeight="1" x14ac:dyDescent="0.3">
      <c r="A66" s="651" t="s">
        <v>525</v>
      </c>
      <c r="B66" s="652" t="s">
        <v>526</v>
      </c>
      <c r="C66" s="653" t="s">
        <v>535</v>
      </c>
      <c r="D66" s="654" t="s">
        <v>1842</v>
      </c>
      <c r="E66" s="653" t="s">
        <v>2638</v>
      </c>
      <c r="F66" s="654" t="s">
        <v>2639</v>
      </c>
      <c r="G66" s="653" t="s">
        <v>2182</v>
      </c>
      <c r="H66" s="653" t="s">
        <v>2183</v>
      </c>
      <c r="I66" s="655">
        <v>0.48</v>
      </c>
      <c r="J66" s="655">
        <v>400</v>
      </c>
      <c r="K66" s="656">
        <v>192</v>
      </c>
    </row>
    <row r="67" spans="1:11" ht="14.4" customHeight="1" x14ac:dyDescent="0.3">
      <c r="A67" s="651" t="s">
        <v>525</v>
      </c>
      <c r="B67" s="652" t="s">
        <v>526</v>
      </c>
      <c r="C67" s="653" t="s">
        <v>535</v>
      </c>
      <c r="D67" s="654" t="s">
        <v>1842</v>
      </c>
      <c r="E67" s="653" t="s">
        <v>2638</v>
      </c>
      <c r="F67" s="654" t="s">
        <v>2639</v>
      </c>
      <c r="G67" s="653" t="s">
        <v>2184</v>
      </c>
      <c r="H67" s="653" t="s">
        <v>2185</v>
      </c>
      <c r="I67" s="655">
        <v>0.67</v>
      </c>
      <c r="J67" s="655">
        <v>300</v>
      </c>
      <c r="K67" s="656">
        <v>201</v>
      </c>
    </row>
    <row r="68" spans="1:11" ht="14.4" customHeight="1" x14ac:dyDescent="0.3">
      <c r="A68" s="651" t="s">
        <v>525</v>
      </c>
      <c r="B68" s="652" t="s">
        <v>526</v>
      </c>
      <c r="C68" s="653" t="s">
        <v>535</v>
      </c>
      <c r="D68" s="654" t="s">
        <v>1842</v>
      </c>
      <c r="E68" s="653" t="s">
        <v>2638</v>
      </c>
      <c r="F68" s="654" t="s">
        <v>2639</v>
      </c>
      <c r="G68" s="653" t="s">
        <v>2260</v>
      </c>
      <c r="H68" s="653" t="s">
        <v>2261</v>
      </c>
      <c r="I68" s="655">
        <v>2.1749999999999998</v>
      </c>
      <c r="J68" s="655">
        <v>600</v>
      </c>
      <c r="K68" s="656">
        <v>1304.8499999999999</v>
      </c>
    </row>
    <row r="69" spans="1:11" ht="14.4" customHeight="1" x14ac:dyDescent="0.3">
      <c r="A69" s="651" t="s">
        <v>525</v>
      </c>
      <c r="B69" s="652" t="s">
        <v>526</v>
      </c>
      <c r="C69" s="653" t="s">
        <v>535</v>
      </c>
      <c r="D69" s="654" t="s">
        <v>1842</v>
      </c>
      <c r="E69" s="653" t="s">
        <v>2638</v>
      </c>
      <c r="F69" s="654" t="s">
        <v>2639</v>
      </c>
      <c r="G69" s="653" t="s">
        <v>2186</v>
      </c>
      <c r="H69" s="653" t="s">
        <v>2187</v>
      </c>
      <c r="I69" s="655">
        <v>6.17</v>
      </c>
      <c r="J69" s="655">
        <v>30</v>
      </c>
      <c r="K69" s="656">
        <v>185.1</v>
      </c>
    </row>
    <row r="70" spans="1:11" ht="14.4" customHeight="1" x14ac:dyDescent="0.3">
      <c r="A70" s="651" t="s">
        <v>525</v>
      </c>
      <c r="B70" s="652" t="s">
        <v>526</v>
      </c>
      <c r="C70" s="653" t="s">
        <v>535</v>
      </c>
      <c r="D70" s="654" t="s">
        <v>1842</v>
      </c>
      <c r="E70" s="653" t="s">
        <v>2638</v>
      </c>
      <c r="F70" s="654" t="s">
        <v>2639</v>
      </c>
      <c r="G70" s="653" t="s">
        <v>2262</v>
      </c>
      <c r="H70" s="653" t="s">
        <v>2263</v>
      </c>
      <c r="I70" s="655">
        <v>1.9</v>
      </c>
      <c r="J70" s="655">
        <v>50</v>
      </c>
      <c r="K70" s="656">
        <v>95</v>
      </c>
    </row>
    <row r="71" spans="1:11" ht="14.4" customHeight="1" x14ac:dyDescent="0.3">
      <c r="A71" s="651" t="s">
        <v>525</v>
      </c>
      <c r="B71" s="652" t="s">
        <v>526</v>
      </c>
      <c r="C71" s="653" t="s">
        <v>535</v>
      </c>
      <c r="D71" s="654" t="s">
        <v>1842</v>
      </c>
      <c r="E71" s="653" t="s">
        <v>2638</v>
      </c>
      <c r="F71" s="654" t="s">
        <v>2639</v>
      </c>
      <c r="G71" s="653" t="s">
        <v>2190</v>
      </c>
      <c r="H71" s="653" t="s">
        <v>2191</v>
      </c>
      <c r="I71" s="655">
        <v>1.98</v>
      </c>
      <c r="J71" s="655">
        <v>50</v>
      </c>
      <c r="K71" s="656">
        <v>99</v>
      </c>
    </row>
    <row r="72" spans="1:11" ht="14.4" customHeight="1" x14ac:dyDescent="0.3">
      <c r="A72" s="651" t="s">
        <v>525</v>
      </c>
      <c r="B72" s="652" t="s">
        <v>526</v>
      </c>
      <c r="C72" s="653" t="s">
        <v>535</v>
      </c>
      <c r="D72" s="654" t="s">
        <v>1842</v>
      </c>
      <c r="E72" s="653" t="s">
        <v>2638</v>
      </c>
      <c r="F72" s="654" t="s">
        <v>2639</v>
      </c>
      <c r="G72" s="653" t="s">
        <v>2264</v>
      </c>
      <c r="H72" s="653" t="s">
        <v>2265</v>
      </c>
      <c r="I72" s="655">
        <v>1.93</v>
      </c>
      <c r="J72" s="655">
        <v>50</v>
      </c>
      <c r="K72" s="656">
        <v>96.5</v>
      </c>
    </row>
    <row r="73" spans="1:11" ht="14.4" customHeight="1" x14ac:dyDescent="0.3">
      <c r="A73" s="651" t="s">
        <v>525</v>
      </c>
      <c r="B73" s="652" t="s">
        <v>526</v>
      </c>
      <c r="C73" s="653" t="s">
        <v>535</v>
      </c>
      <c r="D73" s="654" t="s">
        <v>1842</v>
      </c>
      <c r="E73" s="653" t="s">
        <v>2638</v>
      </c>
      <c r="F73" s="654" t="s">
        <v>2639</v>
      </c>
      <c r="G73" s="653" t="s">
        <v>2266</v>
      </c>
      <c r="H73" s="653" t="s">
        <v>2267</v>
      </c>
      <c r="I73" s="655">
        <v>3.02</v>
      </c>
      <c r="J73" s="655">
        <v>50</v>
      </c>
      <c r="K73" s="656">
        <v>151</v>
      </c>
    </row>
    <row r="74" spans="1:11" ht="14.4" customHeight="1" x14ac:dyDescent="0.3">
      <c r="A74" s="651" t="s">
        <v>525</v>
      </c>
      <c r="B74" s="652" t="s">
        <v>526</v>
      </c>
      <c r="C74" s="653" t="s">
        <v>535</v>
      </c>
      <c r="D74" s="654" t="s">
        <v>1842</v>
      </c>
      <c r="E74" s="653" t="s">
        <v>2638</v>
      </c>
      <c r="F74" s="654" t="s">
        <v>2639</v>
      </c>
      <c r="G74" s="653" t="s">
        <v>2268</v>
      </c>
      <c r="H74" s="653" t="s">
        <v>2269</v>
      </c>
      <c r="I74" s="655">
        <v>2.16</v>
      </c>
      <c r="J74" s="655">
        <v>50</v>
      </c>
      <c r="K74" s="656">
        <v>108</v>
      </c>
    </row>
    <row r="75" spans="1:11" ht="14.4" customHeight="1" x14ac:dyDescent="0.3">
      <c r="A75" s="651" t="s">
        <v>525</v>
      </c>
      <c r="B75" s="652" t="s">
        <v>526</v>
      </c>
      <c r="C75" s="653" t="s">
        <v>535</v>
      </c>
      <c r="D75" s="654" t="s">
        <v>1842</v>
      </c>
      <c r="E75" s="653" t="s">
        <v>2638</v>
      </c>
      <c r="F75" s="654" t="s">
        <v>2639</v>
      </c>
      <c r="G75" s="653" t="s">
        <v>2198</v>
      </c>
      <c r="H75" s="653" t="s">
        <v>2199</v>
      </c>
      <c r="I75" s="655">
        <v>2.1800000000000002</v>
      </c>
      <c r="J75" s="655">
        <v>100</v>
      </c>
      <c r="K75" s="656">
        <v>218</v>
      </c>
    </row>
    <row r="76" spans="1:11" ht="14.4" customHeight="1" x14ac:dyDescent="0.3">
      <c r="A76" s="651" t="s">
        <v>525</v>
      </c>
      <c r="B76" s="652" t="s">
        <v>526</v>
      </c>
      <c r="C76" s="653" t="s">
        <v>535</v>
      </c>
      <c r="D76" s="654" t="s">
        <v>1842</v>
      </c>
      <c r="E76" s="653" t="s">
        <v>2638</v>
      </c>
      <c r="F76" s="654" t="s">
        <v>2639</v>
      </c>
      <c r="G76" s="653" t="s">
        <v>2202</v>
      </c>
      <c r="H76" s="653" t="s">
        <v>2203</v>
      </c>
      <c r="I76" s="655">
        <v>127.05</v>
      </c>
      <c r="J76" s="655">
        <v>2</v>
      </c>
      <c r="K76" s="656">
        <v>254.1</v>
      </c>
    </row>
    <row r="77" spans="1:11" ht="14.4" customHeight="1" x14ac:dyDescent="0.3">
      <c r="A77" s="651" t="s">
        <v>525</v>
      </c>
      <c r="B77" s="652" t="s">
        <v>526</v>
      </c>
      <c r="C77" s="653" t="s">
        <v>535</v>
      </c>
      <c r="D77" s="654" t="s">
        <v>1842</v>
      </c>
      <c r="E77" s="653" t="s">
        <v>2638</v>
      </c>
      <c r="F77" s="654" t="s">
        <v>2639</v>
      </c>
      <c r="G77" s="653" t="s">
        <v>2270</v>
      </c>
      <c r="H77" s="653" t="s">
        <v>2271</v>
      </c>
      <c r="I77" s="655">
        <v>15</v>
      </c>
      <c r="J77" s="655">
        <v>10</v>
      </c>
      <c r="K77" s="656">
        <v>150</v>
      </c>
    </row>
    <row r="78" spans="1:11" ht="14.4" customHeight="1" x14ac:dyDescent="0.3">
      <c r="A78" s="651" t="s">
        <v>525</v>
      </c>
      <c r="B78" s="652" t="s">
        <v>526</v>
      </c>
      <c r="C78" s="653" t="s">
        <v>535</v>
      </c>
      <c r="D78" s="654" t="s">
        <v>1842</v>
      </c>
      <c r="E78" s="653" t="s">
        <v>2638</v>
      </c>
      <c r="F78" s="654" t="s">
        <v>2639</v>
      </c>
      <c r="G78" s="653" t="s">
        <v>2272</v>
      </c>
      <c r="H78" s="653" t="s">
        <v>2273</v>
      </c>
      <c r="I78" s="655">
        <v>1.27</v>
      </c>
      <c r="J78" s="655">
        <v>75</v>
      </c>
      <c r="K78" s="656">
        <v>95.25</v>
      </c>
    </row>
    <row r="79" spans="1:11" ht="14.4" customHeight="1" x14ac:dyDescent="0.3">
      <c r="A79" s="651" t="s">
        <v>525</v>
      </c>
      <c r="B79" s="652" t="s">
        <v>526</v>
      </c>
      <c r="C79" s="653" t="s">
        <v>535</v>
      </c>
      <c r="D79" s="654" t="s">
        <v>1842</v>
      </c>
      <c r="E79" s="653" t="s">
        <v>2638</v>
      </c>
      <c r="F79" s="654" t="s">
        <v>2639</v>
      </c>
      <c r="G79" s="653" t="s">
        <v>2274</v>
      </c>
      <c r="H79" s="653" t="s">
        <v>2275</v>
      </c>
      <c r="I79" s="655">
        <v>0.47</v>
      </c>
      <c r="J79" s="655">
        <v>100</v>
      </c>
      <c r="K79" s="656">
        <v>47</v>
      </c>
    </row>
    <row r="80" spans="1:11" ht="14.4" customHeight="1" x14ac:dyDescent="0.3">
      <c r="A80" s="651" t="s">
        <v>525</v>
      </c>
      <c r="B80" s="652" t="s">
        <v>526</v>
      </c>
      <c r="C80" s="653" t="s">
        <v>535</v>
      </c>
      <c r="D80" s="654" t="s">
        <v>1842</v>
      </c>
      <c r="E80" s="653" t="s">
        <v>2638</v>
      </c>
      <c r="F80" s="654" t="s">
        <v>2639</v>
      </c>
      <c r="G80" s="653" t="s">
        <v>2210</v>
      </c>
      <c r="H80" s="653" t="s">
        <v>2211</v>
      </c>
      <c r="I80" s="655">
        <v>3.42</v>
      </c>
      <c r="J80" s="655">
        <v>40</v>
      </c>
      <c r="K80" s="656">
        <v>136.80000000000001</v>
      </c>
    </row>
    <row r="81" spans="1:11" ht="14.4" customHeight="1" x14ac:dyDescent="0.3">
      <c r="A81" s="651" t="s">
        <v>525</v>
      </c>
      <c r="B81" s="652" t="s">
        <v>526</v>
      </c>
      <c r="C81" s="653" t="s">
        <v>535</v>
      </c>
      <c r="D81" s="654" t="s">
        <v>1842</v>
      </c>
      <c r="E81" s="653" t="s">
        <v>2638</v>
      </c>
      <c r="F81" s="654" t="s">
        <v>2639</v>
      </c>
      <c r="G81" s="653" t="s">
        <v>2212</v>
      </c>
      <c r="H81" s="653" t="s">
        <v>2213</v>
      </c>
      <c r="I81" s="655">
        <v>22.99</v>
      </c>
      <c r="J81" s="655">
        <v>20</v>
      </c>
      <c r="K81" s="656">
        <v>459.8</v>
      </c>
    </row>
    <row r="82" spans="1:11" ht="14.4" customHeight="1" x14ac:dyDescent="0.3">
      <c r="A82" s="651" t="s">
        <v>525</v>
      </c>
      <c r="B82" s="652" t="s">
        <v>526</v>
      </c>
      <c r="C82" s="653" t="s">
        <v>535</v>
      </c>
      <c r="D82" s="654" t="s">
        <v>1842</v>
      </c>
      <c r="E82" s="653" t="s">
        <v>2640</v>
      </c>
      <c r="F82" s="654" t="s">
        <v>2641</v>
      </c>
      <c r="G82" s="653" t="s">
        <v>2276</v>
      </c>
      <c r="H82" s="653" t="s">
        <v>2277</v>
      </c>
      <c r="I82" s="655">
        <v>0.3</v>
      </c>
      <c r="J82" s="655">
        <v>200</v>
      </c>
      <c r="K82" s="656">
        <v>60</v>
      </c>
    </row>
    <row r="83" spans="1:11" ht="14.4" customHeight="1" x14ac:dyDescent="0.3">
      <c r="A83" s="651" t="s">
        <v>525</v>
      </c>
      <c r="B83" s="652" t="s">
        <v>526</v>
      </c>
      <c r="C83" s="653" t="s">
        <v>535</v>
      </c>
      <c r="D83" s="654" t="s">
        <v>1842</v>
      </c>
      <c r="E83" s="653" t="s">
        <v>2640</v>
      </c>
      <c r="F83" s="654" t="s">
        <v>2641</v>
      </c>
      <c r="G83" s="653" t="s">
        <v>2222</v>
      </c>
      <c r="H83" s="653" t="s">
        <v>2223</v>
      </c>
      <c r="I83" s="655">
        <v>0.3</v>
      </c>
      <c r="J83" s="655">
        <v>200</v>
      </c>
      <c r="K83" s="656">
        <v>60</v>
      </c>
    </row>
    <row r="84" spans="1:11" ht="14.4" customHeight="1" x14ac:dyDescent="0.3">
      <c r="A84" s="651" t="s">
        <v>525</v>
      </c>
      <c r="B84" s="652" t="s">
        <v>526</v>
      </c>
      <c r="C84" s="653" t="s">
        <v>535</v>
      </c>
      <c r="D84" s="654" t="s">
        <v>1842</v>
      </c>
      <c r="E84" s="653" t="s">
        <v>2640</v>
      </c>
      <c r="F84" s="654" t="s">
        <v>2641</v>
      </c>
      <c r="G84" s="653" t="s">
        <v>2228</v>
      </c>
      <c r="H84" s="653" t="s">
        <v>2229</v>
      </c>
      <c r="I84" s="655">
        <v>1.8</v>
      </c>
      <c r="J84" s="655">
        <v>100</v>
      </c>
      <c r="K84" s="656">
        <v>180</v>
      </c>
    </row>
    <row r="85" spans="1:11" ht="14.4" customHeight="1" x14ac:dyDescent="0.3">
      <c r="A85" s="651" t="s">
        <v>525</v>
      </c>
      <c r="B85" s="652" t="s">
        <v>526</v>
      </c>
      <c r="C85" s="653" t="s">
        <v>535</v>
      </c>
      <c r="D85" s="654" t="s">
        <v>1842</v>
      </c>
      <c r="E85" s="653" t="s">
        <v>2642</v>
      </c>
      <c r="F85" s="654" t="s">
        <v>2643</v>
      </c>
      <c r="G85" s="653" t="s">
        <v>2230</v>
      </c>
      <c r="H85" s="653" t="s">
        <v>2231</v>
      </c>
      <c r="I85" s="655">
        <v>0.71</v>
      </c>
      <c r="J85" s="655">
        <v>4200</v>
      </c>
      <c r="K85" s="656">
        <v>2982</v>
      </c>
    </row>
    <row r="86" spans="1:11" ht="14.4" customHeight="1" x14ac:dyDescent="0.3">
      <c r="A86" s="651" t="s">
        <v>525</v>
      </c>
      <c r="B86" s="652" t="s">
        <v>526</v>
      </c>
      <c r="C86" s="653" t="s">
        <v>535</v>
      </c>
      <c r="D86" s="654" t="s">
        <v>1842</v>
      </c>
      <c r="E86" s="653" t="s">
        <v>2644</v>
      </c>
      <c r="F86" s="654" t="s">
        <v>2645</v>
      </c>
      <c r="G86" s="653" t="s">
        <v>2234</v>
      </c>
      <c r="H86" s="653" t="s">
        <v>2235</v>
      </c>
      <c r="I86" s="655">
        <v>15.61</v>
      </c>
      <c r="J86" s="655">
        <v>20</v>
      </c>
      <c r="K86" s="656">
        <v>312.2</v>
      </c>
    </row>
    <row r="87" spans="1:11" ht="14.4" customHeight="1" x14ac:dyDescent="0.3">
      <c r="A87" s="651" t="s">
        <v>525</v>
      </c>
      <c r="B87" s="652" t="s">
        <v>526</v>
      </c>
      <c r="C87" s="653" t="s">
        <v>538</v>
      </c>
      <c r="D87" s="654" t="s">
        <v>1843</v>
      </c>
      <c r="E87" s="653" t="s">
        <v>2636</v>
      </c>
      <c r="F87" s="654" t="s">
        <v>2637</v>
      </c>
      <c r="G87" s="653" t="s">
        <v>2164</v>
      </c>
      <c r="H87" s="653" t="s">
        <v>2165</v>
      </c>
      <c r="I87" s="655">
        <v>0.67</v>
      </c>
      <c r="J87" s="655">
        <v>200</v>
      </c>
      <c r="K87" s="656">
        <v>134</v>
      </c>
    </row>
    <row r="88" spans="1:11" ht="14.4" customHeight="1" x14ac:dyDescent="0.3">
      <c r="A88" s="651" t="s">
        <v>525</v>
      </c>
      <c r="B88" s="652" t="s">
        <v>526</v>
      </c>
      <c r="C88" s="653" t="s">
        <v>538</v>
      </c>
      <c r="D88" s="654" t="s">
        <v>1843</v>
      </c>
      <c r="E88" s="653" t="s">
        <v>2636</v>
      </c>
      <c r="F88" s="654" t="s">
        <v>2637</v>
      </c>
      <c r="G88" s="653" t="s">
        <v>2278</v>
      </c>
      <c r="H88" s="653" t="s">
        <v>2279</v>
      </c>
      <c r="I88" s="655">
        <v>2.6749999999999998</v>
      </c>
      <c r="J88" s="655">
        <v>66</v>
      </c>
      <c r="K88" s="656">
        <v>176.92</v>
      </c>
    </row>
    <row r="89" spans="1:11" ht="14.4" customHeight="1" x14ac:dyDescent="0.3">
      <c r="A89" s="651" t="s">
        <v>525</v>
      </c>
      <c r="B89" s="652" t="s">
        <v>526</v>
      </c>
      <c r="C89" s="653" t="s">
        <v>538</v>
      </c>
      <c r="D89" s="654" t="s">
        <v>1843</v>
      </c>
      <c r="E89" s="653" t="s">
        <v>2636</v>
      </c>
      <c r="F89" s="654" t="s">
        <v>2637</v>
      </c>
      <c r="G89" s="653" t="s">
        <v>2280</v>
      </c>
      <c r="H89" s="653" t="s">
        <v>2281</v>
      </c>
      <c r="I89" s="655">
        <v>0.38</v>
      </c>
      <c r="J89" s="655">
        <v>100</v>
      </c>
      <c r="K89" s="656">
        <v>38</v>
      </c>
    </row>
    <row r="90" spans="1:11" ht="14.4" customHeight="1" x14ac:dyDescent="0.3">
      <c r="A90" s="651" t="s">
        <v>525</v>
      </c>
      <c r="B90" s="652" t="s">
        <v>526</v>
      </c>
      <c r="C90" s="653" t="s">
        <v>538</v>
      </c>
      <c r="D90" s="654" t="s">
        <v>1843</v>
      </c>
      <c r="E90" s="653" t="s">
        <v>2638</v>
      </c>
      <c r="F90" s="654" t="s">
        <v>2639</v>
      </c>
      <c r="G90" s="653" t="s">
        <v>2282</v>
      </c>
      <c r="H90" s="653" t="s">
        <v>2283</v>
      </c>
      <c r="I90" s="655">
        <v>5.32</v>
      </c>
      <c r="J90" s="655">
        <v>100</v>
      </c>
      <c r="K90" s="656">
        <v>532.4</v>
      </c>
    </row>
    <row r="91" spans="1:11" ht="14.4" customHeight="1" x14ac:dyDescent="0.3">
      <c r="A91" s="651" t="s">
        <v>525</v>
      </c>
      <c r="B91" s="652" t="s">
        <v>526</v>
      </c>
      <c r="C91" s="653" t="s">
        <v>538</v>
      </c>
      <c r="D91" s="654" t="s">
        <v>1843</v>
      </c>
      <c r="E91" s="653" t="s">
        <v>2638</v>
      </c>
      <c r="F91" s="654" t="s">
        <v>2639</v>
      </c>
      <c r="G91" s="653" t="s">
        <v>2188</v>
      </c>
      <c r="H91" s="653" t="s">
        <v>2189</v>
      </c>
      <c r="I91" s="655">
        <v>1.98</v>
      </c>
      <c r="J91" s="655">
        <v>10</v>
      </c>
      <c r="K91" s="656">
        <v>19.8</v>
      </c>
    </row>
    <row r="92" spans="1:11" ht="14.4" customHeight="1" x14ac:dyDescent="0.3">
      <c r="A92" s="651" t="s">
        <v>525</v>
      </c>
      <c r="B92" s="652" t="s">
        <v>526</v>
      </c>
      <c r="C92" s="653" t="s">
        <v>538</v>
      </c>
      <c r="D92" s="654" t="s">
        <v>1843</v>
      </c>
      <c r="E92" s="653" t="s">
        <v>2638</v>
      </c>
      <c r="F92" s="654" t="s">
        <v>2639</v>
      </c>
      <c r="G92" s="653" t="s">
        <v>2268</v>
      </c>
      <c r="H92" s="653" t="s">
        <v>2269</v>
      </c>
      <c r="I92" s="655">
        <v>2.16</v>
      </c>
      <c r="J92" s="655">
        <v>10</v>
      </c>
      <c r="K92" s="656">
        <v>21.6</v>
      </c>
    </row>
    <row r="93" spans="1:11" ht="14.4" customHeight="1" x14ac:dyDescent="0.3">
      <c r="A93" s="651" t="s">
        <v>525</v>
      </c>
      <c r="B93" s="652" t="s">
        <v>526</v>
      </c>
      <c r="C93" s="653" t="s">
        <v>541</v>
      </c>
      <c r="D93" s="654" t="s">
        <v>1844</v>
      </c>
      <c r="E93" s="653" t="s">
        <v>2636</v>
      </c>
      <c r="F93" s="654" t="s">
        <v>2637</v>
      </c>
      <c r="G93" s="653" t="s">
        <v>2284</v>
      </c>
      <c r="H93" s="653" t="s">
        <v>2285</v>
      </c>
      <c r="I93" s="655">
        <v>9.3000000000000007</v>
      </c>
      <c r="J93" s="655">
        <v>100</v>
      </c>
      <c r="K93" s="656">
        <v>930</v>
      </c>
    </row>
    <row r="94" spans="1:11" ht="14.4" customHeight="1" x14ac:dyDescent="0.3">
      <c r="A94" s="651" t="s">
        <v>525</v>
      </c>
      <c r="B94" s="652" t="s">
        <v>526</v>
      </c>
      <c r="C94" s="653" t="s">
        <v>541</v>
      </c>
      <c r="D94" s="654" t="s">
        <v>1844</v>
      </c>
      <c r="E94" s="653" t="s">
        <v>2636</v>
      </c>
      <c r="F94" s="654" t="s">
        <v>2637</v>
      </c>
      <c r="G94" s="653" t="s">
        <v>2238</v>
      </c>
      <c r="H94" s="653" t="s">
        <v>2239</v>
      </c>
      <c r="I94" s="655">
        <v>3.56</v>
      </c>
      <c r="J94" s="655">
        <v>150</v>
      </c>
      <c r="K94" s="656">
        <v>534</v>
      </c>
    </row>
    <row r="95" spans="1:11" ht="14.4" customHeight="1" x14ac:dyDescent="0.3">
      <c r="A95" s="651" t="s">
        <v>525</v>
      </c>
      <c r="B95" s="652" t="s">
        <v>526</v>
      </c>
      <c r="C95" s="653" t="s">
        <v>541</v>
      </c>
      <c r="D95" s="654" t="s">
        <v>1844</v>
      </c>
      <c r="E95" s="653" t="s">
        <v>2636</v>
      </c>
      <c r="F95" s="654" t="s">
        <v>2637</v>
      </c>
      <c r="G95" s="653" t="s">
        <v>2286</v>
      </c>
      <c r="H95" s="653" t="s">
        <v>2287</v>
      </c>
      <c r="I95" s="655">
        <v>0.42</v>
      </c>
      <c r="J95" s="655">
        <v>4000</v>
      </c>
      <c r="K95" s="656">
        <v>1680</v>
      </c>
    </row>
    <row r="96" spans="1:11" ht="14.4" customHeight="1" x14ac:dyDescent="0.3">
      <c r="A96" s="651" t="s">
        <v>525</v>
      </c>
      <c r="B96" s="652" t="s">
        <v>526</v>
      </c>
      <c r="C96" s="653" t="s">
        <v>541</v>
      </c>
      <c r="D96" s="654" t="s">
        <v>1844</v>
      </c>
      <c r="E96" s="653" t="s">
        <v>2636</v>
      </c>
      <c r="F96" s="654" t="s">
        <v>2637</v>
      </c>
      <c r="G96" s="653" t="s">
        <v>2158</v>
      </c>
      <c r="H96" s="653" t="s">
        <v>2159</v>
      </c>
      <c r="I96" s="655">
        <v>28.73</v>
      </c>
      <c r="J96" s="655">
        <v>96</v>
      </c>
      <c r="K96" s="656">
        <v>2758.08</v>
      </c>
    </row>
    <row r="97" spans="1:11" ht="14.4" customHeight="1" x14ac:dyDescent="0.3">
      <c r="A97" s="651" t="s">
        <v>525</v>
      </c>
      <c r="B97" s="652" t="s">
        <v>526</v>
      </c>
      <c r="C97" s="653" t="s">
        <v>541</v>
      </c>
      <c r="D97" s="654" t="s">
        <v>1844</v>
      </c>
      <c r="E97" s="653" t="s">
        <v>2636</v>
      </c>
      <c r="F97" s="654" t="s">
        <v>2637</v>
      </c>
      <c r="G97" s="653" t="s">
        <v>2160</v>
      </c>
      <c r="H97" s="653" t="s">
        <v>2161</v>
      </c>
      <c r="I97" s="655">
        <v>6.24</v>
      </c>
      <c r="J97" s="655">
        <v>310</v>
      </c>
      <c r="K97" s="656">
        <v>1934.4</v>
      </c>
    </row>
    <row r="98" spans="1:11" ht="14.4" customHeight="1" x14ac:dyDescent="0.3">
      <c r="A98" s="651" t="s">
        <v>525</v>
      </c>
      <c r="B98" s="652" t="s">
        <v>526</v>
      </c>
      <c r="C98" s="653" t="s">
        <v>541</v>
      </c>
      <c r="D98" s="654" t="s">
        <v>1844</v>
      </c>
      <c r="E98" s="653" t="s">
        <v>2636</v>
      </c>
      <c r="F98" s="654" t="s">
        <v>2637</v>
      </c>
      <c r="G98" s="653" t="s">
        <v>2288</v>
      </c>
      <c r="H98" s="653" t="s">
        <v>2289</v>
      </c>
      <c r="I98" s="655">
        <v>129.26</v>
      </c>
      <c r="J98" s="655">
        <v>10</v>
      </c>
      <c r="K98" s="656">
        <v>1292.5999999999999</v>
      </c>
    </row>
    <row r="99" spans="1:11" ht="14.4" customHeight="1" x14ac:dyDescent="0.3">
      <c r="A99" s="651" t="s">
        <v>525</v>
      </c>
      <c r="B99" s="652" t="s">
        <v>526</v>
      </c>
      <c r="C99" s="653" t="s">
        <v>541</v>
      </c>
      <c r="D99" s="654" t="s">
        <v>1844</v>
      </c>
      <c r="E99" s="653" t="s">
        <v>2636</v>
      </c>
      <c r="F99" s="654" t="s">
        <v>2637</v>
      </c>
      <c r="G99" s="653" t="s">
        <v>2162</v>
      </c>
      <c r="H99" s="653" t="s">
        <v>2163</v>
      </c>
      <c r="I99" s="655">
        <v>1.38</v>
      </c>
      <c r="J99" s="655">
        <v>200</v>
      </c>
      <c r="K99" s="656">
        <v>276</v>
      </c>
    </row>
    <row r="100" spans="1:11" ht="14.4" customHeight="1" x14ac:dyDescent="0.3">
      <c r="A100" s="651" t="s">
        <v>525</v>
      </c>
      <c r="B100" s="652" t="s">
        <v>526</v>
      </c>
      <c r="C100" s="653" t="s">
        <v>541</v>
      </c>
      <c r="D100" s="654" t="s">
        <v>1844</v>
      </c>
      <c r="E100" s="653" t="s">
        <v>2636</v>
      </c>
      <c r="F100" s="654" t="s">
        <v>2637</v>
      </c>
      <c r="G100" s="653" t="s">
        <v>2290</v>
      </c>
      <c r="H100" s="653" t="s">
        <v>2291</v>
      </c>
      <c r="I100" s="655">
        <v>3.9450000000000003</v>
      </c>
      <c r="J100" s="655">
        <v>2000</v>
      </c>
      <c r="K100" s="656">
        <v>7888.6</v>
      </c>
    </row>
    <row r="101" spans="1:11" ht="14.4" customHeight="1" x14ac:dyDescent="0.3">
      <c r="A101" s="651" t="s">
        <v>525</v>
      </c>
      <c r="B101" s="652" t="s">
        <v>526</v>
      </c>
      <c r="C101" s="653" t="s">
        <v>541</v>
      </c>
      <c r="D101" s="654" t="s">
        <v>1844</v>
      </c>
      <c r="E101" s="653" t="s">
        <v>2636</v>
      </c>
      <c r="F101" s="654" t="s">
        <v>2637</v>
      </c>
      <c r="G101" s="653" t="s">
        <v>2244</v>
      </c>
      <c r="H101" s="653" t="s">
        <v>2245</v>
      </c>
      <c r="I101" s="655">
        <v>0.44</v>
      </c>
      <c r="J101" s="655">
        <v>10000</v>
      </c>
      <c r="K101" s="656">
        <v>4400</v>
      </c>
    </row>
    <row r="102" spans="1:11" ht="14.4" customHeight="1" x14ac:dyDescent="0.3">
      <c r="A102" s="651" t="s">
        <v>525</v>
      </c>
      <c r="B102" s="652" t="s">
        <v>526</v>
      </c>
      <c r="C102" s="653" t="s">
        <v>541</v>
      </c>
      <c r="D102" s="654" t="s">
        <v>1844</v>
      </c>
      <c r="E102" s="653" t="s">
        <v>2636</v>
      </c>
      <c r="F102" s="654" t="s">
        <v>2637</v>
      </c>
      <c r="G102" s="653" t="s">
        <v>2166</v>
      </c>
      <c r="H102" s="653" t="s">
        <v>2167</v>
      </c>
      <c r="I102" s="655">
        <v>8.58</v>
      </c>
      <c r="J102" s="655">
        <v>144</v>
      </c>
      <c r="K102" s="656">
        <v>1235.52</v>
      </c>
    </row>
    <row r="103" spans="1:11" ht="14.4" customHeight="1" x14ac:dyDescent="0.3">
      <c r="A103" s="651" t="s">
        <v>525</v>
      </c>
      <c r="B103" s="652" t="s">
        <v>526</v>
      </c>
      <c r="C103" s="653" t="s">
        <v>541</v>
      </c>
      <c r="D103" s="654" t="s">
        <v>1844</v>
      </c>
      <c r="E103" s="653" t="s">
        <v>2636</v>
      </c>
      <c r="F103" s="654" t="s">
        <v>2637</v>
      </c>
      <c r="G103" s="653" t="s">
        <v>2168</v>
      </c>
      <c r="H103" s="653" t="s">
        <v>2169</v>
      </c>
      <c r="I103" s="655">
        <v>27.875</v>
      </c>
      <c r="J103" s="655">
        <v>4</v>
      </c>
      <c r="K103" s="656">
        <v>111.5</v>
      </c>
    </row>
    <row r="104" spans="1:11" ht="14.4" customHeight="1" x14ac:dyDescent="0.3">
      <c r="A104" s="651" t="s">
        <v>525</v>
      </c>
      <c r="B104" s="652" t="s">
        <v>526</v>
      </c>
      <c r="C104" s="653" t="s">
        <v>541</v>
      </c>
      <c r="D104" s="654" t="s">
        <v>1844</v>
      </c>
      <c r="E104" s="653" t="s">
        <v>2636</v>
      </c>
      <c r="F104" s="654" t="s">
        <v>2637</v>
      </c>
      <c r="G104" s="653" t="s">
        <v>2292</v>
      </c>
      <c r="H104" s="653" t="s">
        <v>2293</v>
      </c>
      <c r="I104" s="655">
        <v>0.63</v>
      </c>
      <c r="J104" s="655">
        <v>1000</v>
      </c>
      <c r="K104" s="656">
        <v>630</v>
      </c>
    </row>
    <row r="105" spans="1:11" ht="14.4" customHeight="1" x14ac:dyDescent="0.3">
      <c r="A105" s="651" t="s">
        <v>525</v>
      </c>
      <c r="B105" s="652" t="s">
        <v>526</v>
      </c>
      <c r="C105" s="653" t="s">
        <v>541</v>
      </c>
      <c r="D105" s="654" t="s">
        <v>1844</v>
      </c>
      <c r="E105" s="653" t="s">
        <v>2636</v>
      </c>
      <c r="F105" s="654" t="s">
        <v>2637</v>
      </c>
      <c r="G105" s="653" t="s">
        <v>2294</v>
      </c>
      <c r="H105" s="653" t="s">
        <v>2295</v>
      </c>
      <c r="I105" s="655">
        <v>159.55000000000001</v>
      </c>
      <c r="J105" s="655">
        <v>10</v>
      </c>
      <c r="K105" s="656">
        <v>1595.5</v>
      </c>
    </row>
    <row r="106" spans="1:11" ht="14.4" customHeight="1" x14ac:dyDescent="0.3">
      <c r="A106" s="651" t="s">
        <v>525</v>
      </c>
      <c r="B106" s="652" t="s">
        <v>526</v>
      </c>
      <c r="C106" s="653" t="s">
        <v>541</v>
      </c>
      <c r="D106" s="654" t="s">
        <v>1844</v>
      </c>
      <c r="E106" s="653" t="s">
        <v>2636</v>
      </c>
      <c r="F106" s="654" t="s">
        <v>2637</v>
      </c>
      <c r="G106" s="653" t="s">
        <v>2170</v>
      </c>
      <c r="H106" s="653" t="s">
        <v>2171</v>
      </c>
      <c r="I106" s="655">
        <v>1.29</v>
      </c>
      <c r="J106" s="655">
        <v>1000</v>
      </c>
      <c r="K106" s="656">
        <v>1290</v>
      </c>
    </row>
    <row r="107" spans="1:11" ht="14.4" customHeight="1" x14ac:dyDescent="0.3">
      <c r="A107" s="651" t="s">
        <v>525</v>
      </c>
      <c r="B107" s="652" t="s">
        <v>526</v>
      </c>
      <c r="C107" s="653" t="s">
        <v>541</v>
      </c>
      <c r="D107" s="654" t="s">
        <v>1844</v>
      </c>
      <c r="E107" s="653" t="s">
        <v>2636</v>
      </c>
      <c r="F107" s="654" t="s">
        <v>2637</v>
      </c>
      <c r="G107" s="653" t="s">
        <v>2296</v>
      </c>
      <c r="H107" s="653" t="s">
        <v>2297</v>
      </c>
      <c r="I107" s="655">
        <v>12.17</v>
      </c>
      <c r="J107" s="655">
        <v>30</v>
      </c>
      <c r="K107" s="656">
        <v>365.1</v>
      </c>
    </row>
    <row r="108" spans="1:11" ht="14.4" customHeight="1" x14ac:dyDescent="0.3">
      <c r="A108" s="651" t="s">
        <v>525</v>
      </c>
      <c r="B108" s="652" t="s">
        <v>526</v>
      </c>
      <c r="C108" s="653" t="s">
        <v>541</v>
      </c>
      <c r="D108" s="654" t="s">
        <v>1844</v>
      </c>
      <c r="E108" s="653" t="s">
        <v>2636</v>
      </c>
      <c r="F108" s="654" t="s">
        <v>2637</v>
      </c>
      <c r="G108" s="653" t="s">
        <v>2298</v>
      </c>
      <c r="H108" s="653" t="s">
        <v>2299</v>
      </c>
      <c r="I108" s="655">
        <v>123.19</v>
      </c>
      <c r="J108" s="655">
        <v>20</v>
      </c>
      <c r="K108" s="656">
        <v>2463.8000000000002</v>
      </c>
    </row>
    <row r="109" spans="1:11" ht="14.4" customHeight="1" x14ac:dyDescent="0.3">
      <c r="A109" s="651" t="s">
        <v>525</v>
      </c>
      <c r="B109" s="652" t="s">
        <v>526</v>
      </c>
      <c r="C109" s="653" t="s">
        <v>541</v>
      </c>
      <c r="D109" s="654" t="s">
        <v>1844</v>
      </c>
      <c r="E109" s="653" t="s">
        <v>2636</v>
      </c>
      <c r="F109" s="654" t="s">
        <v>2637</v>
      </c>
      <c r="G109" s="653" t="s">
        <v>2174</v>
      </c>
      <c r="H109" s="653" t="s">
        <v>2175</v>
      </c>
      <c r="I109" s="655">
        <v>2.06</v>
      </c>
      <c r="J109" s="655">
        <v>100</v>
      </c>
      <c r="K109" s="656">
        <v>206</v>
      </c>
    </row>
    <row r="110" spans="1:11" ht="14.4" customHeight="1" x14ac:dyDescent="0.3">
      <c r="A110" s="651" t="s">
        <v>525</v>
      </c>
      <c r="B110" s="652" t="s">
        <v>526</v>
      </c>
      <c r="C110" s="653" t="s">
        <v>541</v>
      </c>
      <c r="D110" s="654" t="s">
        <v>1844</v>
      </c>
      <c r="E110" s="653" t="s">
        <v>2636</v>
      </c>
      <c r="F110" s="654" t="s">
        <v>2637</v>
      </c>
      <c r="G110" s="653" t="s">
        <v>2176</v>
      </c>
      <c r="H110" s="653" t="s">
        <v>2177</v>
      </c>
      <c r="I110" s="655">
        <v>3.36</v>
      </c>
      <c r="J110" s="655">
        <v>100</v>
      </c>
      <c r="K110" s="656">
        <v>336</v>
      </c>
    </row>
    <row r="111" spans="1:11" ht="14.4" customHeight="1" x14ac:dyDescent="0.3">
      <c r="A111" s="651" t="s">
        <v>525</v>
      </c>
      <c r="B111" s="652" t="s">
        <v>526</v>
      </c>
      <c r="C111" s="653" t="s">
        <v>541</v>
      </c>
      <c r="D111" s="654" t="s">
        <v>1844</v>
      </c>
      <c r="E111" s="653" t="s">
        <v>2636</v>
      </c>
      <c r="F111" s="654" t="s">
        <v>2637</v>
      </c>
      <c r="G111" s="653" t="s">
        <v>2300</v>
      </c>
      <c r="H111" s="653" t="s">
        <v>2301</v>
      </c>
      <c r="I111" s="655">
        <v>733.68</v>
      </c>
      <c r="J111" s="655">
        <v>1</v>
      </c>
      <c r="K111" s="656">
        <v>733.68</v>
      </c>
    </row>
    <row r="112" spans="1:11" ht="14.4" customHeight="1" x14ac:dyDescent="0.3">
      <c r="A112" s="651" t="s">
        <v>525</v>
      </c>
      <c r="B112" s="652" t="s">
        <v>526</v>
      </c>
      <c r="C112" s="653" t="s">
        <v>541</v>
      </c>
      <c r="D112" s="654" t="s">
        <v>1844</v>
      </c>
      <c r="E112" s="653" t="s">
        <v>2636</v>
      </c>
      <c r="F112" s="654" t="s">
        <v>2637</v>
      </c>
      <c r="G112" s="653" t="s">
        <v>2302</v>
      </c>
      <c r="H112" s="653" t="s">
        <v>2303</v>
      </c>
      <c r="I112" s="655">
        <v>217.81</v>
      </c>
      <c r="J112" s="655">
        <v>50</v>
      </c>
      <c r="K112" s="656">
        <v>10890.5</v>
      </c>
    </row>
    <row r="113" spans="1:11" ht="14.4" customHeight="1" x14ac:dyDescent="0.3">
      <c r="A113" s="651" t="s">
        <v>525</v>
      </c>
      <c r="B113" s="652" t="s">
        <v>526</v>
      </c>
      <c r="C113" s="653" t="s">
        <v>541</v>
      </c>
      <c r="D113" s="654" t="s">
        <v>1844</v>
      </c>
      <c r="E113" s="653" t="s">
        <v>2636</v>
      </c>
      <c r="F113" s="654" t="s">
        <v>2637</v>
      </c>
      <c r="G113" s="653" t="s">
        <v>2304</v>
      </c>
      <c r="H113" s="653" t="s">
        <v>2305</v>
      </c>
      <c r="I113" s="655">
        <v>834.62</v>
      </c>
      <c r="J113" s="655">
        <v>2</v>
      </c>
      <c r="K113" s="656">
        <v>1669.24</v>
      </c>
    </row>
    <row r="114" spans="1:11" ht="14.4" customHeight="1" x14ac:dyDescent="0.3">
      <c r="A114" s="651" t="s">
        <v>525</v>
      </c>
      <c r="B114" s="652" t="s">
        <v>526</v>
      </c>
      <c r="C114" s="653" t="s">
        <v>541</v>
      </c>
      <c r="D114" s="654" t="s">
        <v>1844</v>
      </c>
      <c r="E114" s="653" t="s">
        <v>2636</v>
      </c>
      <c r="F114" s="654" t="s">
        <v>2637</v>
      </c>
      <c r="G114" s="653" t="s">
        <v>2306</v>
      </c>
      <c r="H114" s="653" t="s">
        <v>2307</v>
      </c>
      <c r="I114" s="655">
        <v>135.35</v>
      </c>
      <c r="J114" s="655">
        <v>12</v>
      </c>
      <c r="K114" s="656">
        <v>1624.26</v>
      </c>
    </row>
    <row r="115" spans="1:11" ht="14.4" customHeight="1" x14ac:dyDescent="0.3">
      <c r="A115" s="651" t="s">
        <v>525</v>
      </c>
      <c r="B115" s="652" t="s">
        <v>526</v>
      </c>
      <c r="C115" s="653" t="s">
        <v>541</v>
      </c>
      <c r="D115" s="654" t="s">
        <v>1844</v>
      </c>
      <c r="E115" s="653" t="s">
        <v>2636</v>
      </c>
      <c r="F115" s="654" t="s">
        <v>2637</v>
      </c>
      <c r="G115" s="653" t="s">
        <v>2308</v>
      </c>
      <c r="H115" s="653" t="s">
        <v>2309</v>
      </c>
      <c r="I115" s="655">
        <v>0.82</v>
      </c>
      <c r="J115" s="655">
        <v>300</v>
      </c>
      <c r="K115" s="656">
        <v>247.43</v>
      </c>
    </row>
    <row r="116" spans="1:11" ht="14.4" customHeight="1" x14ac:dyDescent="0.3">
      <c r="A116" s="651" t="s">
        <v>525</v>
      </c>
      <c r="B116" s="652" t="s">
        <v>526</v>
      </c>
      <c r="C116" s="653" t="s">
        <v>541</v>
      </c>
      <c r="D116" s="654" t="s">
        <v>1844</v>
      </c>
      <c r="E116" s="653" t="s">
        <v>2636</v>
      </c>
      <c r="F116" s="654" t="s">
        <v>2637</v>
      </c>
      <c r="G116" s="653" t="s">
        <v>2254</v>
      </c>
      <c r="H116" s="653" t="s">
        <v>2255</v>
      </c>
      <c r="I116" s="655">
        <v>15.64</v>
      </c>
      <c r="J116" s="655">
        <v>10</v>
      </c>
      <c r="K116" s="656">
        <v>156.4</v>
      </c>
    </row>
    <row r="117" spans="1:11" ht="14.4" customHeight="1" x14ac:dyDescent="0.3">
      <c r="A117" s="651" t="s">
        <v>525</v>
      </c>
      <c r="B117" s="652" t="s">
        <v>526</v>
      </c>
      <c r="C117" s="653" t="s">
        <v>541</v>
      </c>
      <c r="D117" s="654" t="s">
        <v>1844</v>
      </c>
      <c r="E117" s="653" t="s">
        <v>2636</v>
      </c>
      <c r="F117" s="654" t="s">
        <v>2637</v>
      </c>
      <c r="G117" s="653" t="s">
        <v>2310</v>
      </c>
      <c r="H117" s="653" t="s">
        <v>2311</v>
      </c>
      <c r="I117" s="655">
        <v>1.18</v>
      </c>
      <c r="J117" s="655">
        <v>300</v>
      </c>
      <c r="K117" s="656">
        <v>354</v>
      </c>
    </row>
    <row r="118" spans="1:11" ht="14.4" customHeight="1" x14ac:dyDescent="0.3">
      <c r="A118" s="651" t="s">
        <v>525</v>
      </c>
      <c r="B118" s="652" t="s">
        <v>526</v>
      </c>
      <c r="C118" s="653" t="s">
        <v>541</v>
      </c>
      <c r="D118" s="654" t="s">
        <v>1844</v>
      </c>
      <c r="E118" s="653" t="s">
        <v>2636</v>
      </c>
      <c r="F118" s="654" t="s">
        <v>2637</v>
      </c>
      <c r="G118" s="653" t="s">
        <v>2312</v>
      </c>
      <c r="H118" s="653" t="s">
        <v>2313</v>
      </c>
      <c r="I118" s="655">
        <v>14.71</v>
      </c>
      <c r="J118" s="655">
        <v>30</v>
      </c>
      <c r="K118" s="656">
        <v>441.3</v>
      </c>
    </row>
    <row r="119" spans="1:11" ht="14.4" customHeight="1" x14ac:dyDescent="0.3">
      <c r="A119" s="651" t="s">
        <v>525</v>
      </c>
      <c r="B119" s="652" t="s">
        <v>526</v>
      </c>
      <c r="C119" s="653" t="s">
        <v>541</v>
      </c>
      <c r="D119" s="654" t="s">
        <v>1844</v>
      </c>
      <c r="E119" s="653" t="s">
        <v>2636</v>
      </c>
      <c r="F119" s="654" t="s">
        <v>2637</v>
      </c>
      <c r="G119" s="653" t="s">
        <v>2314</v>
      </c>
      <c r="H119" s="653" t="s">
        <v>2315</v>
      </c>
      <c r="I119" s="655">
        <v>597.95000000000005</v>
      </c>
      <c r="J119" s="655">
        <v>3</v>
      </c>
      <c r="K119" s="656">
        <v>1793.84</v>
      </c>
    </row>
    <row r="120" spans="1:11" ht="14.4" customHeight="1" x14ac:dyDescent="0.3">
      <c r="A120" s="651" t="s">
        <v>525</v>
      </c>
      <c r="B120" s="652" t="s">
        <v>526</v>
      </c>
      <c r="C120" s="653" t="s">
        <v>541</v>
      </c>
      <c r="D120" s="654" t="s">
        <v>1844</v>
      </c>
      <c r="E120" s="653" t="s">
        <v>2636</v>
      </c>
      <c r="F120" s="654" t="s">
        <v>2637</v>
      </c>
      <c r="G120" s="653" t="s">
        <v>2316</v>
      </c>
      <c r="H120" s="653" t="s">
        <v>2317</v>
      </c>
      <c r="I120" s="655">
        <v>370.28</v>
      </c>
      <c r="J120" s="655">
        <v>5</v>
      </c>
      <c r="K120" s="656">
        <v>1851.4</v>
      </c>
    </row>
    <row r="121" spans="1:11" ht="14.4" customHeight="1" x14ac:dyDescent="0.3">
      <c r="A121" s="651" t="s">
        <v>525</v>
      </c>
      <c r="B121" s="652" t="s">
        <v>526</v>
      </c>
      <c r="C121" s="653" t="s">
        <v>541</v>
      </c>
      <c r="D121" s="654" t="s">
        <v>1844</v>
      </c>
      <c r="E121" s="653" t="s">
        <v>2638</v>
      </c>
      <c r="F121" s="654" t="s">
        <v>2639</v>
      </c>
      <c r="G121" s="653" t="s">
        <v>2318</v>
      </c>
      <c r="H121" s="653" t="s">
        <v>2319</v>
      </c>
      <c r="I121" s="655">
        <v>268.62</v>
      </c>
      <c r="J121" s="655">
        <v>40</v>
      </c>
      <c r="K121" s="656">
        <v>10744.8</v>
      </c>
    </row>
    <row r="122" spans="1:11" ht="14.4" customHeight="1" x14ac:dyDescent="0.3">
      <c r="A122" s="651" t="s">
        <v>525</v>
      </c>
      <c r="B122" s="652" t="s">
        <v>526</v>
      </c>
      <c r="C122" s="653" t="s">
        <v>541</v>
      </c>
      <c r="D122" s="654" t="s">
        <v>1844</v>
      </c>
      <c r="E122" s="653" t="s">
        <v>2638</v>
      </c>
      <c r="F122" s="654" t="s">
        <v>2639</v>
      </c>
      <c r="G122" s="653" t="s">
        <v>2320</v>
      </c>
      <c r="H122" s="653" t="s">
        <v>2321</v>
      </c>
      <c r="I122" s="655">
        <v>58.373333333333335</v>
      </c>
      <c r="J122" s="655">
        <v>569</v>
      </c>
      <c r="K122" s="656">
        <v>33212.730000000003</v>
      </c>
    </row>
    <row r="123" spans="1:11" ht="14.4" customHeight="1" x14ac:dyDescent="0.3">
      <c r="A123" s="651" t="s">
        <v>525</v>
      </c>
      <c r="B123" s="652" t="s">
        <v>526</v>
      </c>
      <c r="C123" s="653" t="s">
        <v>541</v>
      </c>
      <c r="D123" s="654" t="s">
        <v>1844</v>
      </c>
      <c r="E123" s="653" t="s">
        <v>2638</v>
      </c>
      <c r="F123" s="654" t="s">
        <v>2639</v>
      </c>
      <c r="G123" s="653" t="s">
        <v>2322</v>
      </c>
      <c r="H123" s="653" t="s">
        <v>2323</v>
      </c>
      <c r="I123" s="655">
        <v>18.39</v>
      </c>
      <c r="J123" s="655">
        <v>24</v>
      </c>
      <c r="K123" s="656">
        <v>441.41</v>
      </c>
    </row>
    <row r="124" spans="1:11" ht="14.4" customHeight="1" x14ac:dyDescent="0.3">
      <c r="A124" s="651" t="s">
        <v>525</v>
      </c>
      <c r="B124" s="652" t="s">
        <v>526</v>
      </c>
      <c r="C124" s="653" t="s">
        <v>541</v>
      </c>
      <c r="D124" s="654" t="s">
        <v>1844</v>
      </c>
      <c r="E124" s="653" t="s">
        <v>2638</v>
      </c>
      <c r="F124" s="654" t="s">
        <v>2639</v>
      </c>
      <c r="G124" s="653" t="s">
        <v>2324</v>
      </c>
      <c r="H124" s="653" t="s">
        <v>2325</v>
      </c>
      <c r="I124" s="655">
        <v>15.93</v>
      </c>
      <c r="J124" s="655">
        <v>200</v>
      </c>
      <c r="K124" s="656">
        <v>3186</v>
      </c>
    </row>
    <row r="125" spans="1:11" ht="14.4" customHeight="1" x14ac:dyDescent="0.3">
      <c r="A125" s="651" t="s">
        <v>525</v>
      </c>
      <c r="B125" s="652" t="s">
        <v>526</v>
      </c>
      <c r="C125" s="653" t="s">
        <v>541</v>
      </c>
      <c r="D125" s="654" t="s">
        <v>1844</v>
      </c>
      <c r="E125" s="653" t="s">
        <v>2638</v>
      </c>
      <c r="F125" s="654" t="s">
        <v>2639</v>
      </c>
      <c r="G125" s="653" t="s">
        <v>2326</v>
      </c>
      <c r="H125" s="653" t="s">
        <v>2327</v>
      </c>
      <c r="I125" s="655">
        <v>7.43</v>
      </c>
      <c r="J125" s="655">
        <v>1000</v>
      </c>
      <c r="K125" s="656">
        <v>7430</v>
      </c>
    </row>
    <row r="126" spans="1:11" ht="14.4" customHeight="1" x14ac:dyDescent="0.3">
      <c r="A126" s="651" t="s">
        <v>525</v>
      </c>
      <c r="B126" s="652" t="s">
        <v>526</v>
      </c>
      <c r="C126" s="653" t="s">
        <v>541</v>
      </c>
      <c r="D126" s="654" t="s">
        <v>1844</v>
      </c>
      <c r="E126" s="653" t="s">
        <v>2638</v>
      </c>
      <c r="F126" s="654" t="s">
        <v>2639</v>
      </c>
      <c r="G126" s="653" t="s">
        <v>2178</v>
      </c>
      <c r="H126" s="653" t="s">
        <v>2179</v>
      </c>
      <c r="I126" s="655">
        <v>1.0900000000000001</v>
      </c>
      <c r="J126" s="655">
        <v>1100</v>
      </c>
      <c r="K126" s="656">
        <v>1199</v>
      </c>
    </row>
    <row r="127" spans="1:11" ht="14.4" customHeight="1" x14ac:dyDescent="0.3">
      <c r="A127" s="651" t="s">
        <v>525</v>
      </c>
      <c r="B127" s="652" t="s">
        <v>526</v>
      </c>
      <c r="C127" s="653" t="s">
        <v>541</v>
      </c>
      <c r="D127" s="654" t="s">
        <v>1844</v>
      </c>
      <c r="E127" s="653" t="s">
        <v>2638</v>
      </c>
      <c r="F127" s="654" t="s">
        <v>2639</v>
      </c>
      <c r="G127" s="653" t="s">
        <v>2180</v>
      </c>
      <c r="H127" s="653" t="s">
        <v>2181</v>
      </c>
      <c r="I127" s="655">
        <v>1.67</v>
      </c>
      <c r="J127" s="655">
        <v>600</v>
      </c>
      <c r="K127" s="656">
        <v>1002</v>
      </c>
    </row>
    <row r="128" spans="1:11" ht="14.4" customHeight="1" x14ac:dyDescent="0.3">
      <c r="A128" s="651" t="s">
        <v>525</v>
      </c>
      <c r="B128" s="652" t="s">
        <v>526</v>
      </c>
      <c r="C128" s="653" t="s">
        <v>541</v>
      </c>
      <c r="D128" s="654" t="s">
        <v>1844</v>
      </c>
      <c r="E128" s="653" t="s">
        <v>2638</v>
      </c>
      <c r="F128" s="654" t="s">
        <v>2639</v>
      </c>
      <c r="G128" s="653" t="s">
        <v>2182</v>
      </c>
      <c r="H128" s="653" t="s">
        <v>2183</v>
      </c>
      <c r="I128" s="655">
        <v>0.48</v>
      </c>
      <c r="J128" s="655">
        <v>600</v>
      </c>
      <c r="K128" s="656">
        <v>288</v>
      </c>
    </row>
    <row r="129" spans="1:11" ht="14.4" customHeight="1" x14ac:dyDescent="0.3">
      <c r="A129" s="651" t="s">
        <v>525</v>
      </c>
      <c r="B129" s="652" t="s">
        <v>526</v>
      </c>
      <c r="C129" s="653" t="s">
        <v>541</v>
      </c>
      <c r="D129" s="654" t="s">
        <v>1844</v>
      </c>
      <c r="E129" s="653" t="s">
        <v>2638</v>
      </c>
      <c r="F129" s="654" t="s">
        <v>2639</v>
      </c>
      <c r="G129" s="653" t="s">
        <v>2328</v>
      </c>
      <c r="H129" s="653" t="s">
        <v>2329</v>
      </c>
      <c r="I129" s="655">
        <v>6.23</v>
      </c>
      <c r="J129" s="655">
        <v>300</v>
      </c>
      <c r="K129" s="656">
        <v>1869</v>
      </c>
    </row>
    <row r="130" spans="1:11" ht="14.4" customHeight="1" x14ac:dyDescent="0.3">
      <c r="A130" s="651" t="s">
        <v>525</v>
      </c>
      <c r="B130" s="652" t="s">
        <v>526</v>
      </c>
      <c r="C130" s="653" t="s">
        <v>541</v>
      </c>
      <c r="D130" s="654" t="s">
        <v>1844</v>
      </c>
      <c r="E130" s="653" t="s">
        <v>2638</v>
      </c>
      <c r="F130" s="654" t="s">
        <v>2639</v>
      </c>
      <c r="G130" s="653" t="s">
        <v>2260</v>
      </c>
      <c r="H130" s="653" t="s">
        <v>2261</v>
      </c>
      <c r="I130" s="655">
        <v>2.1800000000000002</v>
      </c>
      <c r="J130" s="655">
        <v>400</v>
      </c>
      <c r="K130" s="656">
        <v>871.48</v>
      </c>
    </row>
    <row r="131" spans="1:11" ht="14.4" customHeight="1" x14ac:dyDescent="0.3">
      <c r="A131" s="651" t="s">
        <v>525</v>
      </c>
      <c r="B131" s="652" t="s">
        <v>526</v>
      </c>
      <c r="C131" s="653" t="s">
        <v>541</v>
      </c>
      <c r="D131" s="654" t="s">
        <v>1844</v>
      </c>
      <c r="E131" s="653" t="s">
        <v>2638</v>
      </c>
      <c r="F131" s="654" t="s">
        <v>2639</v>
      </c>
      <c r="G131" s="653" t="s">
        <v>2330</v>
      </c>
      <c r="H131" s="653" t="s">
        <v>2331</v>
      </c>
      <c r="I131" s="655">
        <v>80.569999999999993</v>
      </c>
      <c r="J131" s="655">
        <v>40</v>
      </c>
      <c r="K131" s="656">
        <v>3222.8</v>
      </c>
    </row>
    <row r="132" spans="1:11" ht="14.4" customHeight="1" x14ac:dyDescent="0.3">
      <c r="A132" s="651" t="s">
        <v>525</v>
      </c>
      <c r="B132" s="652" t="s">
        <v>526</v>
      </c>
      <c r="C132" s="653" t="s">
        <v>541</v>
      </c>
      <c r="D132" s="654" t="s">
        <v>1844</v>
      </c>
      <c r="E132" s="653" t="s">
        <v>2638</v>
      </c>
      <c r="F132" s="654" t="s">
        <v>2639</v>
      </c>
      <c r="G132" s="653" t="s">
        <v>2186</v>
      </c>
      <c r="H132" s="653" t="s">
        <v>2187</v>
      </c>
      <c r="I132" s="655">
        <v>6.17</v>
      </c>
      <c r="J132" s="655">
        <v>60</v>
      </c>
      <c r="K132" s="656">
        <v>370.2</v>
      </c>
    </row>
    <row r="133" spans="1:11" ht="14.4" customHeight="1" x14ac:dyDescent="0.3">
      <c r="A133" s="651" t="s">
        <v>525</v>
      </c>
      <c r="B133" s="652" t="s">
        <v>526</v>
      </c>
      <c r="C133" s="653" t="s">
        <v>541</v>
      </c>
      <c r="D133" s="654" t="s">
        <v>1844</v>
      </c>
      <c r="E133" s="653" t="s">
        <v>2638</v>
      </c>
      <c r="F133" s="654" t="s">
        <v>2639</v>
      </c>
      <c r="G133" s="653" t="s">
        <v>2332</v>
      </c>
      <c r="H133" s="653" t="s">
        <v>2333</v>
      </c>
      <c r="I133" s="655">
        <v>45.495000000000005</v>
      </c>
      <c r="J133" s="655">
        <v>160</v>
      </c>
      <c r="K133" s="656">
        <v>7279.32</v>
      </c>
    </row>
    <row r="134" spans="1:11" ht="14.4" customHeight="1" x14ac:dyDescent="0.3">
      <c r="A134" s="651" t="s">
        <v>525</v>
      </c>
      <c r="B134" s="652" t="s">
        <v>526</v>
      </c>
      <c r="C134" s="653" t="s">
        <v>541</v>
      </c>
      <c r="D134" s="654" t="s">
        <v>1844</v>
      </c>
      <c r="E134" s="653" t="s">
        <v>2638</v>
      </c>
      <c r="F134" s="654" t="s">
        <v>2639</v>
      </c>
      <c r="G134" s="653" t="s">
        <v>2334</v>
      </c>
      <c r="H134" s="653" t="s">
        <v>2335</v>
      </c>
      <c r="I134" s="655">
        <v>108.3</v>
      </c>
      <c r="J134" s="655">
        <v>300</v>
      </c>
      <c r="K134" s="656">
        <v>32488.5</v>
      </c>
    </row>
    <row r="135" spans="1:11" ht="14.4" customHeight="1" x14ac:dyDescent="0.3">
      <c r="A135" s="651" t="s">
        <v>525</v>
      </c>
      <c r="B135" s="652" t="s">
        <v>526</v>
      </c>
      <c r="C135" s="653" t="s">
        <v>541</v>
      </c>
      <c r="D135" s="654" t="s">
        <v>1844</v>
      </c>
      <c r="E135" s="653" t="s">
        <v>2638</v>
      </c>
      <c r="F135" s="654" t="s">
        <v>2639</v>
      </c>
      <c r="G135" s="653" t="s">
        <v>2336</v>
      </c>
      <c r="H135" s="653" t="s">
        <v>2337</v>
      </c>
      <c r="I135" s="655">
        <v>45.98</v>
      </c>
      <c r="J135" s="655">
        <v>20</v>
      </c>
      <c r="K135" s="656">
        <v>919.6</v>
      </c>
    </row>
    <row r="136" spans="1:11" ht="14.4" customHeight="1" x14ac:dyDescent="0.3">
      <c r="A136" s="651" t="s">
        <v>525</v>
      </c>
      <c r="B136" s="652" t="s">
        <v>526</v>
      </c>
      <c r="C136" s="653" t="s">
        <v>541</v>
      </c>
      <c r="D136" s="654" t="s">
        <v>1844</v>
      </c>
      <c r="E136" s="653" t="s">
        <v>2638</v>
      </c>
      <c r="F136" s="654" t="s">
        <v>2639</v>
      </c>
      <c r="G136" s="653" t="s">
        <v>2338</v>
      </c>
      <c r="H136" s="653" t="s">
        <v>2339</v>
      </c>
      <c r="I136" s="655">
        <v>2.78</v>
      </c>
      <c r="J136" s="655">
        <v>300</v>
      </c>
      <c r="K136" s="656">
        <v>834</v>
      </c>
    </row>
    <row r="137" spans="1:11" ht="14.4" customHeight="1" x14ac:dyDescent="0.3">
      <c r="A137" s="651" t="s">
        <v>525</v>
      </c>
      <c r="B137" s="652" t="s">
        <v>526</v>
      </c>
      <c r="C137" s="653" t="s">
        <v>541</v>
      </c>
      <c r="D137" s="654" t="s">
        <v>1844</v>
      </c>
      <c r="E137" s="653" t="s">
        <v>2638</v>
      </c>
      <c r="F137" s="654" t="s">
        <v>2639</v>
      </c>
      <c r="G137" s="653" t="s">
        <v>2340</v>
      </c>
      <c r="H137" s="653" t="s">
        <v>2341</v>
      </c>
      <c r="I137" s="655">
        <v>16.45</v>
      </c>
      <c r="J137" s="655">
        <v>100</v>
      </c>
      <c r="K137" s="656">
        <v>1645</v>
      </c>
    </row>
    <row r="138" spans="1:11" ht="14.4" customHeight="1" x14ac:dyDescent="0.3">
      <c r="A138" s="651" t="s">
        <v>525</v>
      </c>
      <c r="B138" s="652" t="s">
        <v>526</v>
      </c>
      <c r="C138" s="653" t="s">
        <v>541</v>
      </c>
      <c r="D138" s="654" t="s">
        <v>1844</v>
      </c>
      <c r="E138" s="653" t="s">
        <v>2638</v>
      </c>
      <c r="F138" s="654" t="s">
        <v>2639</v>
      </c>
      <c r="G138" s="653" t="s">
        <v>2188</v>
      </c>
      <c r="H138" s="653" t="s">
        <v>2189</v>
      </c>
      <c r="I138" s="655">
        <v>1.98</v>
      </c>
      <c r="J138" s="655">
        <v>250</v>
      </c>
      <c r="K138" s="656">
        <v>495</v>
      </c>
    </row>
    <row r="139" spans="1:11" ht="14.4" customHeight="1" x14ac:dyDescent="0.3">
      <c r="A139" s="651" t="s">
        <v>525</v>
      </c>
      <c r="B139" s="652" t="s">
        <v>526</v>
      </c>
      <c r="C139" s="653" t="s">
        <v>541</v>
      </c>
      <c r="D139" s="654" t="s">
        <v>1844</v>
      </c>
      <c r="E139" s="653" t="s">
        <v>2638</v>
      </c>
      <c r="F139" s="654" t="s">
        <v>2639</v>
      </c>
      <c r="G139" s="653" t="s">
        <v>2342</v>
      </c>
      <c r="H139" s="653" t="s">
        <v>2343</v>
      </c>
      <c r="I139" s="655">
        <v>3.0949999999999998</v>
      </c>
      <c r="J139" s="655">
        <v>100</v>
      </c>
      <c r="K139" s="656">
        <v>309.5</v>
      </c>
    </row>
    <row r="140" spans="1:11" ht="14.4" customHeight="1" x14ac:dyDescent="0.3">
      <c r="A140" s="651" t="s">
        <v>525</v>
      </c>
      <c r="B140" s="652" t="s">
        <v>526</v>
      </c>
      <c r="C140" s="653" t="s">
        <v>541</v>
      </c>
      <c r="D140" s="654" t="s">
        <v>1844</v>
      </c>
      <c r="E140" s="653" t="s">
        <v>2638</v>
      </c>
      <c r="F140" s="654" t="s">
        <v>2639</v>
      </c>
      <c r="G140" s="653" t="s">
        <v>2194</v>
      </c>
      <c r="H140" s="653" t="s">
        <v>2195</v>
      </c>
      <c r="I140" s="655">
        <v>0.01</v>
      </c>
      <c r="J140" s="655">
        <v>500</v>
      </c>
      <c r="K140" s="656">
        <v>5</v>
      </c>
    </row>
    <row r="141" spans="1:11" ht="14.4" customHeight="1" x14ac:dyDescent="0.3">
      <c r="A141" s="651" t="s">
        <v>525</v>
      </c>
      <c r="B141" s="652" t="s">
        <v>526</v>
      </c>
      <c r="C141" s="653" t="s">
        <v>541</v>
      </c>
      <c r="D141" s="654" t="s">
        <v>1844</v>
      </c>
      <c r="E141" s="653" t="s">
        <v>2638</v>
      </c>
      <c r="F141" s="654" t="s">
        <v>2639</v>
      </c>
      <c r="G141" s="653" t="s">
        <v>2344</v>
      </c>
      <c r="H141" s="653" t="s">
        <v>2345</v>
      </c>
      <c r="I141" s="655">
        <v>2.0499999999999998</v>
      </c>
      <c r="J141" s="655">
        <v>500</v>
      </c>
      <c r="K141" s="656">
        <v>1025</v>
      </c>
    </row>
    <row r="142" spans="1:11" ht="14.4" customHeight="1" x14ac:dyDescent="0.3">
      <c r="A142" s="651" t="s">
        <v>525</v>
      </c>
      <c r="B142" s="652" t="s">
        <v>526</v>
      </c>
      <c r="C142" s="653" t="s">
        <v>541</v>
      </c>
      <c r="D142" s="654" t="s">
        <v>1844</v>
      </c>
      <c r="E142" s="653" t="s">
        <v>2638</v>
      </c>
      <c r="F142" s="654" t="s">
        <v>2639</v>
      </c>
      <c r="G142" s="653" t="s">
        <v>2266</v>
      </c>
      <c r="H142" s="653" t="s">
        <v>2267</v>
      </c>
      <c r="I142" s="655">
        <v>3.04</v>
      </c>
      <c r="J142" s="655">
        <v>400</v>
      </c>
      <c r="K142" s="656">
        <v>1216</v>
      </c>
    </row>
    <row r="143" spans="1:11" ht="14.4" customHeight="1" x14ac:dyDescent="0.3">
      <c r="A143" s="651" t="s">
        <v>525</v>
      </c>
      <c r="B143" s="652" t="s">
        <v>526</v>
      </c>
      <c r="C143" s="653" t="s">
        <v>541</v>
      </c>
      <c r="D143" s="654" t="s">
        <v>1844</v>
      </c>
      <c r="E143" s="653" t="s">
        <v>2638</v>
      </c>
      <c r="F143" s="654" t="s">
        <v>2639</v>
      </c>
      <c r="G143" s="653" t="s">
        <v>2268</v>
      </c>
      <c r="H143" s="653" t="s">
        <v>2269</v>
      </c>
      <c r="I143" s="655">
        <v>2.17</v>
      </c>
      <c r="J143" s="655">
        <v>150</v>
      </c>
      <c r="K143" s="656">
        <v>325.5</v>
      </c>
    </row>
    <row r="144" spans="1:11" ht="14.4" customHeight="1" x14ac:dyDescent="0.3">
      <c r="A144" s="651" t="s">
        <v>525</v>
      </c>
      <c r="B144" s="652" t="s">
        <v>526</v>
      </c>
      <c r="C144" s="653" t="s">
        <v>541</v>
      </c>
      <c r="D144" s="654" t="s">
        <v>1844</v>
      </c>
      <c r="E144" s="653" t="s">
        <v>2638</v>
      </c>
      <c r="F144" s="654" t="s">
        <v>2639</v>
      </c>
      <c r="G144" s="653" t="s">
        <v>2346</v>
      </c>
      <c r="H144" s="653" t="s">
        <v>2347</v>
      </c>
      <c r="I144" s="655">
        <v>8.76</v>
      </c>
      <c r="J144" s="655">
        <v>200</v>
      </c>
      <c r="K144" s="656">
        <v>1752.08</v>
      </c>
    </row>
    <row r="145" spans="1:11" ht="14.4" customHeight="1" x14ac:dyDescent="0.3">
      <c r="A145" s="651" t="s">
        <v>525</v>
      </c>
      <c r="B145" s="652" t="s">
        <v>526</v>
      </c>
      <c r="C145" s="653" t="s">
        <v>541</v>
      </c>
      <c r="D145" s="654" t="s">
        <v>1844</v>
      </c>
      <c r="E145" s="653" t="s">
        <v>2638</v>
      </c>
      <c r="F145" s="654" t="s">
        <v>2639</v>
      </c>
      <c r="G145" s="653" t="s">
        <v>2348</v>
      </c>
      <c r="H145" s="653" t="s">
        <v>2349</v>
      </c>
      <c r="I145" s="655">
        <v>37.15</v>
      </c>
      <c r="J145" s="655">
        <v>100</v>
      </c>
      <c r="K145" s="656">
        <v>3715</v>
      </c>
    </row>
    <row r="146" spans="1:11" ht="14.4" customHeight="1" x14ac:dyDescent="0.3">
      <c r="A146" s="651" t="s">
        <v>525</v>
      </c>
      <c r="B146" s="652" t="s">
        <v>526</v>
      </c>
      <c r="C146" s="653" t="s">
        <v>541</v>
      </c>
      <c r="D146" s="654" t="s">
        <v>1844</v>
      </c>
      <c r="E146" s="653" t="s">
        <v>2638</v>
      </c>
      <c r="F146" s="654" t="s">
        <v>2639</v>
      </c>
      <c r="G146" s="653" t="s">
        <v>2198</v>
      </c>
      <c r="H146" s="653" t="s">
        <v>2199</v>
      </c>
      <c r="I146" s="655">
        <v>2.1800000000000002</v>
      </c>
      <c r="J146" s="655">
        <v>400</v>
      </c>
      <c r="K146" s="656">
        <v>872</v>
      </c>
    </row>
    <row r="147" spans="1:11" ht="14.4" customHeight="1" x14ac:dyDescent="0.3">
      <c r="A147" s="651" t="s">
        <v>525</v>
      </c>
      <c r="B147" s="652" t="s">
        <v>526</v>
      </c>
      <c r="C147" s="653" t="s">
        <v>541</v>
      </c>
      <c r="D147" s="654" t="s">
        <v>1844</v>
      </c>
      <c r="E147" s="653" t="s">
        <v>2638</v>
      </c>
      <c r="F147" s="654" t="s">
        <v>2639</v>
      </c>
      <c r="G147" s="653" t="s">
        <v>2350</v>
      </c>
      <c r="H147" s="653" t="s">
        <v>2351</v>
      </c>
      <c r="I147" s="655">
        <v>414</v>
      </c>
      <c r="J147" s="655">
        <v>40</v>
      </c>
      <c r="K147" s="656">
        <v>16560</v>
      </c>
    </row>
    <row r="148" spans="1:11" ht="14.4" customHeight="1" x14ac:dyDescent="0.3">
      <c r="A148" s="651" t="s">
        <v>525</v>
      </c>
      <c r="B148" s="652" t="s">
        <v>526</v>
      </c>
      <c r="C148" s="653" t="s">
        <v>541</v>
      </c>
      <c r="D148" s="654" t="s">
        <v>1844</v>
      </c>
      <c r="E148" s="653" t="s">
        <v>2638</v>
      </c>
      <c r="F148" s="654" t="s">
        <v>2639</v>
      </c>
      <c r="G148" s="653" t="s">
        <v>2200</v>
      </c>
      <c r="H148" s="653" t="s">
        <v>2201</v>
      </c>
      <c r="I148" s="655">
        <v>6.05</v>
      </c>
      <c r="J148" s="655">
        <v>20</v>
      </c>
      <c r="K148" s="656">
        <v>121</v>
      </c>
    </row>
    <row r="149" spans="1:11" ht="14.4" customHeight="1" x14ac:dyDescent="0.3">
      <c r="A149" s="651" t="s">
        <v>525</v>
      </c>
      <c r="B149" s="652" t="s">
        <v>526</v>
      </c>
      <c r="C149" s="653" t="s">
        <v>541</v>
      </c>
      <c r="D149" s="654" t="s">
        <v>1844</v>
      </c>
      <c r="E149" s="653" t="s">
        <v>2638</v>
      </c>
      <c r="F149" s="654" t="s">
        <v>2639</v>
      </c>
      <c r="G149" s="653" t="s">
        <v>2270</v>
      </c>
      <c r="H149" s="653" t="s">
        <v>2271</v>
      </c>
      <c r="I149" s="655">
        <v>15.01</v>
      </c>
      <c r="J149" s="655">
        <v>50</v>
      </c>
      <c r="K149" s="656">
        <v>750.5</v>
      </c>
    </row>
    <row r="150" spans="1:11" ht="14.4" customHeight="1" x14ac:dyDescent="0.3">
      <c r="A150" s="651" t="s">
        <v>525</v>
      </c>
      <c r="B150" s="652" t="s">
        <v>526</v>
      </c>
      <c r="C150" s="653" t="s">
        <v>541</v>
      </c>
      <c r="D150" s="654" t="s">
        <v>1844</v>
      </c>
      <c r="E150" s="653" t="s">
        <v>2638</v>
      </c>
      <c r="F150" s="654" t="s">
        <v>2639</v>
      </c>
      <c r="G150" s="653" t="s">
        <v>2204</v>
      </c>
      <c r="H150" s="653" t="s">
        <v>2205</v>
      </c>
      <c r="I150" s="655">
        <v>12.1</v>
      </c>
      <c r="J150" s="655">
        <v>40</v>
      </c>
      <c r="K150" s="656">
        <v>484</v>
      </c>
    </row>
    <row r="151" spans="1:11" ht="14.4" customHeight="1" x14ac:dyDescent="0.3">
      <c r="A151" s="651" t="s">
        <v>525</v>
      </c>
      <c r="B151" s="652" t="s">
        <v>526</v>
      </c>
      <c r="C151" s="653" t="s">
        <v>541</v>
      </c>
      <c r="D151" s="654" t="s">
        <v>1844</v>
      </c>
      <c r="E151" s="653" t="s">
        <v>2638</v>
      </c>
      <c r="F151" s="654" t="s">
        <v>2639</v>
      </c>
      <c r="G151" s="653" t="s">
        <v>2206</v>
      </c>
      <c r="H151" s="653" t="s">
        <v>2207</v>
      </c>
      <c r="I151" s="655">
        <v>2.52</v>
      </c>
      <c r="J151" s="655">
        <v>50</v>
      </c>
      <c r="K151" s="656">
        <v>126</v>
      </c>
    </row>
    <row r="152" spans="1:11" ht="14.4" customHeight="1" x14ac:dyDescent="0.3">
      <c r="A152" s="651" t="s">
        <v>525</v>
      </c>
      <c r="B152" s="652" t="s">
        <v>526</v>
      </c>
      <c r="C152" s="653" t="s">
        <v>541</v>
      </c>
      <c r="D152" s="654" t="s">
        <v>1844</v>
      </c>
      <c r="E152" s="653" t="s">
        <v>2638</v>
      </c>
      <c r="F152" s="654" t="s">
        <v>2639</v>
      </c>
      <c r="G152" s="653" t="s">
        <v>2352</v>
      </c>
      <c r="H152" s="653" t="s">
        <v>2353</v>
      </c>
      <c r="I152" s="655">
        <v>21.24</v>
      </c>
      <c r="J152" s="655">
        <v>10</v>
      </c>
      <c r="K152" s="656">
        <v>212.4</v>
      </c>
    </row>
    <row r="153" spans="1:11" ht="14.4" customHeight="1" x14ac:dyDescent="0.3">
      <c r="A153" s="651" t="s">
        <v>525</v>
      </c>
      <c r="B153" s="652" t="s">
        <v>526</v>
      </c>
      <c r="C153" s="653" t="s">
        <v>541</v>
      </c>
      <c r="D153" s="654" t="s">
        <v>1844</v>
      </c>
      <c r="E153" s="653" t="s">
        <v>2638</v>
      </c>
      <c r="F153" s="654" t="s">
        <v>2639</v>
      </c>
      <c r="G153" s="653" t="s">
        <v>2354</v>
      </c>
      <c r="H153" s="653" t="s">
        <v>2355</v>
      </c>
      <c r="I153" s="655">
        <v>18.149999999999999</v>
      </c>
      <c r="J153" s="655">
        <v>200</v>
      </c>
      <c r="K153" s="656">
        <v>3630</v>
      </c>
    </row>
    <row r="154" spans="1:11" ht="14.4" customHeight="1" x14ac:dyDescent="0.3">
      <c r="A154" s="651" t="s">
        <v>525</v>
      </c>
      <c r="B154" s="652" t="s">
        <v>526</v>
      </c>
      <c r="C154" s="653" t="s">
        <v>541</v>
      </c>
      <c r="D154" s="654" t="s">
        <v>1844</v>
      </c>
      <c r="E154" s="653" t="s">
        <v>2638</v>
      </c>
      <c r="F154" s="654" t="s">
        <v>2639</v>
      </c>
      <c r="G154" s="653" t="s">
        <v>2274</v>
      </c>
      <c r="H154" s="653" t="s">
        <v>2275</v>
      </c>
      <c r="I154" s="655">
        <v>0.47</v>
      </c>
      <c r="J154" s="655">
        <v>600</v>
      </c>
      <c r="K154" s="656">
        <v>282</v>
      </c>
    </row>
    <row r="155" spans="1:11" ht="14.4" customHeight="1" x14ac:dyDescent="0.3">
      <c r="A155" s="651" t="s">
        <v>525</v>
      </c>
      <c r="B155" s="652" t="s">
        <v>526</v>
      </c>
      <c r="C155" s="653" t="s">
        <v>541</v>
      </c>
      <c r="D155" s="654" t="s">
        <v>1844</v>
      </c>
      <c r="E155" s="653" t="s">
        <v>2638</v>
      </c>
      <c r="F155" s="654" t="s">
        <v>2639</v>
      </c>
      <c r="G155" s="653" t="s">
        <v>2356</v>
      </c>
      <c r="H155" s="653" t="s">
        <v>2357</v>
      </c>
      <c r="I155" s="655">
        <v>61.06</v>
      </c>
      <c r="J155" s="655">
        <v>100</v>
      </c>
      <c r="K155" s="656">
        <v>6105.66</v>
      </c>
    </row>
    <row r="156" spans="1:11" ht="14.4" customHeight="1" x14ac:dyDescent="0.3">
      <c r="A156" s="651" t="s">
        <v>525</v>
      </c>
      <c r="B156" s="652" t="s">
        <v>526</v>
      </c>
      <c r="C156" s="653" t="s">
        <v>541</v>
      </c>
      <c r="D156" s="654" t="s">
        <v>1844</v>
      </c>
      <c r="E156" s="653" t="s">
        <v>2638</v>
      </c>
      <c r="F156" s="654" t="s">
        <v>2639</v>
      </c>
      <c r="G156" s="653" t="s">
        <v>2358</v>
      </c>
      <c r="H156" s="653" t="s">
        <v>2359</v>
      </c>
      <c r="I156" s="655">
        <v>35.99</v>
      </c>
      <c r="J156" s="655">
        <v>100</v>
      </c>
      <c r="K156" s="656">
        <v>3599.5</v>
      </c>
    </row>
    <row r="157" spans="1:11" ht="14.4" customHeight="1" x14ac:dyDescent="0.3">
      <c r="A157" s="651" t="s">
        <v>525</v>
      </c>
      <c r="B157" s="652" t="s">
        <v>526</v>
      </c>
      <c r="C157" s="653" t="s">
        <v>541</v>
      </c>
      <c r="D157" s="654" t="s">
        <v>1844</v>
      </c>
      <c r="E157" s="653" t="s">
        <v>2638</v>
      </c>
      <c r="F157" s="654" t="s">
        <v>2639</v>
      </c>
      <c r="G157" s="653" t="s">
        <v>2360</v>
      </c>
      <c r="H157" s="653" t="s">
        <v>2361</v>
      </c>
      <c r="I157" s="655">
        <v>25.99</v>
      </c>
      <c r="J157" s="655">
        <v>180</v>
      </c>
      <c r="K157" s="656">
        <v>4678.26</v>
      </c>
    </row>
    <row r="158" spans="1:11" ht="14.4" customHeight="1" x14ac:dyDescent="0.3">
      <c r="A158" s="651" t="s">
        <v>525</v>
      </c>
      <c r="B158" s="652" t="s">
        <v>526</v>
      </c>
      <c r="C158" s="653" t="s">
        <v>541</v>
      </c>
      <c r="D158" s="654" t="s">
        <v>1844</v>
      </c>
      <c r="E158" s="653" t="s">
        <v>2638</v>
      </c>
      <c r="F158" s="654" t="s">
        <v>2639</v>
      </c>
      <c r="G158" s="653" t="s">
        <v>2362</v>
      </c>
      <c r="H158" s="653" t="s">
        <v>2363</v>
      </c>
      <c r="I158" s="655">
        <v>414</v>
      </c>
      <c r="J158" s="655">
        <v>20</v>
      </c>
      <c r="K158" s="656">
        <v>8280</v>
      </c>
    </row>
    <row r="159" spans="1:11" ht="14.4" customHeight="1" x14ac:dyDescent="0.3">
      <c r="A159" s="651" t="s">
        <v>525</v>
      </c>
      <c r="B159" s="652" t="s">
        <v>526</v>
      </c>
      <c r="C159" s="653" t="s">
        <v>541</v>
      </c>
      <c r="D159" s="654" t="s">
        <v>1844</v>
      </c>
      <c r="E159" s="653" t="s">
        <v>2638</v>
      </c>
      <c r="F159" s="654" t="s">
        <v>2639</v>
      </c>
      <c r="G159" s="653" t="s">
        <v>2208</v>
      </c>
      <c r="H159" s="653" t="s">
        <v>2209</v>
      </c>
      <c r="I159" s="655">
        <v>9.1999999999999993</v>
      </c>
      <c r="J159" s="655">
        <v>100</v>
      </c>
      <c r="K159" s="656">
        <v>920</v>
      </c>
    </row>
    <row r="160" spans="1:11" ht="14.4" customHeight="1" x14ac:dyDescent="0.3">
      <c r="A160" s="651" t="s">
        <v>525</v>
      </c>
      <c r="B160" s="652" t="s">
        <v>526</v>
      </c>
      <c r="C160" s="653" t="s">
        <v>541</v>
      </c>
      <c r="D160" s="654" t="s">
        <v>1844</v>
      </c>
      <c r="E160" s="653" t="s">
        <v>2638</v>
      </c>
      <c r="F160" s="654" t="s">
        <v>2639</v>
      </c>
      <c r="G160" s="653" t="s">
        <v>2364</v>
      </c>
      <c r="H160" s="653" t="s">
        <v>2365</v>
      </c>
      <c r="I160" s="655">
        <v>172.5</v>
      </c>
      <c r="J160" s="655">
        <v>2</v>
      </c>
      <c r="K160" s="656">
        <v>345</v>
      </c>
    </row>
    <row r="161" spans="1:11" ht="14.4" customHeight="1" x14ac:dyDescent="0.3">
      <c r="A161" s="651" t="s">
        <v>525</v>
      </c>
      <c r="B161" s="652" t="s">
        <v>526</v>
      </c>
      <c r="C161" s="653" t="s">
        <v>541</v>
      </c>
      <c r="D161" s="654" t="s">
        <v>1844</v>
      </c>
      <c r="E161" s="653" t="s">
        <v>2638</v>
      </c>
      <c r="F161" s="654" t="s">
        <v>2639</v>
      </c>
      <c r="G161" s="653" t="s">
        <v>2366</v>
      </c>
      <c r="H161" s="653" t="s">
        <v>2367</v>
      </c>
      <c r="I161" s="655">
        <v>635.86</v>
      </c>
      <c r="J161" s="655">
        <v>20</v>
      </c>
      <c r="K161" s="656">
        <v>12717.1</v>
      </c>
    </row>
    <row r="162" spans="1:11" ht="14.4" customHeight="1" x14ac:dyDescent="0.3">
      <c r="A162" s="651" t="s">
        <v>525</v>
      </c>
      <c r="B162" s="652" t="s">
        <v>526</v>
      </c>
      <c r="C162" s="653" t="s">
        <v>541</v>
      </c>
      <c r="D162" s="654" t="s">
        <v>1844</v>
      </c>
      <c r="E162" s="653" t="s">
        <v>2638</v>
      </c>
      <c r="F162" s="654" t="s">
        <v>2639</v>
      </c>
      <c r="G162" s="653" t="s">
        <v>2368</v>
      </c>
      <c r="H162" s="653" t="s">
        <v>2369</v>
      </c>
      <c r="I162" s="655">
        <v>422.3</v>
      </c>
      <c r="J162" s="655">
        <v>6</v>
      </c>
      <c r="K162" s="656">
        <v>2533.8000000000002</v>
      </c>
    </row>
    <row r="163" spans="1:11" ht="14.4" customHeight="1" x14ac:dyDescent="0.3">
      <c r="A163" s="651" t="s">
        <v>525</v>
      </c>
      <c r="B163" s="652" t="s">
        <v>526</v>
      </c>
      <c r="C163" s="653" t="s">
        <v>541</v>
      </c>
      <c r="D163" s="654" t="s">
        <v>1844</v>
      </c>
      <c r="E163" s="653" t="s">
        <v>2638</v>
      </c>
      <c r="F163" s="654" t="s">
        <v>2639</v>
      </c>
      <c r="G163" s="653" t="s">
        <v>2370</v>
      </c>
      <c r="H163" s="653" t="s">
        <v>2371</v>
      </c>
      <c r="I163" s="655">
        <v>185.76</v>
      </c>
      <c r="J163" s="655">
        <v>100</v>
      </c>
      <c r="K163" s="656">
        <v>18575.919999999998</v>
      </c>
    </row>
    <row r="164" spans="1:11" ht="14.4" customHeight="1" x14ac:dyDescent="0.3">
      <c r="A164" s="651" t="s">
        <v>525</v>
      </c>
      <c r="B164" s="652" t="s">
        <v>526</v>
      </c>
      <c r="C164" s="653" t="s">
        <v>541</v>
      </c>
      <c r="D164" s="654" t="s">
        <v>1844</v>
      </c>
      <c r="E164" s="653" t="s">
        <v>2638</v>
      </c>
      <c r="F164" s="654" t="s">
        <v>2639</v>
      </c>
      <c r="G164" s="653" t="s">
        <v>2372</v>
      </c>
      <c r="H164" s="653" t="s">
        <v>2373</v>
      </c>
      <c r="I164" s="655">
        <v>907.5</v>
      </c>
      <c r="J164" s="655">
        <v>48</v>
      </c>
      <c r="K164" s="656">
        <v>43560</v>
      </c>
    </row>
    <row r="165" spans="1:11" ht="14.4" customHeight="1" x14ac:dyDescent="0.3">
      <c r="A165" s="651" t="s">
        <v>525</v>
      </c>
      <c r="B165" s="652" t="s">
        <v>526</v>
      </c>
      <c r="C165" s="653" t="s">
        <v>541</v>
      </c>
      <c r="D165" s="654" t="s">
        <v>1844</v>
      </c>
      <c r="E165" s="653" t="s">
        <v>2638</v>
      </c>
      <c r="F165" s="654" t="s">
        <v>2639</v>
      </c>
      <c r="G165" s="653" t="s">
        <v>2210</v>
      </c>
      <c r="H165" s="653" t="s">
        <v>2211</v>
      </c>
      <c r="I165" s="655">
        <v>3.4050000000000002</v>
      </c>
      <c r="J165" s="655">
        <v>520</v>
      </c>
      <c r="K165" s="656">
        <v>1772.4</v>
      </c>
    </row>
    <row r="166" spans="1:11" ht="14.4" customHeight="1" x14ac:dyDescent="0.3">
      <c r="A166" s="651" t="s">
        <v>525</v>
      </c>
      <c r="B166" s="652" t="s">
        <v>526</v>
      </c>
      <c r="C166" s="653" t="s">
        <v>541</v>
      </c>
      <c r="D166" s="654" t="s">
        <v>1844</v>
      </c>
      <c r="E166" s="653" t="s">
        <v>2638</v>
      </c>
      <c r="F166" s="654" t="s">
        <v>2639</v>
      </c>
      <c r="G166" s="653" t="s">
        <v>2374</v>
      </c>
      <c r="H166" s="653" t="s">
        <v>2375</v>
      </c>
      <c r="I166" s="655">
        <v>6.0649999999999995</v>
      </c>
      <c r="J166" s="655">
        <v>300</v>
      </c>
      <c r="K166" s="656">
        <v>1818</v>
      </c>
    </row>
    <row r="167" spans="1:11" ht="14.4" customHeight="1" x14ac:dyDescent="0.3">
      <c r="A167" s="651" t="s">
        <v>525</v>
      </c>
      <c r="B167" s="652" t="s">
        <v>526</v>
      </c>
      <c r="C167" s="653" t="s">
        <v>541</v>
      </c>
      <c r="D167" s="654" t="s">
        <v>1844</v>
      </c>
      <c r="E167" s="653" t="s">
        <v>2638</v>
      </c>
      <c r="F167" s="654" t="s">
        <v>2639</v>
      </c>
      <c r="G167" s="653" t="s">
        <v>2376</v>
      </c>
      <c r="H167" s="653" t="s">
        <v>2377</v>
      </c>
      <c r="I167" s="655">
        <v>9.44</v>
      </c>
      <c r="J167" s="655">
        <v>200</v>
      </c>
      <c r="K167" s="656">
        <v>1888</v>
      </c>
    </row>
    <row r="168" spans="1:11" ht="14.4" customHeight="1" x14ac:dyDescent="0.3">
      <c r="A168" s="651" t="s">
        <v>525</v>
      </c>
      <c r="B168" s="652" t="s">
        <v>526</v>
      </c>
      <c r="C168" s="653" t="s">
        <v>541</v>
      </c>
      <c r="D168" s="654" t="s">
        <v>1844</v>
      </c>
      <c r="E168" s="653" t="s">
        <v>2638</v>
      </c>
      <c r="F168" s="654" t="s">
        <v>2639</v>
      </c>
      <c r="G168" s="653" t="s">
        <v>2378</v>
      </c>
      <c r="H168" s="653" t="s">
        <v>2379</v>
      </c>
      <c r="I168" s="655">
        <v>414</v>
      </c>
      <c r="J168" s="655">
        <v>20</v>
      </c>
      <c r="K168" s="656">
        <v>8280</v>
      </c>
    </row>
    <row r="169" spans="1:11" ht="14.4" customHeight="1" x14ac:dyDescent="0.3">
      <c r="A169" s="651" t="s">
        <v>525</v>
      </c>
      <c r="B169" s="652" t="s">
        <v>526</v>
      </c>
      <c r="C169" s="653" t="s">
        <v>541</v>
      </c>
      <c r="D169" s="654" t="s">
        <v>1844</v>
      </c>
      <c r="E169" s="653" t="s">
        <v>2646</v>
      </c>
      <c r="F169" s="654" t="s">
        <v>2647</v>
      </c>
      <c r="G169" s="653" t="s">
        <v>2380</v>
      </c>
      <c r="H169" s="653" t="s">
        <v>2381</v>
      </c>
      <c r="I169" s="655">
        <v>1186.6500000000001</v>
      </c>
      <c r="J169" s="655">
        <v>20</v>
      </c>
      <c r="K169" s="656">
        <v>23732.93</v>
      </c>
    </row>
    <row r="170" spans="1:11" ht="14.4" customHeight="1" x14ac:dyDescent="0.3">
      <c r="A170" s="651" t="s">
        <v>525</v>
      </c>
      <c r="B170" s="652" t="s">
        <v>526</v>
      </c>
      <c r="C170" s="653" t="s">
        <v>541</v>
      </c>
      <c r="D170" s="654" t="s">
        <v>1844</v>
      </c>
      <c r="E170" s="653" t="s">
        <v>2646</v>
      </c>
      <c r="F170" s="654" t="s">
        <v>2647</v>
      </c>
      <c r="G170" s="653" t="s">
        <v>2382</v>
      </c>
      <c r="H170" s="653" t="s">
        <v>2383</v>
      </c>
      <c r="I170" s="655">
        <v>319.91000000000003</v>
      </c>
      <c r="J170" s="655">
        <v>40</v>
      </c>
      <c r="K170" s="656">
        <v>12796.51</v>
      </c>
    </row>
    <row r="171" spans="1:11" ht="14.4" customHeight="1" x14ac:dyDescent="0.3">
      <c r="A171" s="651" t="s">
        <v>525</v>
      </c>
      <c r="B171" s="652" t="s">
        <v>526</v>
      </c>
      <c r="C171" s="653" t="s">
        <v>541</v>
      </c>
      <c r="D171" s="654" t="s">
        <v>1844</v>
      </c>
      <c r="E171" s="653" t="s">
        <v>2648</v>
      </c>
      <c r="F171" s="654" t="s">
        <v>2649</v>
      </c>
      <c r="G171" s="653" t="s">
        <v>2384</v>
      </c>
      <c r="H171" s="653" t="s">
        <v>2385</v>
      </c>
      <c r="I171" s="655">
        <v>8.17</v>
      </c>
      <c r="J171" s="655">
        <v>300</v>
      </c>
      <c r="K171" s="656">
        <v>2451</v>
      </c>
    </row>
    <row r="172" spans="1:11" ht="14.4" customHeight="1" x14ac:dyDescent="0.3">
      <c r="A172" s="651" t="s">
        <v>525</v>
      </c>
      <c r="B172" s="652" t="s">
        <v>526</v>
      </c>
      <c r="C172" s="653" t="s">
        <v>541</v>
      </c>
      <c r="D172" s="654" t="s">
        <v>1844</v>
      </c>
      <c r="E172" s="653" t="s">
        <v>2648</v>
      </c>
      <c r="F172" s="654" t="s">
        <v>2649</v>
      </c>
      <c r="G172" s="653" t="s">
        <v>2386</v>
      </c>
      <c r="H172" s="653" t="s">
        <v>2387</v>
      </c>
      <c r="I172" s="655">
        <v>25.57</v>
      </c>
      <c r="J172" s="655">
        <v>200</v>
      </c>
      <c r="K172" s="656">
        <v>5113.46</v>
      </c>
    </row>
    <row r="173" spans="1:11" ht="14.4" customHeight="1" x14ac:dyDescent="0.3">
      <c r="A173" s="651" t="s">
        <v>525</v>
      </c>
      <c r="B173" s="652" t="s">
        <v>526</v>
      </c>
      <c r="C173" s="653" t="s">
        <v>541</v>
      </c>
      <c r="D173" s="654" t="s">
        <v>1844</v>
      </c>
      <c r="E173" s="653" t="s">
        <v>2640</v>
      </c>
      <c r="F173" s="654" t="s">
        <v>2641</v>
      </c>
      <c r="G173" s="653" t="s">
        <v>2218</v>
      </c>
      <c r="H173" s="653" t="s">
        <v>2219</v>
      </c>
      <c r="I173" s="655">
        <v>0.30499999999999999</v>
      </c>
      <c r="J173" s="655">
        <v>500</v>
      </c>
      <c r="K173" s="656">
        <v>154</v>
      </c>
    </row>
    <row r="174" spans="1:11" ht="14.4" customHeight="1" x14ac:dyDescent="0.3">
      <c r="A174" s="651" t="s">
        <v>525</v>
      </c>
      <c r="B174" s="652" t="s">
        <v>526</v>
      </c>
      <c r="C174" s="653" t="s">
        <v>541</v>
      </c>
      <c r="D174" s="654" t="s">
        <v>1844</v>
      </c>
      <c r="E174" s="653" t="s">
        <v>2640</v>
      </c>
      <c r="F174" s="654" t="s">
        <v>2641</v>
      </c>
      <c r="G174" s="653" t="s">
        <v>2220</v>
      </c>
      <c r="H174" s="653" t="s">
        <v>2221</v>
      </c>
      <c r="I174" s="655">
        <v>0.3</v>
      </c>
      <c r="J174" s="655">
        <v>300</v>
      </c>
      <c r="K174" s="656">
        <v>90</v>
      </c>
    </row>
    <row r="175" spans="1:11" ht="14.4" customHeight="1" x14ac:dyDescent="0.3">
      <c r="A175" s="651" t="s">
        <v>525</v>
      </c>
      <c r="B175" s="652" t="s">
        <v>526</v>
      </c>
      <c r="C175" s="653" t="s">
        <v>541</v>
      </c>
      <c r="D175" s="654" t="s">
        <v>1844</v>
      </c>
      <c r="E175" s="653" t="s">
        <v>2640</v>
      </c>
      <c r="F175" s="654" t="s">
        <v>2641</v>
      </c>
      <c r="G175" s="653" t="s">
        <v>2224</v>
      </c>
      <c r="H175" s="653" t="s">
        <v>2225</v>
      </c>
      <c r="I175" s="655">
        <v>0.48</v>
      </c>
      <c r="J175" s="655">
        <v>2000</v>
      </c>
      <c r="K175" s="656">
        <v>960</v>
      </c>
    </row>
    <row r="176" spans="1:11" ht="14.4" customHeight="1" x14ac:dyDescent="0.3">
      <c r="A176" s="651" t="s">
        <v>525</v>
      </c>
      <c r="B176" s="652" t="s">
        <v>526</v>
      </c>
      <c r="C176" s="653" t="s">
        <v>541</v>
      </c>
      <c r="D176" s="654" t="s">
        <v>1844</v>
      </c>
      <c r="E176" s="653" t="s">
        <v>2640</v>
      </c>
      <c r="F176" s="654" t="s">
        <v>2641</v>
      </c>
      <c r="G176" s="653" t="s">
        <v>2228</v>
      </c>
      <c r="H176" s="653" t="s">
        <v>2229</v>
      </c>
      <c r="I176" s="655">
        <v>1.8</v>
      </c>
      <c r="J176" s="655">
        <v>200</v>
      </c>
      <c r="K176" s="656">
        <v>360</v>
      </c>
    </row>
    <row r="177" spans="1:11" ht="14.4" customHeight="1" x14ac:dyDescent="0.3">
      <c r="A177" s="651" t="s">
        <v>525</v>
      </c>
      <c r="B177" s="652" t="s">
        <v>526</v>
      </c>
      <c r="C177" s="653" t="s">
        <v>541</v>
      </c>
      <c r="D177" s="654" t="s">
        <v>1844</v>
      </c>
      <c r="E177" s="653" t="s">
        <v>2642</v>
      </c>
      <c r="F177" s="654" t="s">
        <v>2643</v>
      </c>
      <c r="G177" s="653" t="s">
        <v>2388</v>
      </c>
      <c r="H177" s="653" t="s">
        <v>2389</v>
      </c>
      <c r="I177" s="655">
        <v>10.55</v>
      </c>
      <c r="J177" s="655">
        <v>40</v>
      </c>
      <c r="K177" s="656">
        <v>422.05</v>
      </c>
    </row>
    <row r="178" spans="1:11" ht="14.4" customHeight="1" x14ac:dyDescent="0.3">
      <c r="A178" s="651" t="s">
        <v>525</v>
      </c>
      <c r="B178" s="652" t="s">
        <v>526</v>
      </c>
      <c r="C178" s="653" t="s">
        <v>541</v>
      </c>
      <c r="D178" s="654" t="s">
        <v>1844</v>
      </c>
      <c r="E178" s="653" t="s">
        <v>2642</v>
      </c>
      <c r="F178" s="654" t="s">
        <v>2643</v>
      </c>
      <c r="G178" s="653" t="s">
        <v>2390</v>
      </c>
      <c r="H178" s="653" t="s">
        <v>2391</v>
      </c>
      <c r="I178" s="655">
        <v>10.55</v>
      </c>
      <c r="J178" s="655">
        <v>160</v>
      </c>
      <c r="K178" s="656">
        <v>1688.2</v>
      </c>
    </row>
    <row r="179" spans="1:11" ht="14.4" customHeight="1" x14ac:dyDescent="0.3">
      <c r="A179" s="651" t="s">
        <v>525</v>
      </c>
      <c r="B179" s="652" t="s">
        <v>526</v>
      </c>
      <c r="C179" s="653" t="s">
        <v>541</v>
      </c>
      <c r="D179" s="654" t="s">
        <v>1844</v>
      </c>
      <c r="E179" s="653" t="s">
        <v>2642</v>
      </c>
      <c r="F179" s="654" t="s">
        <v>2643</v>
      </c>
      <c r="G179" s="653" t="s">
        <v>2392</v>
      </c>
      <c r="H179" s="653" t="s">
        <v>2393</v>
      </c>
      <c r="I179" s="655">
        <v>16.21</v>
      </c>
      <c r="J179" s="655">
        <v>200</v>
      </c>
      <c r="K179" s="656">
        <v>3242.4</v>
      </c>
    </row>
    <row r="180" spans="1:11" ht="14.4" customHeight="1" x14ac:dyDescent="0.3">
      <c r="A180" s="651" t="s">
        <v>525</v>
      </c>
      <c r="B180" s="652" t="s">
        <v>526</v>
      </c>
      <c r="C180" s="653" t="s">
        <v>541</v>
      </c>
      <c r="D180" s="654" t="s">
        <v>1844</v>
      </c>
      <c r="E180" s="653" t="s">
        <v>2642</v>
      </c>
      <c r="F180" s="654" t="s">
        <v>2643</v>
      </c>
      <c r="G180" s="653" t="s">
        <v>2230</v>
      </c>
      <c r="H180" s="653" t="s">
        <v>2231</v>
      </c>
      <c r="I180" s="655">
        <v>0.71</v>
      </c>
      <c r="J180" s="655">
        <v>18000</v>
      </c>
      <c r="K180" s="656">
        <v>12780</v>
      </c>
    </row>
    <row r="181" spans="1:11" ht="14.4" customHeight="1" x14ac:dyDescent="0.3">
      <c r="A181" s="651" t="s">
        <v>525</v>
      </c>
      <c r="B181" s="652" t="s">
        <v>526</v>
      </c>
      <c r="C181" s="653" t="s">
        <v>541</v>
      </c>
      <c r="D181" s="654" t="s">
        <v>1844</v>
      </c>
      <c r="E181" s="653" t="s">
        <v>2642</v>
      </c>
      <c r="F181" s="654" t="s">
        <v>2643</v>
      </c>
      <c r="G181" s="653" t="s">
        <v>2394</v>
      </c>
      <c r="H181" s="653" t="s">
        <v>2395</v>
      </c>
      <c r="I181" s="655">
        <v>0.71</v>
      </c>
      <c r="J181" s="655">
        <v>4000</v>
      </c>
      <c r="K181" s="656">
        <v>2840</v>
      </c>
    </row>
    <row r="182" spans="1:11" ht="14.4" customHeight="1" x14ac:dyDescent="0.3">
      <c r="A182" s="651" t="s">
        <v>525</v>
      </c>
      <c r="B182" s="652" t="s">
        <v>526</v>
      </c>
      <c r="C182" s="653" t="s">
        <v>541</v>
      </c>
      <c r="D182" s="654" t="s">
        <v>1844</v>
      </c>
      <c r="E182" s="653" t="s">
        <v>2650</v>
      </c>
      <c r="F182" s="654" t="s">
        <v>2651</v>
      </c>
      <c r="G182" s="653" t="s">
        <v>2396</v>
      </c>
      <c r="H182" s="653" t="s">
        <v>2397</v>
      </c>
      <c r="I182" s="655">
        <v>139.44</v>
      </c>
      <c r="J182" s="655">
        <v>10</v>
      </c>
      <c r="K182" s="656">
        <v>1394.4</v>
      </c>
    </row>
    <row r="183" spans="1:11" ht="14.4" customHeight="1" x14ac:dyDescent="0.3">
      <c r="A183" s="651" t="s">
        <v>525</v>
      </c>
      <c r="B183" s="652" t="s">
        <v>526</v>
      </c>
      <c r="C183" s="653" t="s">
        <v>541</v>
      </c>
      <c r="D183" s="654" t="s">
        <v>1844</v>
      </c>
      <c r="E183" s="653" t="s">
        <v>2650</v>
      </c>
      <c r="F183" s="654" t="s">
        <v>2651</v>
      </c>
      <c r="G183" s="653" t="s">
        <v>2398</v>
      </c>
      <c r="H183" s="653" t="s">
        <v>2399</v>
      </c>
      <c r="I183" s="655">
        <v>139.44</v>
      </c>
      <c r="J183" s="655">
        <v>10</v>
      </c>
      <c r="K183" s="656">
        <v>1394.4</v>
      </c>
    </row>
    <row r="184" spans="1:11" ht="14.4" customHeight="1" x14ac:dyDescent="0.3">
      <c r="A184" s="651" t="s">
        <v>525</v>
      </c>
      <c r="B184" s="652" t="s">
        <v>526</v>
      </c>
      <c r="C184" s="653" t="s">
        <v>541</v>
      </c>
      <c r="D184" s="654" t="s">
        <v>1844</v>
      </c>
      <c r="E184" s="653" t="s">
        <v>2644</v>
      </c>
      <c r="F184" s="654" t="s">
        <v>2645</v>
      </c>
      <c r="G184" s="653" t="s">
        <v>2400</v>
      </c>
      <c r="H184" s="653" t="s">
        <v>2401</v>
      </c>
      <c r="I184" s="655">
        <v>220.22</v>
      </c>
      <c r="J184" s="655">
        <v>100</v>
      </c>
      <c r="K184" s="656">
        <v>22022</v>
      </c>
    </row>
    <row r="185" spans="1:11" ht="14.4" customHeight="1" x14ac:dyDescent="0.3">
      <c r="A185" s="651" t="s">
        <v>525</v>
      </c>
      <c r="B185" s="652" t="s">
        <v>526</v>
      </c>
      <c r="C185" s="653" t="s">
        <v>541</v>
      </c>
      <c r="D185" s="654" t="s">
        <v>1844</v>
      </c>
      <c r="E185" s="653" t="s">
        <v>2644</v>
      </c>
      <c r="F185" s="654" t="s">
        <v>2645</v>
      </c>
      <c r="G185" s="653" t="s">
        <v>2402</v>
      </c>
      <c r="H185" s="653" t="s">
        <v>2403</v>
      </c>
      <c r="I185" s="655">
        <v>154.88</v>
      </c>
      <c r="J185" s="655">
        <v>40</v>
      </c>
      <c r="K185" s="656">
        <v>6195.2</v>
      </c>
    </row>
    <row r="186" spans="1:11" ht="14.4" customHeight="1" x14ac:dyDescent="0.3">
      <c r="A186" s="651" t="s">
        <v>525</v>
      </c>
      <c r="B186" s="652" t="s">
        <v>526</v>
      </c>
      <c r="C186" s="653" t="s">
        <v>541</v>
      </c>
      <c r="D186" s="654" t="s">
        <v>1844</v>
      </c>
      <c r="E186" s="653" t="s">
        <v>2644</v>
      </c>
      <c r="F186" s="654" t="s">
        <v>2645</v>
      </c>
      <c r="G186" s="653" t="s">
        <v>2404</v>
      </c>
      <c r="H186" s="653" t="s">
        <v>2405</v>
      </c>
      <c r="I186" s="655">
        <v>2.1800000000000002</v>
      </c>
      <c r="J186" s="655">
        <v>100</v>
      </c>
      <c r="K186" s="656">
        <v>217.8</v>
      </c>
    </row>
    <row r="187" spans="1:11" ht="14.4" customHeight="1" x14ac:dyDescent="0.3">
      <c r="A187" s="651" t="s">
        <v>525</v>
      </c>
      <c r="B187" s="652" t="s">
        <v>526</v>
      </c>
      <c r="C187" s="653" t="s">
        <v>544</v>
      </c>
      <c r="D187" s="654" t="s">
        <v>1845</v>
      </c>
      <c r="E187" s="653" t="s">
        <v>2636</v>
      </c>
      <c r="F187" s="654" t="s">
        <v>2637</v>
      </c>
      <c r="G187" s="653" t="s">
        <v>2406</v>
      </c>
      <c r="H187" s="653" t="s">
        <v>2407</v>
      </c>
      <c r="I187" s="655">
        <v>183.09</v>
      </c>
      <c r="J187" s="655">
        <v>5</v>
      </c>
      <c r="K187" s="656">
        <v>915.45</v>
      </c>
    </row>
    <row r="188" spans="1:11" ht="14.4" customHeight="1" x14ac:dyDescent="0.3">
      <c r="A188" s="651" t="s">
        <v>525</v>
      </c>
      <c r="B188" s="652" t="s">
        <v>526</v>
      </c>
      <c r="C188" s="653" t="s">
        <v>544</v>
      </c>
      <c r="D188" s="654" t="s">
        <v>1845</v>
      </c>
      <c r="E188" s="653" t="s">
        <v>2636</v>
      </c>
      <c r="F188" s="654" t="s">
        <v>2637</v>
      </c>
      <c r="G188" s="653" t="s">
        <v>2408</v>
      </c>
      <c r="H188" s="653" t="s">
        <v>2409</v>
      </c>
      <c r="I188" s="655">
        <v>93.724999999999994</v>
      </c>
      <c r="J188" s="655">
        <v>40</v>
      </c>
      <c r="K188" s="656">
        <v>3749</v>
      </c>
    </row>
    <row r="189" spans="1:11" ht="14.4" customHeight="1" x14ac:dyDescent="0.3">
      <c r="A189" s="651" t="s">
        <v>525</v>
      </c>
      <c r="B189" s="652" t="s">
        <v>526</v>
      </c>
      <c r="C189" s="653" t="s">
        <v>544</v>
      </c>
      <c r="D189" s="654" t="s">
        <v>1845</v>
      </c>
      <c r="E189" s="653" t="s">
        <v>2636</v>
      </c>
      <c r="F189" s="654" t="s">
        <v>2637</v>
      </c>
      <c r="G189" s="653" t="s">
        <v>2410</v>
      </c>
      <c r="H189" s="653" t="s">
        <v>2411</v>
      </c>
      <c r="I189" s="655">
        <v>3.9633333333333334</v>
      </c>
      <c r="J189" s="655">
        <v>660</v>
      </c>
      <c r="K189" s="656">
        <v>2615.6</v>
      </c>
    </row>
    <row r="190" spans="1:11" ht="14.4" customHeight="1" x14ac:dyDescent="0.3">
      <c r="A190" s="651" t="s">
        <v>525</v>
      </c>
      <c r="B190" s="652" t="s">
        <v>526</v>
      </c>
      <c r="C190" s="653" t="s">
        <v>544</v>
      </c>
      <c r="D190" s="654" t="s">
        <v>1845</v>
      </c>
      <c r="E190" s="653" t="s">
        <v>2636</v>
      </c>
      <c r="F190" s="654" t="s">
        <v>2637</v>
      </c>
      <c r="G190" s="653" t="s">
        <v>2412</v>
      </c>
      <c r="H190" s="653" t="s">
        <v>2413</v>
      </c>
      <c r="I190" s="655">
        <v>2.3866666666666667</v>
      </c>
      <c r="J190" s="655">
        <v>5120</v>
      </c>
      <c r="K190" s="656">
        <v>12207.75</v>
      </c>
    </row>
    <row r="191" spans="1:11" ht="14.4" customHeight="1" x14ac:dyDescent="0.3">
      <c r="A191" s="651" t="s">
        <v>525</v>
      </c>
      <c r="B191" s="652" t="s">
        <v>526</v>
      </c>
      <c r="C191" s="653" t="s">
        <v>544</v>
      </c>
      <c r="D191" s="654" t="s">
        <v>1845</v>
      </c>
      <c r="E191" s="653" t="s">
        <v>2636</v>
      </c>
      <c r="F191" s="654" t="s">
        <v>2637</v>
      </c>
      <c r="G191" s="653" t="s">
        <v>2414</v>
      </c>
      <c r="H191" s="653" t="s">
        <v>2415</v>
      </c>
      <c r="I191" s="655">
        <v>0.44</v>
      </c>
      <c r="J191" s="655">
        <v>8000</v>
      </c>
      <c r="K191" s="656">
        <v>3520</v>
      </c>
    </row>
    <row r="192" spans="1:11" ht="14.4" customHeight="1" x14ac:dyDescent="0.3">
      <c r="A192" s="651" t="s">
        <v>525</v>
      </c>
      <c r="B192" s="652" t="s">
        <v>526</v>
      </c>
      <c r="C192" s="653" t="s">
        <v>544</v>
      </c>
      <c r="D192" s="654" t="s">
        <v>1845</v>
      </c>
      <c r="E192" s="653" t="s">
        <v>2636</v>
      </c>
      <c r="F192" s="654" t="s">
        <v>2637</v>
      </c>
      <c r="G192" s="653" t="s">
        <v>2416</v>
      </c>
      <c r="H192" s="653" t="s">
        <v>2417</v>
      </c>
      <c r="I192" s="655">
        <v>54.86</v>
      </c>
      <c r="J192" s="655">
        <v>50</v>
      </c>
      <c r="K192" s="656">
        <v>2743</v>
      </c>
    </row>
    <row r="193" spans="1:11" ht="14.4" customHeight="1" x14ac:dyDescent="0.3">
      <c r="A193" s="651" t="s">
        <v>525</v>
      </c>
      <c r="B193" s="652" t="s">
        <v>526</v>
      </c>
      <c r="C193" s="653" t="s">
        <v>544</v>
      </c>
      <c r="D193" s="654" t="s">
        <v>1845</v>
      </c>
      <c r="E193" s="653" t="s">
        <v>2636</v>
      </c>
      <c r="F193" s="654" t="s">
        <v>2637</v>
      </c>
      <c r="G193" s="653" t="s">
        <v>2418</v>
      </c>
      <c r="H193" s="653" t="s">
        <v>2419</v>
      </c>
      <c r="I193" s="655">
        <v>18.399999999999999</v>
      </c>
      <c r="J193" s="655">
        <v>80</v>
      </c>
      <c r="K193" s="656">
        <v>1472</v>
      </c>
    </row>
    <row r="194" spans="1:11" ht="14.4" customHeight="1" x14ac:dyDescent="0.3">
      <c r="A194" s="651" t="s">
        <v>525</v>
      </c>
      <c r="B194" s="652" t="s">
        <v>526</v>
      </c>
      <c r="C194" s="653" t="s">
        <v>544</v>
      </c>
      <c r="D194" s="654" t="s">
        <v>1845</v>
      </c>
      <c r="E194" s="653" t="s">
        <v>2636</v>
      </c>
      <c r="F194" s="654" t="s">
        <v>2637</v>
      </c>
      <c r="G194" s="653" t="s">
        <v>2164</v>
      </c>
      <c r="H194" s="653" t="s">
        <v>2165</v>
      </c>
      <c r="I194" s="655">
        <v>0.67</v>
      </c>
      <c r="J194" s="655">
        <v>100</v>
      </c>
      <c r="K194" s="656">
        <v>67</v>
      </c>
    </row>
    <row r="195" spans="1:11" ht="14.4" customHeight="1" x14ac:dyDescent="0.3">
      <c r="A195" s="651" t="s">
        <v>525</v>
      </c>
      <c r="B195" s="652" t="s">
        <v>526</v>
      </c>
      <c r="C195" s="653" t="s">
        <v>544</v>
      </c>
      <c r="D195" s="654" t="s">
        <v>1845</v>
      </c>
      <c r="E195" s="653" t="s">
        <v>2636</v>
      </c>
      <c r="F195" s="654" t="s">
        <v>2637</v>
      </c>
      <c r="G195" s="653" t="s">
        <v>2420</v>
      </c>
      <c r="H195" s="653" t="s">
        <v>2421</v>
      </c>
      <c r="I195" s="655">
        <v>2.65</v>
      </c>
      <c r="J195" s="655">
        <v>4000</v>
      </c>
      <c r="K195" s="656">
        <v>10609.44</v>
      </c>
    </row>
    <row r="196" spans="1:11" ht="14.4" customHeight="1" x14ac:dyDescent="0.3">
      <c r="A196" s="651" t="s">
        <v>525</v>
      </c>
      <c r="B196" s="652" t="s">
        <v>526</v>
      </c>
      <c r="C196" s="653" t="s">
        <v>544</v>
      </c>
      <c r="D196" s="654" t="s">
        <v>1845</v>
      </c>
      <c r="E196" s="653" t="s">
        <v>2636</v>
      </c>
      <c r="F196" s="654" t="s">
        <v>2637</v>
      </c>
      <c r="G196" s="653" t="s">
        <v>2422</v>
      </c>
      <c r="H196" s="653" t="s">
        <v>2423</v>
      </c>
      <c r="I196" s="655">
        <v>7.9700000000000006</v>
      </c>
      <c r="J196" s="655">
        <v>1300</v>
      </c>
      <c r="K196" s="656">
        <v>10367.83</v>
      </c>
    </row>
    <row r="197" spans="1:11" ht="14.4" customHeight="1" x14ac:dyDescent="0.3">
      <c r="A197" s="651" t="s">
        <v>525</v>
      </c>
      <c r="B197" s="652" t="s">
        <v>526</v>
      </c>
      <c r="C197" s="653" t="s">
        <v>544</v>
      </c>
      <c r="D197" s="654" t="s">
        <v>1845</v>
      </c>
      <c r="E197" s="653" t="s">
        <v>2636</v>
      </c>
      <c r="F197" s="654" t="s">
        <v>2637</v>
      </c>
      <c r="G197" s="653" t="s">
        <v>2424</v>
      </c>
      <c r="H197" s="653" t="s">
        <v>2425</v>
      </c>
      <c r="I197" s="655">
        <v>352.28</v>
      </c>
      <c r="J197" s="655">
        <v>288</v>
      </c>
      <c r="K197" s="656">
        <v>101457.60000000001</v>
      </c>
    </row>
    <row r="198" spans="1:11" ht="14.4" customHeight="1" x14ac:dyDescent="0.3">
      <c r="A198" s="651" t="s">
        <v>525</v>
      </c>
      <c r="B198" s="652" t="s">
        <v>526</v>
      </c>
      <c r="C198" s="653" t="s">
        <v>544</v>
      </c>
      <c r="D198" s="654" t="s">
        <v>1845</v>
      </c>
      <c r="E198" s="653" t="s">
        <v>2636</v>
      </c>
      <c r="F198" s="654" t="s">
        <v>2637</v>
      </c>
      <c r="G198" s="653" t="s">
        <v>2426</v>
      </c>
      <c r="H198" s="653" t="s">
        <v>2427</v>
      </c>
      <c r="I198" s="655">
        <v>4</v>
      </c>
      <c r="J198" s="655">
        <v>1000</v>
      </c>
      <c r="K198" s="656">
        <v>4002</v>
      </c>
    </row>
    <row r="199" spans="1:11" ht="14.4" customHeight="1" x14ac:dyDescent="0.3">
      <c r="A199" s="651" t="s">
        <v>525</v>
      </c>
      <c r="B199" s="652" t="s">
        <v>526</v>
      </c>
      <c r="C199" s="653" t="s">
        <v>544</v>
      </c>
      <c r="D199" s="654" t="s">
        <v>1845</v>
      </c>
      <c r="E199" s="653" t="s">
        <v>2636</v>
      </c>
      <c r="F199" s="654" t="s">
        <v>2637</v>
      </c>
      <c r="G199" s="653" t="s">
        <v>2428</v>
      </c>
      <c r="H199" s="653" t="s">
        <v>2429</v>
      </c>
      <c r="I199" s="655">
        <v>28.26</v>
      </c>
      <c r="J199" s="655">
        <v>220</v>
      </c>
      <c r="K199" s="656">
        <v>6216.5599999999995</v>
      </c>
    </row>
    <row r="200" spans="1:11" ht="14.4" customHeight="1" x14ac:dyDescent="0.3">
      <c r="A200" s="651" t="s">
        <v>525</v>
      </c>
      <c r="B200" s="652" t="s">
        <v>526</v>
      </c>
      <c r="C200" s="653" t="s">
        <v>544</v>
      </c>
      <c r="D200" s="654" t="s">
        <v>1845</v>
      </c>
      <c r="E200" s="653" t="s">
        <v>2636</v>
      </c>
      <c r="F200" s="654" t="s">
        <v>2637</v>
      </c>
      <c r="G200" s="653" t="s">
        <v>2430</v>
      </c>
      <c r="H200" s="653" t="s">
        <v>2431</v>
      </c>
      <c r="I200" s="655">
        <v>10.87</v>
      </c>
      <c r="J200" s="655">
        <v>300</v>
      </c>
      <c r="K200" s="656">
        <v>3260.25</v>
      </c>
    </row>
    <row r="201" spans="1:11" ht="14.4" customHeight="1" x14ac:dyDescent="0.3">
      <c r="A201" s="651" t="s">
        <v>525</v>
      </c>
      <c r="B201" s="652" t="s">
        <v>526</v>
      </c>
      <c r="C201" s="653" t="s">
        <v>544</v>
      </c>
      <c r="D201" s="654" t="s">
        <v>1845</v>
      </c>
      <c r="E201" s="653" t="s">
        <v>2636</v>
      </c>
      <c r="F201" s="654" t="s">
        <v>2637</v>
      </c>
      <c r="G201" s="653" t="s">
        <v>2248</v>
      </c>
      <c r="H201" s="653" t="s">
        <v>2249</v>
      </c>
      <c r="I201" s="655">
        <v>0.85499999999999998</v>
      </c>
      <c r="J201" s="655">
        <v>200</v>
      </c>
      <c r="K201" s="656">
        <v>171</v>
      </c>
    </row>
    <row r="202" spans="1:11" ht="14.4" customHeight="1" x14ac:dyDescent="0.3">
      <c r="A202" s="651" t="s">
        <v>525</v>
      </c>
      <c r="B202" s="652" t="s">
        <v>526</v>
      </c>
      <c r="C202" s="653" t="s">
        <v>544</v>
      </c>
      <c r="D202" s="654" t="s">
        <v>1845</v>
      </c>
      <c r="E202" s="653" t="s">
        <v>2636</v>
      </c>
      <c r="F202" s="654" t="s">
        <v>2637</v>
      </c>
      <c r="G202" s="653" t="s">
        <v>2432</v>
      </c>
      <c r="H202" s="653" t="s">
        <v>2433</v>
      </c>
      <c r="I202" s="655">
        <v>5.62</v>
      </c>
      <c r="J202" s="655">
        <v>700</v>
      </c>
      <c r="K202" s="656">
        <v>3936.45</v>
      </c>
    </row>
    <row r="203" spans="1:11" ht="14.4" customHeight="1" x14ac:dyDescent="0.3">
      <c r="A203" s="651" t="s">
        <v>525</v>
      </c>
      <c r="B203" s="652" t="s">
        <v>526</v>
      </c>
      <c r="C203" s="653" t="s">
        <v>544</v>
      </c>
      <c r="D203" s="654" t="s">
        <v>1845</v>
      </c>
      <c r="E203" s="653" t="s">
        <v>2636</v>
      </c>
      <c r="F203" s="654" t="s">
        <v>2637</v>
      </c>
      <c r="G203" s="653" t="s">
        <v>2434</v>
      </c>
      <c r="H203" s="653" t="s">
        <v>2435</v>
      </c>
      <c r="I203" s="655">
        <v>5478.6000000000013</v>
      </c>
      <c r="J203" s="655">
        <v>9</v>
      </c>
      <c r="K203" s="656">
        <v>49307.399999999994</v>
      </c>
    </row>
    <row r="204" spans="1:11" ht="14.4" customHeight="1" x14ac:dyDescent="0.3">
      <c r="A204" s="651" t="s">
        <v>525</v>
      </c>
      <c r="B204" s="652" t="s">
        <v>526</v>
      </c>
      <c r="C204" s="653" t="s">
        <v>544</v>
      </c>
      <c r="D204" s="654" t="s">
        <v>1845</v>
      </c>
      <c r="E204" s="653" t="s">
        <v>2636</v>
      </c>
      <c r="F204" s="654" t="s">
        <v>2637</v>
      </c>
      <c r="G204" s="653" t="s">
        <v>2436</v>
      </c>
      <c r="H204" s="653" t="s">
        <v>2437</v>
      </c>
      <c r="I204" s="655">
        <v>1537.55</v>
      </c>
      <c r="J204" s="655">
        <v>10</v>
      </c>
      <c r="K204" s="656">
        <v>15375.5</v>
      </c>
    </row>
    <row r="205" spans="1:11" ht="14.4" customHeight="1" x14ac:dyDescent="0.3">
      <c r="A205" s="651" t="s">
        <v>525</v>
      </c>
      <c r="B205" s="652" t="s">
        <v>526</v>
      </c>
      <c r="C205" s="653" t="s">
        <v>544</v>
      </c>
      <c r="D205" s="654" t="s">
        <v>1845</v>
      </c>
      <c r="E205" s="653" t="s">
        <v>2638</v>
      </c>
      <c r="F205" s="654" t="s">
        <v>2639</v>
      </c>
      <c r="G205" s="653" t="s">
        <v>2438</v>
      </c>
      <c r="H205" s="653" t="s">
        <v>2439</v>
      </c>
      <c r="I205" s="655">
        <v>2.75</v>
      </c>
      <c r="J205" s="655">
        <v>60</v>
      </c>
      <c r="K205" s="656">
        <v>165</v>
      </c>
    </row>
    <row r="206" spans="1:11" ht="14.4" customHeight="1" x14ac:dyDescent="0.3">
      <c r="A206" s="651" t="s">
        <v>525</v>
      </c>
      <c r="B206" s="652" t="s">
        <v>526</v>
      </c>
      <c r="C206" s="653" t="s">
        <v>544</v>
      </c>
      <c r="D206" s="654" t="s">
        <v>1845</v>
      </c>
      <c r="E206" s="653" t="s">
        <v>2638</v>
      </c>
      <c r="F206" s="654" t="s">
        <v>2639</v>
      </c>
      <c r="G206" s="653" t="s">
        <v>2440</v>
      </c>
      <c r="H206" s="653" t="s">
        <v>2441</v>
      </c>
      <c r="I206" s="655">
        <v>8.4700000000000006</v>
      </c>
      <c r="J206" s="655">
        <v>20</v>
      </c>
      <c r="K206" s="656">
        <v>169.4</v>
      </c>
    </row>
    <row r="207" spans="1:11" ht="14.4" customHeight="1" x14ac:dyDescent="0.3">
      <c r="A207" s="651" t="s">
        <v>525</v>
      </c>
      <c r="B207" s="652" t="s">
        <v>526</v>
      </c>
      <c r="C207" s="653" t="s">
        <v>544</v>
      </c>
      <c r="D207" s="654" t="s">
        <v>1845</v>
      </c>
      <c r="E207" s="653" t="s">
        <v>2638</v>
      </c>
      <c r="F207" s="654" t="s">
        <v>2639</v>
      </c>
      <c r="G207" s="653" t="s">
        <v>2442</v>
      </c>
      <c r="H207" s="653" t="s">
        <v>2443</v>
      </c>
      <c r="I207" s="655">
        <v>8.4700000000000006</v>
      </c>
      <c r="J207" s="655">
        <v>50</v>
      </c>
      <c r="K207" s="656">
        <v>423.5</v>
      </c>
    </row>
    <row r="208" spans="1:11" ht="14.4" customHeight="1" x14ac:dyDescent="0.3">
      <c r="A208" s="651" t="s">
        <v>525</v>
      </c>
      <c r="B208" s="652" t="s">
        <v>526</v>
      </c>
      <c r="C208" s="653" t="s">
        <v>544</v>
      </c>
      <c r="D208" s="654" t="s">
        <v>1845</v>
      </c>
      <c r="E208" s="653" t="s">
        <v>2638</v>
      </c>
      <c r="F208" s="654" t="s">
        <v>2639</v>
      </c>
      <c r="G208" s="653" t="s">
        <v>2178</v>
      </c>
      <c r="H208" s="653" t="s">
        <v>2179</v>
      </c>
      <c r="I208" s="655">
        <v>1.0900000000000001</v>
      </c>
      <c r="J208" s="655">
        <v>100</v>
      </c>
      <c r="K208" s="656">
        <v>109</v>
      </c>
    </row>
    <row r="209" spans="1:11" ht="14.4" customHeight="1" x14ac:dyDescent="0.3">
      <c r="A209" s="651" t="s">
        <v>525</v>
      </c>
      <c r="B209" s="652" t="s">
        <v>526</v>
      </c>
      <c r="C209" s="653" t="s">
        <v>544</v>
      </c>
      <c r="D209" s="654" t="s">
        <v>1845</v>
      </c>
      <c r="E209" s="653" t="s">
        <v>2638</v>
      </c>
      <c r="F209" s="654" t="s">
        <v>2639</v>
      </c>
      <c r="G209" s="653" t="s">
        <v>2180</v>
      </c>
      <c r="H209" s="653" t="s">
        <v>2181</v>
      </c>
      <c r="I209" s="655">
        <v>1.67</v>
      </c>
      <c r="J209" s="655">
        <v>400</v>
      </c>
      <c r="K209" s="656">
        <v>668</v>
      </c>
    </row>
    <row r="210" spans="1:11" ht="14.4" customHeight="1" x14ac:dyDescent="0.3">
      <c r="A210" s="651" t="s">
        <v>525</v>
      </c>
      <c r="B210" s="652" t="s">
        <v>526</v>
      </c>
      <c r="C210" s="653" t="s">
        <v>544</v>
      </c>
      <c r="D210" s="654" t="s">
        <v>1845</v>
      </c>
      <c r="E210" s="653" t="s">
        <v>2638</v>
      </c>
      <c r="F210" s="654" t="s">
        <v>2639</v>
      </c>
      <c r="G210" s="653" t="s">
        <v>2182</v>
      </c>
      <c r="H210" s="653" t="s">
        <v>2183</v>
      </c>
      <c r="I210" s="655">
        <v>0.48</v>
      </c>
      <c r="J210" s="655">
        <v>200</v>
      </c>
      <c r="K210" s="656">
        <v>96</v>
      </c>
    </row>
    <row r="211" spans="1:11" ht="14.4" customHeight="1" x14ac:dyDescent="0.3">
      <c r="A211" s="651" t="s">
        <v>525</v>
      </c>
      <c r="B211" s="652" t="s">
        <v>526</v>
      </c>
      <c r="C211" s="653" t="s">
        <v>544</v>
      </c>
      <c r="D211" s="654" t="s">
        <v>1845</v>
      </c>
      <c r="E211" s="653" t="s">
        <v>2638</v>
      </c>
      <c r="F211" s="654" t="s">
        <v>2639</v>
      </c>
      <c r="G211" s="653" t="s">
        <v>2184</v>
      </c>
      <c r="H211" s="653" t="s">
        <v>2185</v>
      </c>
      <c r="I211" s="655">
        <v>0.67</v>
      </c>
      <c r="J211" s="655">
        <v>100</v>
      </c>
      <c r="K211" s="656">
        <v>67</v>
      </c>
    </row>
    <row r="212" spans="1:11" ht="14.4" customHeight="1" x14ac:dyDescent="0.3">
      <c r="A212" s="651" t="s">
        <v>525</v>
      </c>
      <c r="B212" s="652" t="s">
        <v>526</v>
      </c>
      <c r="C212" s="653" t="s">
        <v>544</v>
      </c>
      <c r="D212" s="654" t="s">
        <v>1845</v>
      </c>
      <c r="E212" s="653" t="s">
        <v>2638</v>
      </c>
      <c r="F212" s="654" t="s">
        <v>2639</v>
      </c>
      <c r="G212" s="653" t="s">
        <v>2444</v>
      </c>
      <c r="H212" s="653" t="s">
        <v>2445</v>
      </c>
      <c r="I212" s="655">
        <v>1.67</v>
      </c>
      <c r="J212" s="655">
        <v>1000</v>
      </c>
      <c r="K212" s="656">
        <v>1670</v>
      </c>
    </row>
    <row r="213" spans="1:11" ht="14.4" customHeight="1" x14ac:dyDescent="0.3">
      <c r="A213" s="651" t="s">
        <v>525</v>
      </c>
      <c r="B213" s="652" t="s">
        <v>526</v>
      </c>
      <c r="C213" s="653" t="s">
        <v>544</v>
      </c>
      <c r="D213" s="654" t="s">
        <v>1845</v>
      </c>
      <c r="E213" s="653" t="s">
        <v>2638</v>
      </c>
      <c r="F213" s="654" t="s">
        <v>2639</v>
      </c>
      <c r="G213" s="653" t="s">
        <v>2330</v>
      </c>
      <c r="H213" s="653" t="s">
        <v>2331</v>
      </c>
      <c r="I213" s="655">
        <v>80.58</v>
      </c>
      <c r="J213" s="655">
        <v>200</v>
      </c>
      <c r="K213" s="656">
        <v>16116</v>
      </c>
    </row>
    <row r="214" spans="1:11" ht="14.4" customHeight="1" x14ac:dyDescent="0.3">
      <c r="A214" s="651" t="s">
        <v>525</v>
      </c>
      <c r="B214" s="652" t="s">
        <v>526</v>
      </c>
      <c r="C214" s="653" t="s">
        <v>544</v>
      </c>
      <c r="D214" s="654" t="s">
        <v>1845</v>
      </c>
      <c r="E214" s="653" t="s">
        <v>2638</v>
      </c>
      <c r="F214" s="654" t="s">
        <v>2639</v>
      </c>
      <c r="G214" s="653" t="s">
        <v>2446</v>
      </c>
      <c r="H214" s="653" t="s">
        <v>2447</v>
      </c>
      <c r="I214" s="655">
        <v>34</v>
      </c>
      <c r="J214" s="655">
        <v>100</v>
      </c>
      <c r="K214" s="656">
        <v>3400</v>
      </c>
    </row>
    <row r="215" spans="1:11" ht="14.4" customHeight="1" x14ac:dyDescent="0.3">
      <c r="A215" s="651" t="s">
        <v>525</v>
      </c>
      <c r="B215" s="652" t="s">
        <v>526</v>
      </c>
      <c r="C215" s="653" t="s">
        <v>544</v>
      </c>
      <c r="D215" s="654" t="s">
        <v>1845</v>
      </c>
      <c r="E215" s="653" t="s">
        <v>2638</v>
      </c>
      <c r="F215" s="654" t="s">
        <v>2639</v>
      </c>
      <c r="G215" s="653" t="s">
        <v>2448</v>
      </c>
      <c r="H215" s="653" t="s">
        <v>2449</v>
      </c>
      <c r="I215" s="655">
        <v>102.24</v>
      </c>
      <c r="J215" s="655">
        <v>30</v>
      </c>
      <c r="K215" s="656">
        <v>3067.35</v>
      </c>
    </row>
    <row r="216" spans="1:11" ht="14.4" customHeight="1" x14ac:dyDescent="0.3">
      <c r="A216" s="651" t="s">
        <v>525</v>
      </c>
      <c r="B216" s="652" t="s">
        <v>526</v>
      </c>
      <c r="C216" s="653" t="s">
        <v>544</v>
      </c>
      <c r="D216" s="654" t="s">
        <v>1845</v>
      </c>
      <c r="E216" s="653" t="s">
        <v>2638</v>
      </c>
      <c r="F216" s="654" t="s">
        <v>2639</v>
      </c>
      <c r="G216" s="653" t="s">
        <v>2450</v>
      </c>
      <c r="H216" s="653" t="s">
        <v>2451</v>
      </c>
      <c r="I216" s="655">
        <v>2.91</v>
      </c>
      <c r="J216" s="655">
        <v>100</v>
      </c>
      <c r="K216" s="656">
        <v>291</v>
      </c>
    </row>
    <row r="217" spans="1:11" ht="14.4" customHeight="1" x14ac:dyDescent="0.3">
      <c r="A217" s="651" t="s">
        <v>525</v>
      </c>
      <c r="B217" s="652" t="s">
        <v>526</v>
      </c>
      <c r="C217" s="653" t="s">
        <v>544</v>
      </c>
      <c r="D217" s="654" t="s">
        <v>1845</v>
      </c>
      <c r="E217" s="653" t="s">
        <v>2638</v>
      </c>
      <c r="F217" s="654" t="s">
        <v>2639</v>
      </c>
      <c r="G217" s="653" t="s">
        <v>2452</v>
      </c>
      <c r="H217" s="653" t="s">
        <v>2453</v>
      </c>
      <c r="I217" s="655">
        <v>2.9050000000000002</v>
      </c>
      <c r="J217" s="655">
        <v>600</v>
      </c>
      <c r="K217" s="656">
        <v>1744.2</v>
      </c>
    </row>
    <row r="218" spans="1:11" ht="14.4" customHeight="1" x14ac:dyDescent="0.3">
      <c r="A218" s="651" t="s">
        <v>525</v>
      </c>
      <c r="B218" s="652" t="s">
        <v>526</v>
      </c>
      <c r="C218" s="653" t="s">
        <v>544</v>
      </c>
      <c r="D218" s="654" t="s">
        <v>1845</v>
      </c>
      <c r="E218" s="653" t="s">
        <v>2638</v>
      </c>
      <c r="F218" s="654" t="s">
        <v>2639</v>
      </c>
      <c r="G218" s="653" t="s">
        <v>2454</v>
      </c>
      <c r="H218" s="653" t="s">
        <v>2455</v>
      </c>
      <c r="I218" s="655">
        <v>28.8</v>
      </c>
      <c r="J218" s="655">
        <v>400</v>
      </c>
      <c r="K218" s="656">
        <v>11519.2</v>
      </c>
    </row>
    <row r="219" spans="1:11" ht="14.4" customHeight="1" x14ac:dyDescent="0.3">
      <c r="A219" s="651" t="s">
        <v>525</v>
      </c>
      <c r="B219" s="652" t="s">
        <v>526</v>
      </c>
      <c r="C219" s="653" t="s">
        <v>544</v>
      </c>
      <c r="D219" s="654" t="s">
        <v>1845</v>
      </c>
      <c r="E219" s="653" t="s">
        <v>2638</v>
      </c>
      <c r="F219" s="654" t="s">
        <v>2639</v>
      </c>
      <c r="G219" s="653" t="s">
        <v>2456</v>
      </c>
      <c r="H219" s="653" t="s">
        <v>2457</v>
      </c>
      <c r="I219" s="655">
        <v>91.72</v>
      </c>
      <c r="J219" s="655">
        <v>10</v>
      </c>
      <c r="K219" s="656">
        <v>917.19</v>
      </c>
    </row>
    <row r="220" spans="1:11" ht="14.4" customHeight="1" x14ac:dyDescent="0.3">
      <c r="A220" s="651" t="s">
        <v>525</v>
      </c>
      <c r="B220" s="652" t="s">
        <v>526</v>
      </c>
      <c r="C220" s="653" t="s">
        <v>544</v>
      </c>
      <c r="D220" s="654" t="s">
        <v>1845</v>
      </c>
      <c r="E220" s="653" t="s">
        <v>2638</v>
      </c>
      <c r="F220" s="654" t="s">
        <v>2639</v>
      </c>
      <c r="G220" s="653" t="s">
        <v>2458</v>
      </c>
      <c r="H220" s="653" t="s">
        <v>2459</v>
      </c>
      <c r="I220" s="655">
        <v>1154.28</v>
      </c>
      <c r="J220" s="655">
        <v>8</v>
      </c>
      <c r="K220" s="656">
        <v>9234.24</v>
      </c>
    </row>
    <row r="221" spans="1:11" ht="14.4" customHeight="1" x14ac:dyDescent="0.3">
      <c r="A221" s="651" t="s">
        <v>525</v>
      </c>
      <c r="B221" s="652" t="s">
        <v>526</v>
      </c>
      <c r="C221" s="653" t="s">
        <v>544</v>
      </c>
      <c r="D221" s="654" t="s">
        <v>1845</v>
      </c>
      <c r="E221" s="653" t="s">
        <v>2638</v>
      </c>
      <c r="F221" s="654" t="s">
        <v>2639</v>
      </c>
      <c r="G221" s="653" t="s">
        <v>2460</v>
      </c>
      <c r="H221" s="653" t="s">
        <v>2461</v>
      </c>
      <c r="I221" s="655">
        <v>1255.1099999999999</v>
      </c>
      <c r="J221" s="655">
        <v>12</v>
      </c>
      <c r="K221" s="656">
        <v>15061.32</v>
      </c>
    </row>
    <row r="222" spans="1:11" ht="14.4" customHeight="1" x14ac:dyDescent="0.3">
      <c r="A222" s="651" t="s">
        <v>525</v>
      </c>
      <c r="B222" s="652" t="s">
        <v>526</v>
      </c>
      <c r="C222" s="653" t="s">
        <v>544</v>
      </c>
      <c r="D222" s="654" t="s">
        <v>1845</v>
      </c>
      <c r="E222" s="653" t="s">
        <v>2638</v>
      </c>
      <c r="F222" s="654" t="s">
        <v>2639</v>
      </c>
      <c r="G222" s="653" t="s">
        <v>2352</v>
      </c>
      <c r="H222" s="653" t="s">
        <v>2353</v>
      </c>
      <c r="I222" s="655">
        <v>21.234999999999999</v>
      </c>
      <c r="J222" s="655">
        <v>10</v>
      </c>
      <c r="K222" s="656">
        <v>212.35000000000002</v>
      </c>
    </row>
    <row r="223" spans="1:11" ht="14.4" customHeight="1" x14ac:dyDescent="0.3">
      <c r="A223" s="651" t="s">
        <v>525</v>
      </c>
      <c r="B223" s="652" t="s">
        <v>526</v>
      </c>
      <c r="C223" s="653" t="s">
        <v>544</v>
      </c>
      <c r="D223" s="654" t="s">
        <v>1845</v>
      </c>
      <c r="E223" s="653" t="s">
        <v>2638</v>
      </c>
      <c r="F223" s="654" t="s">
        <v>2639</v>
      </c>
      <c r="G223" s="653" t="s">
        <v>2462</v>
      </c>
      <c r="H223" s="653" t="s">
        <v>2463</v>
      </c>
      <c r="I223" s="655">
        <v>17.3</v>
      </c>
      <c r="J223" s="655">
        <v>100</v>
      </c>
      <c r="K223" s="656">
        <v>1730.3</v>
      </c>
    </row>
    <row r="224" spans="1:11" ht="14.4" customHeight="1" x14ac:dyDescent="0.3">
      <c r="A224" s="651" t="s">
        <v>525</v>
      </c>
      <c r="B224" s="652" t="s">
        <v>526</v>
      </c>
      <c r="C224" s="653" t="s">
        <v>544</v>
      </c>
      <c r="D224" s="654" t="s">
        <v>1845</v>
      </c>
      <c r="E224" s="653" t="s">
        <v>2638</v>
      </c>
      <c r="F224" s="654" t="s">
        <v>2639</v>
      </c>
      <c r="G224" s="653" t="s">
        <v>2464</v>
      </c>
      <c r="H224" s="653" t="s">
        <v>2465</v>
      </c>
      <c r="I224" s="655">
        <v>2057</v>
      </c>
      <c r="J224" s="655">
        <v>1</v>
      </c>
      <c r="K224" s="656">
        <v>2057</v>
      </c>
    </row>
    <row r="225" spans="1:11" ht="14.4" customHeight="1" x14ac:dyDescent="0.3">
      <c r="A225" s="651" t="s">
        <v>525</v>
      </c>
      <c r="B225" s="652" t="s">
        <v>526</v>
      </c>
      <c r="C225" s="653" t="s">
        <v>544</v>
      </c>
      <c r="D225" s="654" t="s">
        <v>1845</v>
      </c>
      <c r="E225" s="653" t="s">
        <v>2638</v>
      </c>
      <c r="F225" s="654" t="s">
        <v>2639</v>
      </c>
      <c r="G225" s="653" t="s">
        <v>2466</v>
      </c>
      <c r="H225" s="653" t="s">
        <v>2467</v>
      </c>
      <c r="I225" s="655">
        <v>2156.67</v>
      </c>
      <c r="J225" s="655">
        <v>6</v>
      </c>
      <c r="K225" s="656">
        <v>12940.01</v>
      </c>
    </row>
    <row r="226" spans="1:11" ht="14.4" customHeight="1" x14ac:dyDescent="0.3">
      <c r="A226" s="651" t="s">
        <v>525</v>
      </c>
      <c r="B226" s="652" t="s">
        <v>526</v>
      </c>
      <c r="C226" s="653" t="s">
        <v>544</v>
      </c>
      <c r="D226" s="654" t="s">
        <v>1845</v>
      </c>
      <c r="E226" s="653" t="s">
        <v>2638</v>
      </c>
      <c r="F226" s="654" t="s">
        <v>2639</v>
      </c>
      <c r="G226" s="653" t="s">
        <v>2468</v>
      </c>
      <c r="H226" s="653" t="s">
        <v>2469</v>
      </c>
      <c r="I226" s="655">
        <v>930.32500000000005</v>
      </c>
      <c r="J226" s="655">
        <v>4</v>
      </c>
      <c r="K226" s="656">
        <v>3721.29</v>
      </c>
    </row>
    <row r="227" spans="1:11" ht="14.4" customHeight="1" x14ac:dyDescent="0.3">
      <c r="A227" s="651" t="s">
        <v>525</v>
      </c>
      <c r="B227" s="652" t="s">
        <v>526</v>
      </c>
      <c r="C227" s="653" t="s">
        <v>544</v>
      </c>
      <c r="D227" s="654" t="s">
        <v>1845</v>
      </c>
      <c r="E227" s="653" t="s">
        <v>2638</v>
      </c>
      <c r="F227" s="654" t="s">
        <v>2639</v>
      </c>
      <c r="G227" s="653" t="s">
        <v>2470</v>
      </c>
      <c r="H227" s="653" t="s">
        <v>2471</v>
      </c>
      <c r="I227" s="655">
        <v>1300.22</v>
      </c>
      <c r="J227" s="655">
        <v>8</v>
      </c>
      <c r="K227" s="656">
        <v>10401.75</v>
      </c>
    </row>
    <row r="228" spans="1:11" ht="14.4" customHeight="1" x14ac:dyDescent="0.3">
      <c r="A228" s="651" t="s">
        <v>525</v>
      </c>
      <c r="B228" s="652" t="s">
        <v>526</v>
      </c>
      <c r="C228" s="653" t="s">
        <v>544</v>
      </c>
      <c r="D228" s="654" t="s">
        <v>1845</v>
      </c>
      <c r="E228" s="653" t="s">
        <v>2638</v>
      </c>
      <c r="F228" s="654" t="s">
        <v>2639</v>
      </c>
      <c r="G228" s="653" t="s">
        <v>2472</v>
      </c>
      <c r="H228" s="653" t="s">
        <v>2473</v>
      </c>
      <c r="I228" s="655">
        <v>1300.21</v>
      </c>
      <c r="J228" s="655">
        <v>8</v>
      </c>
      <c r="K228" s="656">
        <v>10401.719999999999</v>
      </c>
    </row>
    <row r="229" spans="1:11" ht="14.4" customHeight="1" x14ac:dyDescent="0.3">
      <c r="A229" s="651" t="s">
        <v>525</v>
      </c>
      <c r="B229" s="652" t="s">
        <v>526</v>
      </c>
      <c r="C229" s="653" t="s">
        <v>544</v>
      </c>
      <c r="D229" s="654" t="s">
        <v>1845</v>
      </c>
      <c r="E229" s="653" t="s">
        <v>2638</v>
      </c>
      <c r="F229" s="654" t="s">
        <v>2639</v>
      </c>
      <c r="G229" s="653" t="s">
        <v>2474</v>
      </c>
      <c r="H229" s="653" t="s">
        <v>2475</v>
      </c>
      <c r="I229" s="655">
        <v>197.78</v>
      </c>
      <c r="J229" s="655">
        <v>20</v>
      </c>
      <c r="K229" s="656">
        <v>3955.61</v>
      </c>
    </row>
    <row r="230" spans="1:11" ht="14.4" customHeight="1" x14ac:dyDescent="0.3">
      <c r="A230" s="651" t="s">
        <v>525</v>
      </c>
      <c r="B230" s="652" t="s">
        <v>526</v>
      </c>
      <c r="C230" s="653" t="s">
        <v>544</v>
      </c>
      <c r="D230" s="654" t="s">
        <v>1845</v>
      </c>
      <c r="E230" s="653" t="s">
        <v>2638</v>
      </c>
      <c r="F230" s="654" t="s">
        <v>2639</v>
      </c>
      <c r="G230" s="653" t="s">
        <v>2476</v>
      </c>
      <c r="H230" s="653" t="s">
        <v>2477</v>
      </c>
      <c r="I230" s="655">
        <v>3195.72</v>
      </c>
      <c r="J230" s="655">
        <v>2</v>
      </c>
      <c r="K230" s="656">
        <v>6391.44</v>
      </c>
    </row>
    <row r="231" spans="1:11" ht="14.4" customHeight="1" x14ac:dyDescent="0.3">
      <c r="A231" s="651" t="s">
        <v>525</v>
      </c>
      <c r="B231" s="652" t="s">
        <v>526</v>
      </c>
      <c r="C231" s="653" t="s">
        <v>544</v>
      </c>
      <c r="D231" s="654" t="s">
        <v>1845</v>
      </c>
      <c r="E231" s="653" t="s">
        <v>2638</v>
      </c>
      <c r="F231" s="654" t="s">
        <v>2639</v>
      </c>
      <c r="G231" s="653" t="s">
        <v>2478</v>
      </c>
      <c r="H231" s="653" t="s">
        <v>2479</v>
      </c>
      <c r="I231" s="655">
        <v>1255.1099999999999</v>
      </c>
      <c r="J231" s="655">
        <v>4</v>
      </c>
      <c r="K231" s="656">
        <v>5020.4399999999996</v>
      </c>
    </row>
    <row r="232" spans="1:11" ht="14.4" customHeight="1" x14ac:dyDescent="0.3">
      <c r="A232" s="651" t="s">
        <v>525</v>
      </c>
      <c r="B232" s="652" t="s">
        <v>526</v>
      </c>
      <c r="C232" s="653" t="s">
        <v>544</v>
      </c>
      <c r="D232" s="654" t="s">
        <v>1845</v>
      </c>
      <c r="E232" s="653" t="s">
        <v>2638</v>
      </c>
      <c r="F232" s="654" t="s">
        <v>2639</v>
      </c>
      <c r="G232" s="653" t="s">
        <v>2480</v>
      </c>
      <c r="H232" s="653" t="s">
        <v>2481</v>
      </c>
      <c r="I232" s="655">
        <v>3690.5</v>
      </c>
      <c r="J232" s="655">
        <v>3</v>
      </c>
      <c r="K232" s="656">
        <v>11071.5</v>
      </c>
    </row>
    <row r="233" spans="1:11" ht="14.4" customHeight="1" x14ac:dyDescent="0.3">
      <c r="A233" s="651" t="s">
        <v>525</v>
      </c>
      <c r="B233" s="652" t="s">
        <v>526</v>
      </c>
      <c r="C233" s="653" t="s">
        <v>544</v>
      </c>
      <c r="D233" s="654" t="s">
        <v>1845</v>
      </c>
      <c r="E233" s="653" t="s">
        <v>2638</v>
      </c>
      <c r="F233" s="654" t="s">
        <v>2639</v>
      </c>
      <c r="G233" s="653" t="s">
        <v>2482</v>
      </c>
      <c r="H233" s="653" t="s">
        <v>2483</v>
      </c>
      <c r="I233" s="655">
        <v>21845.34</v>
      </c>
      <c r="J233" s="655">
        <v>4</v>
      </c>
      <c r="K233" s="656">
        <v>87381.36</v>
      </c>
    </row>
    <row r="234" spans="1:11" ht="14.4" customHeight="1" x14ac:dyDescent="0.3">
      <c r="A234" s="651" t="s">
        <v>525</v>
      </c>
      <c r="B234" s="652" t="s">
        <v>526</v>
      </c>
      <c r="C234" s="653" t="s">
        <v>544</v>
      </c>
      <c r="D234" s="654" t="s">
        <v>1845</v>
      </c>
      <c r="E234" s="653" t="s">
        <v>2638</v>
      </c>
      <c r="F234" s="654" t="s">
        <v>2639</v>
      </c>
      <c r="G234" s="653" t="s">
        <v>2484</v>
      </c>
      <c r="H234" s="653" t="s">
        <v>2485</v>
      </c>
      <c r="I234" s="655">
        <v>1031.1500000000001</v>
      </c>
      <c r="J234" s="655">
        <v>16</v>
      </c>
      <c r="K234" s="656">
        <v>16498.400000000001</v>
      </c>
    </row>
    <row r="235" spans="1:11" ht="14.4" customHeight="1" x14ac:dyDescent="0.3">
      <c r="A235" s="651" t="s">
        <v>525</v>
      </c>
      <c r="B235" s="652" t="s">
        <v>526</v>
      </c>
      <c r="C235" s="653" t="s">
        <v>544</v>
      </c>
      <c r="D235" s="654" t="s">
        <v>1845</v>
      </c>
      <c r="E235" s="653" t="s">
        <v>2638</v>
      </c>
      <c r="F235" s="654" t="s">
        <v>2639</v>
      </c>
      <c r="G235" s="653" t="s">
        <v>2486</v>
      </c>
      <c r="H235" s="653" t="s">
        <v>2487</v>
      </c>
      <c r="I235" s="655">
        <v>1255.1099999999999</v>
      </c>
      <c r="J235" s="655">
        <v>6</v>
      </c>
      <c r="K235" s="656">
        <v>7530.66</v>
      </c>
    </row>
    <row r="236" spans="1:11" ht="14.4" customHeight="1" x14ac:dyDescent="0.3">
      <c r="A236" s="651" t="s">
        <v>525</v>
      </c>
      <c r="B236" s="652" t="s">
        <v>526</v>
      </c>
      <c r="C236" s="653" t="s">
        <v>544</v>
      </c>
      <c r="D236" s="654" t="s">
        <v>1845</v>
      </c>
      <c r="E236" s="653" t="s">
        <v>2638</v>
      </c>
      <c r="F236" s="654" t="s">
        <v>2639</v>
      </c>
      <c r="G236" s="653" t="s">
        <v>2488</v>
      </c>
      <c r="H236" s="653" t="s">
        <v>2489</v>
      </c>
      <c r="I236" s="655">
        <v>1300.21</v>
      </c>
      <c r="J236" s="655">
        <v>8</v>
      </c>
      <c r="K236" s="656">
        <v>10401.719999999999</v>
      </c>
    </row>
    <row r="237" spans="1:11" ht="14.4" customHeight="1" x14ac:dyDescent="0.3">
      <c r="A237" s="651" t="s">
        <v>525</v>
      </c>
      <c r="B237" s="652" t="s">
        <v>526</v>
      </c>
      <c r="C237" s="653" t="s">
        <v>544</v>
      </c>
      <c r="D237" s="654" t="s">
        <v>1845</v>
      </c>
      <c r="E237" s="653" t="s">
        <v>2638</v>
      </c>
      <c r="F237" s="654" t="s">
        <v>2639</v>
      </c>
      <c r="G237" s="653" t="s">
        <v>2490</v>
      </c>
      <c r="H237" s="653" t="s">
        <v>2491</v>
      </c>
      <c r="I237" s="655">
        <v>17332.04</v>
      </c>
      <c r="J237" s="655">
        <v>4</v>
      </c>
      <c r="K237" s="656">
        <v>69328.160000000003</v>
      </c>
    </row>
    <row r="238" spans="1:11" ht="14.4" customHeight="1" x14ac:dyDescent="0.3">
      <c r="A238" s="651" t="s">
        <v>525</v>
      </c>
      <c r="B238" s="652" t="s">
        <v>526</v>
      </c>
      <c r="C238" s="653" t="s">
        <v>544</v>
      </c>
      <c r="D238" s="654" t="s">
        <v>1845</v>
      </c>
      <c r="E238" s="653" t="s">
        <v>2638</v>
      </c>
      <c r="F238" s="654" t="s">
        <v>2639</v>
      </c>
      <c r="G238" s="653" t="s">
        <v>2492</v>
      </c>
      <c r="H238" s="653" t="s">
        <v>2493</v>
      </c>
      <c r="I238" s="655">
        <v>16684.689999999999</v>
      </c>
      <c r="J238" s="655">
        <v>2</v>
      </c>
      <c r="K238" s="656">
        <v>33369.379999999997</v>
      </c>
    </row>
    <row r="239" spans="1:11" ht="14.4" customHeight="1" x14ac:dyDescent="0.3">
      <c r="A239" s="651" t="s">
        <v>525</v>
      </c>
      <c r="B239" s="652" t="s">
        <v>526</v>
      </c>
      <c r="C239" s="653" t="s">
        <v>544</v>
      </c>
      <c r="D239" s="654" t="s">
        <v>1845</v>
      </c>
      <c r="E239" s="653" t="s">
        <v>2638</v>
      </c>
      <c r="F239" s="654" t="s">
        <v>2639</v>
      </c>
      <c r="G239" s="653" t="s">
        <v>2494</v>
      </c>
      <c r="H239" s="653" t="s">
        <v>2495</v>
      </c>
      <c r="I239" s="655">
        <v>3728.34</v>
      </c>
      <c r="J239" s="655">
        <v>3</v>
      </c>
      <c r="K239" s="656">
        <v>11185.01</v>
      </c>
    </row>
    <row r="240" spans="1:11" ht="14.4" customHeight="1" x14ac:dyDescent="0.3">
      <c r="A240" s="651" t="s">
        <v>525</v>
      </c>
      <c r="B240" s="652" t="s">
        <v>526</v>
      </c>
      <c r="C240" s="653" t="s">
        <v>544</v>
      </c>
      <c r="D240" s="654" t="s">
        <v>1845</v>
      </c>
      <c r="E240" s="653" t="s">
        <v>2638</v>
      </c>
      <c r="F240" s="654" t="s">
        <v>2639</v>
      </c>
      <c r="G240" s="653" t="s">
        <v>2496</v>
      </c>
      <c r="H240" s="653" t="s">
        <v>2497</v>
      </c>
      <c r="I240" s="655">
        <v>3518.29</v>
      </c>
      <c r="J240" s="655">
        <v>4</v>
      </c>
      <c r="K240" s="656">
        <v>14073.17</v>
      </c>
    </row>
    <row r="241" spans="1:11" ht="14.4" customHeight="1" x14ac:dyDescent="0.3">
      <c r="A241" s="651" t="s">
        <v>525</v>
      </c>
      <c r="B241" s="652" t="s">
        <v>526</v>
      </c>
      <c r="C241" s="653" t="s">
        <v>544</v>
      </c>
      <c r="D241" s="654" t="s">
        <v>1845</v>
      </c>
      <c r="E241" s="653" t="s">
        <v>2638</v>
      </c>
      <c r="F241" s="654" t="s">
        <v>2639</v>
      </c>
      <c r="G241" s="653" t="s">
        <v>2498</v>
      </c>
      <c r="H241" s="653" t="s">
        <v>2499</v>
      </c>
      <c r="I241" s="655">
        <v>2663.27</v>
      </c>
      <c r="J241" s="655">
        <v>5</v>
      </c>
      <c r="K241" s="656">
        <v>13316.36</v>
      </c>
    </row>
    <row r="242" spans="1:11" ht="14.4" customHeight="1" x14ac:dyDescent="0.3">
      <c r="A242" s="651" t="s">
        <v>525</v>
      </c>
      <c r="B242" s="652" t="s">
        <v>526</v>
      </c>
      <c r="C242" s="653" t="s">
        <v>544</v>
      </c>
      <c r="D242" s="654" t="s">
        <v>1845</v>
      </c>
      <c r="E242" s="653" t="s">
        <v>2638</v>
      </c>
      <c r="F242" s="654" t="s">
        <v>2639</v>
      </c>
      <c r="G242" s="653" t="s">
        <v>2500</v>
      </c>
      <c r="H242" s="653" t="s">
        <v>2501</v>
      </c>
      <c r="I242" s="655">
        <v>25258.75</v>
      </c>
      <c r="J242" s="655">
        <v>1</v>
      </c>
      <c r="K242" s="656">
        <v>25258.75</v>
      </c>
    </row>
    <row r="243" spans="1:11" ht="14.4" customHeight="1" x14ac:dyDescent="0.3">
      <c r="A243" s="651" t="s">
        <v>525</v>
      </c>
      <c r="B243" s="652" t="s">
        <v>526</v>
      </c>
      <c r="C243" s="653" t="s">
        <v>544</v>
      </c>
      <c r="D243" s="654" t="s">
        <v>1845</v>
      </c>
      <c r="E243" s="653" t="s">
        <v>2652</v>
      </c>
      <c r="F243" s="654" t="s">
        <v>2653</v>
      </c>
      <c r="G243" s="653" t="s">
        <v>2502</v>
      </c>
      <c r="H243" s="653" t="s">
        <v>2503</v>
      </c>
      <c r="I243" s="655">
        <v>2626.6</v>
      </c>
      <c r="J243" s="655">
        <v>6</v>
      </c>
      <c r="K243" s="656">
        <v>15759.6</v>
      </c>
    </row>
    <row r="244" spans="1:11" ht="14.4" customHeight="1" x14ac:dyDescent="0.3">
      <c r="A244" s="651" t="s">
        <v>525</v>
      </c>
      <c r="B244" s="652" t="s">
        <v>526</v>
      </c>
      <c r="C244" s="653" t="s">
        <v>544</v>
      </c>
      <c r="D244" s="654" t="s">
        <v>1845</v>
      </c>
      <c r="E244" s="653" t="s">
        <v>2652</v>
      </c>
      <c r="F244" s="654" t="s">
        <v>2653</v>
      </c>
      <c r="G244" s="653" t="s">
        <v>2504</v>
      </c>
      <c r="H244" s="653" t="s">
        <v>2505</v>
      </c>
      <c r="I244" s="655">
        <v>205.19</v>
      </c>
      <c r="J244" s="655">
        <v>200</v>
      </c>
      <c r="K244" s="656">
        <v>41038.9</v>
      </c>
    </row>
    <row r="245" spans="1:11" ht="14.4" customHeight="1" x14ac:dyDescent="0.3">
      <c r="A245" s="651" t="s">
        <v>525</v>
      </c>
      <c r="B245" s="652" t="s">
        <v>526</v>
      </c>
      <c r="C245" s="653" t="s">
        <v>544</v>
      </c>
      <c r="D245" s="654" t="s">
        <v>1845</v>
      </c>
      <c r="E245" s="653" t="s">
        <v>2652</v>
      </c>
      <c r="F245" s="654" t="s">
        <v>2653</v>
      </c>
      <c r="G245" s="653" t="s">
        <v>2506</v>
      </c>
      <c r="H245" s="653" t="s">
        <v>2507</v>
      </c>
      <c r="I245" s="655">
        <v>2528.52</v>
      </c>
      <c r="J245" s="655">
        <v>2</v>
      </c>
      <c r="K245" s="656">
        <v>5057.04</v>
      </c>
    </row>
    <row r="246" spans="1:11" ht="14.4" customHeight="1" x14ac:dyDescent="0.3">
      <c r="A246" s="651" t="s">
        <v>525</v>
      </c>
      <c r="B246" s="652" t="s">
        <v>526</v>
      </c>
      <c r="C246" s="653" t="s">
        <v>544</v>
      </c>
      <c r="D246" s="654" t="s">
        <v>1845</v>
      </c>
      <c r="E246" s="653" t="s">
        <v>2652</v>
      </c>
      <c r="F246" s="654" t="s">
        <v>2653</v>
      </c>
      <c r="G246" s="653" t="s">
        <v>2508</v>
      </c>
      <c r="H246" s="653" t="s">
        <v>2509</v>
      </c>
      <c r="I246" s="655">
        <v>10019.379999999999</v>
      </c>
      <c r="J246" s="655">
        <v>1</v>
      </c>
      <c r="K246" s="656">
        <v>10019.379999999999</v>
      </c>
    </row>
    <row r="247" spans="1:11" ht="14.4" customHeight="1" x14ac:dyDescent="0.3">
      <c r="A247" s="651" t="s">
        <v>525</v>
      </c>
      <c r="B247" s="652" t="s">
        <v>526</v>
      </c>
      <c r="C247" s="653" t="s">
        <v>544</v>
      </c>
      <c r="D247" s="654" t="s">
        <v>1845</v>
      </c>
      <c r="E247" s="653" t="s">
        <v>2652</v>
      </c>
      <c r="F247" s="654" t="s">
        <v>2653</v>
      </c>
      <c r="G247" s="653" t="s">
        <v>2510</v>
      </c>
      <c r="H247" s="653" t="s">
        <v>2511</v>
      </c>
      <c r="I247" s="655">
        <v>1041.95</v>
      </c>
      <c r="J247" s="655">
        <v>20</v>
      </c>
      <c r="K247" s="656">
        <v>20838.919999999998</v>
      </c>
    </row>
    <row r="248" spans="1:11" ht="14.4" customHeight="1" x14ac:dyDescent="0.3">
      <c r="A248" s="651" t="s">
        <v>525</v>
      </c>
      <c r="B248" s="652" t="s">
        <v>526</v>
      </c>
      <c r="C248" s="653" t="s">
        <v>544</v>
      </c>
      <c r="D248" s="654" t="s">
        <v>1845</v>
      </c>
      <c r="E248" s="653" t="s">
        <v>2652</v>
      </c>
      <c r="F248" s="654" t="s">
        <v>2653</v>
      </c>
      <c r="G248" s="653" t="s">
        <v>2512</v>
      </c>
      <c r="H248" s="653" t="s">
        <v>2513</v>
      </c>
      <c r="I248" s="655">
        <v>4125.63</v>
      </c>
      <c r="J248" s="655">
        <v>1</v>
      </c>
      <c r="K248" s="656">
        <v>4125.63</v>
      </c>
    </row>
    <row r="249" spans="1:11" ht="14.4" customHeight="1" x14ac:dyDescent="0.3">
      <c r="A249" s="651" t="s">
        <v>525</v>
      </c>
      <c r="B249" s="652" t="s">
        <v>526</v>
      </c>
      <c r="C249" s="653" t="s">
        <v>544</v>
      </c>
      <c r="D249" s="654" t="s">
        <v>1845</v>
      </c>
      <c r="E249" s="653" t="s">
        <v>2652</v>
      </c>
      <c r="F249" s="654" t="s">
        <v>2653</v>
      </c>
      <c r="G249" s="653" t="s">
        <v>2514</v>
      </c>
      <c r="H249" s="653" t="s">
        <v>2515</v>
      </c>
      <c r="I249" s="655">
        <v>12084</v>
      </c>
      <c r="J249" s="655">
        <v>4</v>
      </c>
      <c r="K249" s="656">
        <v>48336.02</v>
      </c>
    </row>
    <row r="250" spans="1:11" ht="14.4" customHeight="1" x14ac:dyDescent="0.3">
      <c r="A250" s="651" t="s">
        <v>525</v>
      </c>
      <c r="B250" s="652" t="s">
        <v>526</v>
      </c>
      <c r="C250" s="653" t="s">
        <v>544</v>
      </c>
      <c r="D250" s="654" t="s">
        <v>1845</v>
      </c>
      <c r="E250" s="653" t="s">
        <v>2652</v>
      </c>
      <c r="F250" s="654" t="s">
        <v>2653</v>
      </c>
      <c r="G250" s="653" t="s">
        <v>2516</v>
      </c>
      <c r="H250" s="653" t="s">
        <v>2517</v>
      </c>
      <c r="I250" s="655">
        <v>5547.6</v>
      </c>
      <c r="J250" s="655">
        <v>1</v>
      </c>
      <c r="K250" s="656">
        <v>5547.6</v>
      </c>
    </row>
    <row r="251" spans="1:11" ht="14.4" customHeight="1" x14ac:dyDescent="0.3">
      <c r="A251" s="651" t="s">
        <v>525</v>
      </c>
      <c r="B251" s="652" t="s">
        <v>526</v>
      </c>
      <c r="C251" s="653" t="s">
        <v>544</v>
      </c>
      <c r="D251" s="654" t="s">
        <v>1845</v>
      </c>
      <c r="E251" s="653" t="s">
        <v>2652</v>
      </c>
      <c r="F251" s="654" t="s">
        <v>2653</v>
      </c>
      <c r="G251" s="653" t="s">
        <v>2518</v>
      </c>
      <c r="H251" s="653" t="s">
        <v>2519</v>
      </c>
      <c r="I251" s="655">
        <v>5547.6</v>
      </c>
      <c r="J251" s="655">
        <v>1</v>
      </c>
      <c r="K251" s="656">
        <v>5547.6</v>
      </c>
    </row>
    <row r="252" spans="1:11" ht="14.4" customHeight="1" x14ac:dyDescent="0.3">
      <c r="A252" s="651" t="s">
        <v>525</v>
      </c>
      <c r="B252" s="652" t="s">
        <v>526</v>
      </c>
      <c r="C252" s="653" t="s">
        <v>544</v>
      </c>
      <c r="D252" s="654" t="s">
        <v>1845</v>
      </c>
      <c r="E252" s="653" t="s">
        <v>2652</v>
      </c>
      <c r="F252" s="654" t="s">
        <v>2653</v>
      </c>
      <c r="G252" s="653" t="s">
        <v>2520</v>
      </c>
      <c r="H252" s="653" t="s">
        <v>2521</v>
      </c>
      <c r="I252" s="655">
        <v>7847.6</v>
      </c>
      <c r="J252" s="655">
        <v>3</v>
      </c>
      <c r="K252" s="656">
        <v>23542.799999999999</v>
      </c>
    </row>
    <row r="253" spans="1:11" ht="14.4" customHeight="1" x14ac:dyDescent="0.3">
      <c r="A253" s="651" t="s">
        <v>525</v>
      </c>
      <c r="B253" s="652" t="s">
        <v>526</v>
      </c>
      <c r="C253" s="653" t="s">
        <v>544</v>
      </c>
      <c r="D253" s="654" t="s">
        <v>1845</v>
      </c>
      <c r="E253" s="653" t="s">
        <v>2652</v>
      </c>
      <c r="F253" s="654" t="s">
        <v>2653</v>
      </c>
      <c r="G253" s="653" t="s">
        <v>2522</v>
      </c>
      <c r="H253" s="653" t="s">
        <v>2523</v>
      </c>
      <c r="I253" s="655">
        <v>10019.370000000001</v>
      </c>
      <c r="J253" s="655">
        <v>1</v>
      </c>
      <c r="K253" s="656">
        <v>10019.370000000001</v>
      </c>
    </row>
    <row r="254" spans="1:11" ht="14.4" customHeight="1" x14ac:dyDescent="0.3">
      <c r="A254" s="651" t="s">
        <v>525</v>
      </c>
      <c r="B254" s="652" t="s">
        <v>526</v>
      </c>
      <c r="C254" s="653" t="s">
        <v>544</v>
      </c>
      <c r="D254" s="654" t="s">
        <v>1845</v>
      </c>
      <c r="E254" s="653" t="s">
        <v>2652</v>
      </c>
      <c r="F254" s="654" t="s">
        <v>2653</v>
      </c>
      <c r="G254" s="653" t="s">
        <v>2524</v>
      </c>
      <c r="H254" s="653" t="s">
        <v>2525</v>
      </c>
      <c r="I254" s="655">
        <v>8132.8</v>
      </c>
      <c r="J254" s="655">
        <v>1</v>
      </c>
      <c r="K254" s="656">
        <v>8132.8</v>
      </c>
    </row>
    <row r="255" spans="1:11" ht="14.4" customHeight="1" x14ac:dyDescent="0.3">
      <c r="A255" s="651" t="s">
        <v>525</v>
      </c>
      <c r="B255" s="652" t="s">
        <v>526</v>
      </c>
      <c r="C255" s="653" t="s">
        <v>544</v>
      </c>
      <c r="D255" s="654" t="s">
        <v>1845</v>
      </c>
      <c r="E255" s="653" t="s">
        <v>2652</v>
      </c>
      <c r="F255" s="654" t="s">
        <v>2653</v>
      </c>
      <c r="G255" s="653" t="s">
        <v>2526</v>
      </c>
      <c r="H255" s="653" t="s">
        <v>2527</v>
      </c>
      <c r="I255" s="655">
        <v>2677.86</v>
      </c>
      <c r="J255" s="655">
        <v>2</v>
      </c>
      <c r="K255" s="656">
        <v>5355.72</v>
      </c>
    </row>
    <row r="256" spans="1:11" ht="14.4" customHeight="1" x14ac:dyDescent="0.3">
      <c r="A256" s="651" t="s">
        <v>525</v>
      </c>
      <c r="B256" s="652" t="s">
        <v>526</v>
      </c>
      <c r="C256" s="653" t="s">
        <v>544</v>
      </c>
      <c r="D256" s="654" t="s">
        <v>1845</v>
      </c>
      <c r="E256" s="653" t="s">
        <v>2652</v>
      </c>
      <c r="F256" s="654" t="s">
        <v>2653</v>
      </c>
      <c r="G256" s="653" t="s">
        <v>2528</v>
      </c>
      <c r="H256" s="653" t="s">
        <v>2529</v>
      </c>
      <c r="I256" s="655">
        <v>3929.58</v>
      </c>
      <c r="J256" s="655">
        <v>2</v>
      </c>
      <c r="K256" s="656">
        <v>7859.16</v>
      </c>
    </row>
    <row r="257" spans="1:11" ht="14.4" customHeight="1" x14ac:dyDescent="0.3">
      <c r="A257" s="651" t="s">
        <v>525</v>
      </c>
      <c r="B257" s="652" t="s">
        <v>526</v>
      </c>
      <c r="C257" s="653" t="s">
        <v>544</v>
      </c>
      <c r="D257" s="654" t="s">
        <v>1845</v>
      </c>
      <c r="E257" s="653" t="s">
        <v>2652</v>
      </c>
      <c r="F257" s="654" t="s">
        <v>2653</v>
      </c>
      <c r="G257" s="653" t="s">
        <v>2530</v>
      </c>
      <c r="H257" s="653" t="s">
        <v>2531</v>
      </c>
      <c r="I257" s="655">
        <v>22006.400000000001</v>
      </c>
      <c r="J257" s="655">
        <v>1</v>
      </c>
      <c r="K257" s="656">
        <v>22006.400000000001</v>
      </c>
    </row>
    <row r="258" spans="1:11" ht="14.4" customHeight="1" x14ac:dyDescent="0.3">
      <c r="A258" s="651" t="s">
        <v>525</v>
      </c>
      <c r="B258" s="652" t="s">
        <v>526</v>
      </c>
      <c r="C258" s="653" t="s">
        <v>544</v>
      </c>
      <c r="D258" s="654" t="s">
        <v>1845</v>
      </c>
      <c r="E258" s="653" t="s">
        <v>2652</v>
      </c>
      <c r="F258" s="654" t="s">
        <v>2653</v>
      </c>
      <c r="G258" s="653" t="s">
        <v>2532</v>
      </c>
      <c r="H258" s="653" t="s">
        <v>2533</v>
      </c>
      <c r="I258" s="655">
        <v>7847.6</v>
      </c>
      <c r="J258" s="655">
        <v>2</v>
      </c>
      <c r="K258" s="656">
        <v>15695.2</v>
      </c>
    </row>
    <row r="259" spans="1:11" ht="14.4" customHeight="1" x14ac:dyDescent="0.3">
      <c r="A259" s="651" t="s">
        <v>525</v>
      </c>
      <c r="B259" s="652" t="s">
        <v>526</v>
      </c>
      <c r="C259" s="653" t="s">
        <v>544</v>
      </c>
      <c r="D259" s="654" t="s">
        <v>1845</v>
      </c>
      <c r="E259" s="653" t="s">
        <v>2652</v>
      </c>
      <c r="F259" s="654" t="s">
        <v>2653</v>
      </c>
      <c r="G259" s="653" t="s">
        <v>2534</v>
      </c>
      <c r="H259" s="653" t="s">
        <v>2535</v>
      </c>
      <c r="I259" s="655">
        <v>473.45</v>
      </c>
      <c r="J259" s="655">
        <v>2</v>
      </c>
      <c r="K259" s="656">
        <v>946.91</v>
      </c>
    </row>
    <row r="260" spans="1:11" ht="14.4" customHeight="1" x14ac:dyDescent="0.3">
      <c r="A260" s="651" t="s">
        <v>525</v>
      </c>
      <c r="B260" s="652" t="s">
        <v>526</v>
      </c>
      <c r="C260" s="653" t="s">
        <v>544</v>
      </c>
      <c r="D260" s="654" t="s">
        <v>1845</v>
      </c>
      <c r="E260" s="653" t="s">
        <v>2654</v>
      </c>
      <c r="F260" s="654" t="s">
        <v>2655</v>
      </c>
      <c r="G260" s="653" t="s">
        <v>2536</v>
      </c>
      <c r="H260" s="653" t="s">
        <v>2537</v>
      </c>
      <c r="I260" s="655">
        <v>80025.94</v>
      </c>
      <c r="J260" s="655">
        <v>10</v>
      </c>
      <c r="K260" s="656">
        <v>800259.4</v>
      </c>
    </row>
    <row r="261" spans="1:11" ht="14.4" customHeight="1" x14ac:dyDescent="0.3">
      <c r="A261" s="651" t="s">
        <v>525</v>
      </c>
      <c r="B261" s="652" t="s">
        <v>526</v>
      </c>
      <c r="C261" s="653" t="s">
        <v>544</v>
      </c>
      <c r="D261" s="654" t="s">
        <v>1845</v>
      </c>
      <c r="E261" s="653" t="s">
        <v>2654</v>
      </c>
      <c r="F261" s="654" t="s">
        <v>2655</v>
      </c>
      <c r="G261" s="653" t="s">
        <v>2538</v>
      </c>
      <c r="H261" s="653" t="s">
        <v>2539</v>
      </c>
      <c r="I261" s="655">
        <v>1.2500000000000001E-2</v>
      </c>
      <c r="J261" s="655">
        <v>20</v>
      </c>
      <c r="K261" s="656">
        <v>0.25</v>
      </c>
    </row>
    <row r="262" spans="1:11" ht="14.4" customHeight="1" x14ac:dyDescent="0.3">
      <c r="A262" s="651" t="s">
        <v>525</v>
      </c>
      <c r="B262" s="652" t="s">
        <v>526</v>
      </c>
      <c r="C262" s="653" t="s">
        <v>544</v>
      </c>
      <c r="D262" s="654" t="s">
        <v>1845</v>
      </c>
      <c r="E262" s="653" t="s">
        <v>2654</v>
      </c>
      <c r="F262" s="654" t="s">
        <v>2655</v>
      </c>
      <c r="G262" s="653" t="s">
        <v>2540</v>
      </c>
      <c r="H262" s="653" t="s">
        <v>2541</v>
      </c>
      <c r="I262" s="655">
        <v>743355.91</v>
      </c>
      <c r="J262" s="655">
        <v>7</v>
      </c>
      <c r="K262" s="656">
        <v>5203491.37</v>
      </c>
    </row>
    <row r="263" spans="1:11" ht="14.4" customHeight="1" x14ac:dyDescent="0.3">
      <c r="A263" s="651" t="s">
        <v>525</v>
      </c>
      <c r="B263" s="652" t="s">
        <v>526</v>
      </c>
      <c r="C263" s="653" t="s">
        <v>544</v>
      </c>
      <c r="D263" s="654" t="s">
        <v>1845</v>
      </c>
      <c r="E263" s="653" t="s">
        <v>2654</v>
      </c>
      <c r="F263" s="654" t="s">
        <v>2655</v>
      </c>
      <c r="G263" s="653" t="s">
        <v>2542</v>
      </c>
      <c r="H263" s="653" t="s">
        <v>2543</v>
      </c>
      <c r="I263" s="655">
        <v>26544.378000000004</v>
      </c>
      <c r="J263" s="655">
        <v>10</v>
      </c>
      <c r="K263" s="656">
        <v>265443.8</v>
      </c>
    </row>
    <row r="264" spans="1:11" ht="14.4" customHeight="1" x14ac:dyDescent="0.3">
      <c r="A264" s="651" t="s">
        <v>525</v>
      </c>
      <c r="B264" s="652" t="s">
        <v>526</v>
      </c>
      <c r="C264" s="653" t="s">
        <v>544</v>
      </c>
      <c r="D264" s="654" t="s">
        <v>1845</v>
      </c>
      <c r="E264" s="653" t="s">
        <v>2654</v>
      </c>
      <c r="F264" s="654" t="s">
        <v>2655</v>
      </c>
      <c r="G264" s="653" t="s">
        <v>2544</v>
      </c>
      <c r="H264" s="653" t="s">
        <v>2545</v>
      </c>
      <c r="I264" s="655">
        <v>0.02</v>
      </c>
      <c r="J264" s="655">
        <v>7</v>
      </c>
      <c r="K264" s="656">
        <v>0.14000000000000001</v>
      </c>
    </row>
    <row r="265" spans="1:11" ht="14.4" customHeight="1" x14ac:dyDescent="0.3">
      <c r="A265" s="651" t="s">
        <v>525</v>
      </c>
      <c r="B265" s="652" t="s">
        <v>526</v>
      </c>
      <c r="C265" s="653" t="s">
        <v>544</v>
      </c>
      <c r="D265" s="654" t="s">
        <v>1845</v>
      </c>
      <c r="E265" s="653" t="s">
        <v>2654</v>
      </c>
      <c r="F265" s="654" t="s">
        <v>2655</v>
      </c>
      <c r="G265" s="653" t="s">
        <v>2546</v>
      </c>
      <c r="H265" s="653" t="s">
        <v>2547</v>
      </c>
      <c r="I265" s="655">
        <v>2.1999999999999999E-2</v>
      </c>
      <c r="J265" s="655">
        <v>5</v>
      </c>
      <c r="K265" s="656">
        <v>0.11</v>
      </c>
    </row>
    <row r="266" spans="1:11" ht="14.4" customHeight="1" x14ac:dyDescent="0.3">
      <c r="A266" s="651" t="s">
        <v>525</v>
      </c>
      <c r="B266" s="652" t="s">
        <v>526</v>
      </c>
      <c r="C266" s="653" t="s">
        <v>544</v>
      </c>
      <c r="D266" s="654" t="s">
        <v>1845</v>
      </c>
      <c r="E266" s="653" t="s">
        <v>2654</v>
      </c>
      <c r="F266" s="654" t="s">
        <v>2655</v>
      </c>
      <c r="G266" s="653" t="s">
        <v>2548</v>
      </c>
      <c r="H266" s="653" t="s">
        <v>2549</v>
      </c>
      <c r="I266" s="655">
        <v>0.02</v>
      </c>
      <c r="J266" s="655">
        <v>6</v>
      </c>
      <c r="K266" s="656">
        <v>0.12</v>
      </c>
    </row>
    <row r="267" spans="1:11" ht="14.4" customHeight="1" x14ac:dyDescent="0.3">
      <c r="A267" s="651" t="s">
        <v>525</v>
      </c>
      <c r="B267" s="652" t="s">
        <v>526</v>
      </c>
      <c r="C267" s="653" t="s">
        <v>544</v>
      </c>
      <c r="D267" s="654" t="s">
        <v>1845</v>
      </c>
      <c r="E267" s="653" t="s">
        <v>2654</v>
      </c>
      <c r="F267" s="654" t="s">
        <v>2655</v>
      </c>
      <c r="G267" s="653" t="s">
        <v>2550</v>
      </c>
      <c r="H267" s="653" t="s">
        <v>2551</v>
      </c>
      <c r="I267" s="655">
        <v>99690.317999999999</v>
      </c>
      <c r="J267" s="655">
        <v>5</v>
      </c>
      <c r="K267" s="656">
        <v>498451.59</v>
      </c>
    </row>
    <row r="268" spans="1:11" ht="14.4" customHeight="1" x14ac:dyDescent="0.3">
      <c r="A268" s="651" t="s">
        <v>525</v>
      </c>
      <c r="B268" s="652" t="s">
        <v>526</v>
      </c>
      <c r="C268" s="653" t="s">
        <v>544</v>
      </c>
      <c r="D268" s="654" t="s">
        <v>1845</v>
      </c>
      <c r="E268" s="653" t="s">
        <v>2654</v>
      </c>
      <c r="F268" s="654" t="s">
        <v>2655</v>
      </c>
      <c r="G268" s="653" t="s">
        <v>2552</v>
      </c>
      <c r="H268" s="653" t="s">
        <v>2553</v>
      </c>
      <c r="I268" s="655">
        <v>0.02</v>
      </c>
      <c r="J268" s="655">
        <v>2</v>
      </c>
      <c r="K268" s="656">
        <v>0.04</v>
      </c>
    </row>
    <row r="269" spans="1:11" ht="14.4" customHeight="1" x14ac:dyDescent="0.3">
      <c r="A269" s="651" t="s">
        <v>525</v>
      </c>
      <c r="B269" s="652" t="s">
        <v>526</v>
      </c>
      <c r="C269" s="653" t="s">
        <v>544</v>
      </c>
      <c r="D269" s="654" t="s">
        <v>1845</v>
      </c>
      <c r="E269" s="653" t="s">
        <v>2654</v>
      </c>
      <c r="F269" s="654" t="s">
        <v>2655</v>
      </c>
      <c r="G269" s="653" t="s">
        <v>2554</v>
      </c>
      <c r="H269" s="653" t="s">
        <v>2555</v>
      </c>
      <c r="I269" s="655">
        <v>0.01</v>
      </c>
      <c r="J269" s="655">
        <v>4</v>
      </c>
      <c r="K269" s="656">
        <v>0.04</v>
      </c>
    </row>
    <row r="270" spans="1:11" ht="14.4" customHeight="1" x14ac:dyDescent="0.3">
      <c r="A270" s="651" t="s">
        <v>525</v>
      </c>
      <c r="B270" s="652" t="s">
        <v>526</v>
      </c>
      <c r="C270" s="653" t="s">
        <v>544</v>
      </c>
      <c r="D270" s="654" t="s">
        <v>1845</v>
      </c>
      <c r="E270" s="653" t="s">
        <v>2654</v>
      </c>
      <c r="F270" s="654" t="s">
        <v>2655</v>
      </c>
      <c r="G270" s="653" t="s">
        <v>2556</v>
      </c>
      <c r="H270" s="653" t="s">
        <v>2557</v>
      </c>
      <c r="I270" s="655">
        <v>0.01</v>
      </c>
      <c r="J270" s="655">
        <v>5</v>
      </c>
      <c r="K270" s="656">
        <v>0.05</v>
      </c>
    </row>
    <row r="271" spans="1:11" ht="14.4" customHeight="1" x14ac:dyDescent="0.3">
      <c r="A271" s="651" t="s">
        <v>525</v>
      </c>
      <c r="B271" s="652" t="s">
        <v>526</v>
      </c>
      <c r="C271" s="653" t="s">
        <v>544</v>
      </c>
      <c r="D271" s="654" t="s">
        <v>1845</v>
      </c>
      <c r="E271" s="653" t="s">
        <v>2646</v>
      </c>
      <c r="F271" s="654" t="s">
        <v>2647</v>
      </c>
      <c r="G271" s="653" t="s">
        <v>2558</v>
      </c>
      <c r="H271" s="653" t="s">
        <v>2559</v>
      </c>
      <c r="I271" s="655">
        <v>5708.3</v>
      </c>
      <c r="J271" s="655">
        <v>2</v>
      </c>
      <c r="K271" s="656">
        <v>11416.59</v>
      </c>
    </row>
    <row r="272" spans="1:11" ht="14.4" customHeight="1" x14ac:dyDescent="0.3">
      <c r="A272" s="651" t="s">
        <v>525</v>
      </c>
      <c r="B272" s="652" t="s">
        <v>526</v>
      </c>
      <c r="C272" s="653" t="s">
        <v>544</v>
      </c>
      <c r="D272" s="654" t="s">
        <v>1845</v>
      </c>
      <c r="E272" s="653" t="s">
        <v>2646</v>
      </c>
      <c r="F272" s="654" t="s">
        <v>2647</v>
      </c>
      <c r="G272" s="653" t="s">
        <v>2560</v>
      </c>
      <c r="H272" s="653" t="s">
        <v>2561</v>
      </c>
      <c r="I272" s="655">
        <v>61920</v>
      </c>
      <c r="J272" s="655">
        <v>1</v>
      </c>
      <c r="K272" s="656">
        <v>61920</v>
      </c>
    </row>
    <row r="273" spans="1:11" ht="14.4" customHeight="1" x14ac:dyDescent="0.3">
      <c r="A273" s="651" t="s">
        <v>525</v>
      </c>
      <c r="B273" s="652" t="s">
        <v>526</v>
      </c>
      <c r="C273" s="653" t="s">
        <v>544</v>
      </c>
      <c r="D273" s="654" t="s">
        <v>1845</v>
      </c>
      <c r="E273" s="653" t="s">
        <v>2646</v>
      </c>
      <c r="F273" s="654" t="s">
        <v>2647</v>
      </c>
      <c r="G273" s="653" t="s">
        <v>2562</v>
      </c>
      <c r="H273" s="653" t="s">
        <v>2563</v>
      </c>
      <c r="I273" s="655">
        <v>3938.1766666666667</v>
      </c>
      <c r="J273" s="655">
        <v>7</v>
      </c>
      <c r="K273" s="656">
        <v>27567.22</v>
      </c>
    </row>
    <row r="274" spans="1:11" ht="14.4" customHeight="1" x14ac:dyDescent="0.3">
      <c r="A274" s="651" t="s">
        <v>525</v>
      </c>
      <c r="B274" s="652" t="s">
        <v>526</v>
      </c>
      <c r="C274" s="653" t="s">
        <v>544</v>
      </c>
      <c r="D274" s="654" t="s">
        <v>1845</v>
      </c>
      <c r="E274" s="653" t="s">
        <v>2646</v>
      </c>
      <c r="F274" s="654" t="s">
        <v>2647</v>
      </c>
      <c r="G274" s="653" t="s">
        <v>2564</v>
      </c>
      <c r="H274" s="653" t="s">
        <v>2565</v>
      </c>
      <c r="I274" s="655">
        <v>7323.13</v>
      </c>
      <c r="J274" s="655">
        <v>1</v>
      </c>
      <c r="K274" s="656">
        <v>7323.13</v>
      </c>
    </row>
    <row r="275" spans="1:11" ht="14.4" customHeight="1" x14ac:dyDescent="0.3">
      <c r="A275" s="651" t="s">
        <v>525</v>
      </c>
      <c r="B275" s="652" t="s">
        <v>526</v>
      </c>
      <c r="C275" s="653" t="s">
        <v>544</v>
      </c>
      <c r="D275" s="654" t="s">
        <v>1845</v>
      </c>
      <c r="E275" s="653" t="s">
        <v>2646</v>
      </c>
      <c r="F275" s="654" t="s">
        <v>2647</v>
      </c>
      <c r="G275" s="653" t="s">
        <v>2566</v>
      </c>
      <c r="H275" s="653" t="s">
        <v>2567</v>
      </c>
      <c r="I275" s="655">
        <v>3993</v>
      </c>
      <c r="J275" s="655">
        <v>1</v>
      </c>
      <c r="K275" s="656">
        <v>3993</v>
      </c>
    </row>
    <row r="276" spans="1:11" ht="14.4" customHeight="1" x14ac:dyDescent="0.3">
      <c r="A276" s="651" t="s">
        <v>525</v>
      </c>
      <c r="B276" s="652" t="s">
        <v>526</v>
      </c>
      <c r="C276" s="653" t="s">
        <v>544</v>
      </c>
      <c r="D276" s="654" t="s">
        <v>1845</v>
      </c>
      <c r="E276" s="653" t="s">
        <v>2656</v>
      </c>
      <c r="F276" s="654" t="s">
        <v>2657</v>
      </c>
      <c r="G276" s="653" t="s">
        <v>2568</v>
      </c>
      <c r="H276" s="653" t="s">
        <v>2569</v>
      </c>
      <c r="I276" s="655">
        <v>201.53</v>
      </c>
      <c r="J276" s="655">
        <v>36</v>
      </c>
      <c r="K276" s="656">
        <v>7255.04</v>
      </c>
    </row>
    <row r="277" spans="1:11" ht="14.4" customHeight="1" x14ac:dyDescent="0.3">
      <c r="A277" s="651" t="s">
        <v>525</v>
      </c>
      <c r="B277" s="652" t="s">
        <v>526</v>
      </c>
      <c r="C277" s="653" t="s">
        <v>544</v>
      </c>
      <c r="D277" s="654" t="s">
        <v>1845</v>
      </c>
      <c r="E277" s="653" t="s">
        <v>2658</v>
      </c>
      <c r="F277" s="654" t="s">
        <v>2659</v>
      </c>
      <c r="G277" s="653" t="s">
        <v>2570</v>
      </c>
      <c r="H277" s="653" t="s">
        <v>2571</v>
      </c>
      <c r="I277" s="655">
        <v>28.06</v>
      </c>
      <c r="J277" s="655">
        <v>216</v>
      </c>
      <c r="K277" s="656">
        <v>6060.96</v>
      </c>
    </row>
    <row r="278" spans="1:11" ht="14.4" customHeight="1" x14ac:dyDescent="0.3">
      <c r="A278" s="651" t="s">
        <v>525</v>
      </c>
      <c r="B278" s="652" t="s">
        <v>526</v>
      </c>
      <c r="C278" s="653" t="s">
        <v>544</v>
      </c>
      <c r="D278" s="654" t="s">
        <v>1845</v>
      </c>
      <c r="E278" s="653" t="s">
        <v>2658</v>
      </c>
      <c r="F278" s="654" t="s">
        <v>2659</v>
      </c>
      <c r="G278" s="653" t="s">
        <v>2572</v>
      </c>
      <c r="H278" s="653" t="s">
        <v>2573</v>
      </c>
      <c r="I278" s="655">
        <v>241.53</v>
      </c>
      <c r="J278" s="655">
        <v>24</v>
      </c>
      <c r="K278" s="656">
        <v>5796.82</v>
      </c>
    </row>
    <row r="279" spans="1:11" ht="14.4" customHeight="1" x14ac:dyDescent="0.3">
      <c r="A279" s="651" t="s">
        <v>525</v>
      </c>
      <c r="B279" s="652" t="s">
        <v>526</v>
      </c>
      <c r="C279" s="653" t="s">
        <v>544</v>
      </c>
      <c r="D279" s="654" t="s">
        <v>1845</v>
      </c>
      <c r="E279" s="653" t="s">
        <v>2658</v>
      </c>
      <c r="F279" s="654" t="s">
        <v>2659</v>
      </c>
      <c r="G279" s="653" t="s">
        <v>2574</v>
      </c>
      <c r="H279" s="653" t="s">
        <v>2575</v>
      </c>
      <c r="I279" s="655">
        <v>27.21</v>
      </c>
      <c r="J279" s="655">
        <v>200</v>
      </c>
      <c r="K279" s="656">
        <v>5441.58</v>
      </c>
    </row>
    <row r="280" spans="1:11" ht="14.4" customHeight="1" x14ac:dyDescent="0.3">
      <c r="A280" s="651" t="s">
        <v>525</v>
      </c>
      <c r="B280" s="652" t="s">
        <v>526</v>
      </c>
      <c r="C280" s="653" t="s">
        <v>544</v>
      </c>
      <c r="D280" s="654" t="s">
        <v>1845</v>
      </c>
      <c r="E280" s="653" t="s">
        <v>2658</v>
      </c>
      <c r="F280" s="654" t="s">
        <v>2659</v>
      </c>
      <c r="G280" s="653" t="s">
        <v>2576</v>
      </c>
      <c r="H280" s="653" t="s">
        <v>2577</v>
      </c>
      <c r="I280" s="655">
        <v>29.7</v>
      </c>
      <c r="J280" s="655">
        <v>120</v>
      </c>
      <c r="K280" s="656">
        <v>3563.58</v>
      </c>
    </row>
    <row r="281" spans="1:11" ht="14.4" customHeight="1" x14ac:dyDescent="0.3">
      <c r="A281" s="651" t="s">
        <v>525</v>
      </c>
      <c r="B281" s="652" t="s">
        <v>526</v>
      </c>
      <c r="C281" s="653" t="s">
        <v>544</v>
      </c>
      <c r="D281" s="654" t="s">
        <v>1845</v>
      </c>
      <c r="E281" s="653" t="s">
        <v>2658</v>
      </c>
      <c r="F281" s="654" t="s">
        <v>2659</v>
      </c>
      <c r="G281" s="653" t="s">
        <v>2578</v>
      </c>
      <c r="H281" s="653" t="s">
        <v>2579</v>
      </c>
      <c r="I281" s="655">
        <v>35.08</v>
      </c>
      <c r="J281" s="655">
        <v>288</v>
      </c>
      <c r="K281" s="656">
        <v>10101.6</v>
      </c>
    </row>
    <row r="282" spans="1:11" ht="14.4" customHeight="1" x14ac:dyDescent="0.3">
      <c r="A282" s="651" t="s">
        <v>525</v>
      </c>
      <c r="B282" s="652" t="s">
        <v>526</v>
      </c>
      <c r="C282" s="653" t="s">
        <v>544</v>
      </c>
      <c r="D282" s="654" t="s">
        <v>1845</v>
      </c>
      <c r="E282" s="653" t="s">
        <v>2658</v>
      </c>
      <c r="F282" s="654" t="s">
        <v>2659</v>
      </c>
      <c r="G282" s="653" t="s">
        <v>2580</v>
      </c>
      <c r="H282" s="653" t="s">
        <v>2581</v>
      </c>
      <c r="I282" s="655">
        <v>112.41</v>
      </c>
      <c r="J282" s="655">
        <v>288</v>
      </c>
      <c r="K282" s="656">
        <v>32374.799999999999</v>
      </c>
    </row>
    <row r="283" spans="1:11" ht="14.4" customHeight="1" x14ac:dyDescent="0.3">
      <c r="A283" s="651" t="s">
        <v>525</v>
      </c>
      <c r="B283" s="652" t="s">
        <v>526</v>
      </c>
      <c r="C283" s="653" t="s">
        <v>544</v>
      </c>
      <c r="D283" s="654" t="s">
        <v>1845</v>
      </c>
      <c r="E283" s="653" t="s">
        <v>2658</v>
      </c>
      <c r="F283" s="654" t="s">
        <v>2659</v>
      </c>
      <c r="G283" s="653" t="s">
        <v>2582</v>
      </c>
      <c r="H283" s="653" t="s">
        <v>2583</v>
      </c>
      <c r="I283" s="655">
        <v>26.9</v>
      </c>
      <c r="J283" s="655">
        <v>20</v>
      </c>
      <c r="K283" s="656">
        <v>538.04</v>
      </c>
    </row>
    <row r="284" spans="1:11" ht="14.4" customHeight="1" x14ac:dyDescent="0.3">
      <c r="A284" s="651" t="s">
        <v>525</v>
      </c>
      <c r="B284" s="652" t="s">
        <v>526</v>
      </c>
      <c r="C284" s="653" t="s">
        <v>544</v>
      </c>
      <c r="D284" s="654" t="s">
        <v>1845</v>
      </c>
      <c r="E284" s="653" t="s">
        <v>2658</v>
      </c>
      <c r="F284" s="654" t="s">
        <v>2659</v>
      </c>
      <c r="G284" s="653" t="s">
        <v>2584</v>
      </c>
      <c r="H284" s="653" t="s">
        <v>2585</v>
      </c>
      <c r="I284" s="655">
        <v>225.21</v>
      </c>
      <c r="J284" s="655">
        <v>282</v>
      </c>
      <c r="K284" s="656">
        <v>24150</v>
      </c>
    </row>
    <row r="285" spans="1:11" ht="14.4" customHeight="1" x14ac:dyDescent="0.3">
      <c r="A285" s="651" t="s">
        <v>525</v>
      </c>
      <c r="B285" s="652" t="s">
        <v>526</v>
      </c>
      <c r="C285" s="653" t="s">
        <v>544</v>
      </c>
      <c r="D285" s="654" t="s">
        <v>1845</v>
      </c>
      <c r="E285" s="653" t="s">
        <v>2640</v>
      </c>
      <c r="F285" s="654" t="s">
        <v>2641</v>
      </c>
      <c r="G285" s="653" t="s">
        <v>2586</v>
      </c>
      <c r="H285" s="653" t="s">
        <v>2587</v>
      </c>
      <c r="I285" s="655">
        <v>10.99</v>
      </c>
      <c r="J285" s="655">
        <v>200</v>
      </c>
      <c r="K285" s="656">
        <v>2197.1999999999998</v>
      </c>
    </row>
    <row r="286" spans="1:11" ht="14.4" customHeight="1" x14ac:dyDescent="0.3">
      <c r="A286" s="651" t="s">
        <v>525</v>
      </c>
      <c r="B286" s="652" t="s">
        <v>526</v>
      </c>
      <c r="C286" s="653" t="s">
        <v>544</v>
      </c>
      <c r="D286" s="654" t="s">
        <v>1845</v>
      </c>
      <c r="E286" s="653" t="s">
        <v>2640</v>
      </c>
      <c r="F286" s="654" t="s">
        <v>2641</v>
      </c>
      <c r="G286" s="653" t="s">
        <v>2588</v>
      </c>
      <c r="H286" s="653" t="s">
        <v>2589</v>
      </c>
      <c r="I286" s="655">
        <v>11.54</v>
      </c>
      <c r="J286" s="655">
        <v>200</v>
      </c>
      <c r="K286" s="656">
        <v>2308.6799999999998</v>
      </c>
    </row>
    <row r="287" spans="1:11" ht="14.4" customHeight="1" x14ac:dyDescent="0.3">
      <c r="A287" s="651" t="s">
        <v>525</v>
      </c>
      <c r="B287" s="652" t="s">
        <v>526</v>
      </c>
      <c r="C287" s="653" t="s">
        <v>544</v>
      </c>
      <c r="D287" s="654" t="s">
        <v>1845</v>
      </c>
      <c r="E287" s="653" t="s">
        <v>2640</v>
      </c>
      <c r="F287" s="654" t="s">
        <v>2641</v>
      </c>
      <c r="G287" s="653" t="s">
        <v>2590</v>
      </c>
      <c r="H287" s="653" t="s">
        <v>2591</v>
      </c>
      <c r="I287" s="655">
        <v>11.54</v>
      </c>
      <c r="J287" s="655">
        <v>100</v>
      </c>
      <c r="K287" s="656">
        <v>1154.3399999999999</v>
      </c>
    </row>
    <row r="288" spans="1:11" ht="14.4" customHeight="1" x14ac:dyDescent="0.3">
      <c r="A288" s="651" t="s">
        <v>525</v>
      </c>
      <c r="B288" s="652" t="s">
        <v>526</v>
      </c>
      <c r="C288" s="653" t="s">
        <v>544</v>
      </c>
      <c r="D288" s="654" t="s">
        <v>1845</v>
      </c>
      <c r="E288" s="653" t="s">
        <v>2640</v>
      </c>
      <c r="F288" s="654" t="s">
        <v>2641</v>
      </c>
      <c r="G288" s="653" t="s">
        <v>2592</v>
      </c>
      <c r="H288" s="653" t="s">
        <v>2593</v>
      </c>
      <c r="I288" s="655">
        <v>10.67</v>
      </c>
      <c r="J288" s="655">
        <v>200</v>
      </c>
      <c r="K288" s="656">
        <v>2134.44</v>
      </c>
    </row>
    <row r="289" spans="1:11" ht="14.4" customHeight="1" x14ac:dyDescent="0.3">
      <c r="A289" s="651" t="s">
        <v>525</v>
      </c>
      <c r="B289" s="652" t="s">
        <v>526</v>
      </c>
      <c r="C289" s="653" t="s">
        <v>544</v>
      </c>
      <c r="D289" s="654" t="s">
        <v>1845</v>
      </c>
      <c r="E289" s="653" t="s">
        <v>2640</v>
      </c>
      <c r="F289" s="654" t="s">
        <v>2641</v>
      </c>
      <c r="G289" s="653" t="s">
        <v>2594</v>
      </c>
      <c r="H289" s="653" t="s">
        <v>2595</v>
      </c>
      <c r="I289" s="655">
        <v>11.54</v>
      </c>
      <c r="J289" s="655">
        <v>150</v>
      </c>
      <c r="K289" s="656">
        <v>1731.51</v>
      </c>
    </row>
    <row r="290" spans="1:11" ht="14.4" customHeight="1" x14ac:dyDescent="0.3">
      <c r="A290" s="651" t="s">
        <v>525</v>
      </c>
      <c r="B290" s="652" t="s">
        <v>526</v>
      </c>
      <c r="C290" s="653" t="s">
        <v>544</v>
      </c>
      <c r="D290" s="654" t="s">
        <v>1845</v>
      </c>
      <c r="E290" s="653" t="s">
        <v>2640</v>
      </c>
      <c r="F290" s="654" t="s">
        <v>2641</v>
      </c>
      <c r="G290" s="653" t="s">
        <v>2596</v>
      </c>
      <c r="H290" s="653" t="s">
        <v>2597</v>
      </c>
      <c r="I290" s="655">
        <v>11.54</v>
      </c>
      <c r="J290" s="655">
        <v>200</v>
      </c>
      <c r="K290" s="656">
        <v>2308.6799999999998</v>
      </c>
    </row>
    <row r="291" spans="1:11" ht="14.4" customHeight="1" x14ac:dyDescent="0.3">
      <c r="A291" s="651" t="s">
        <v>525</v>
      </c>
      <c r="B291" s="652" t="s">
        <v>526</v>
      </c>
      <c r="C291" s="653" t="s">
        <v>544</v>
      </c>
      <c r="D291" s="654" t="s">
        <v>1845</v>
      </c>
      <c r="E291" s="653" t="s">
        <v>2642</v>
      </c>
      <c r="F291" s="654" t="s">
        <v>2643</v>
      </c>
      <c r="G291" s="653" t="s">
        <v>2388</v>
      </c>
      <c r="H291" s="653" t="s">
        <v>2389</v>
      </c>
      <c r="I291" s="655">
        <v>10.55</v>
      </c>
      <c r="J291" s="655">
        <v>480</v>
      </c>
      <c r="K291" s="656">
        <v>5064.58</v>
      </c>
    </row>
    <row r="292" spans="1:11" ht="14.4" customHeight="1" x14ac:dyDescent="0.3">
      <c r="A292" s="651" t="s">
        <v>525</v>
      </c>
      <c r="B292" s="652" t="s">
        <v>526</v>
      </c>
      <c r="C292" s="653" t="s">
        <v>544</v>
      </c>
      <c r="D292" s="654" t="s">
        <v>1845</v>
      </c>
      <c r="E292" s="653" t="s">
        <v>2642</v>
      </c>
      <c r="F292" s="654" t="s">
        <v>2643</v>
      </c>
      <c r="G292" s="653" t="s">
        <v>2598</v>
      </c>
      <c r="H292" s="653" t="s">
        <v>2599</v>
      </c>
      <c r="I292" s="655">
        <v>16.21</v>
      </c>
      <c r="J292" s="655">
        <v>50</v>
      </c>
      <c r="K292" s="656">
        <v>810.7</v>
      </c>
    </row>
    <row r="293" spans="1:11" ht="14.4" customHeight="1" x14ac:dyDescent="0.3">
      <c r="A293" s="651" t="s">
        <v>525</v>
      </c>
      <c r="B293" s="652" t="s">
        <v>526</v>
      </c>
      <c r="C293" s="653" t="s">
        <v>544</v>
      </c>
      <c r="D293" s="654" t="s">
        <v>1845</v>
      </c>
      <c r="E293" s="653" t="s">
        <v>2642</v>
      </c>
      <c r="F293" s="654" t="s">
        <v>2643</v>
      </c>
      <c r="G293" s="653" t="s">
        <v>2600</v>
      </c>
      <c r="H293" s="653" t="s">
        <v>2601</v>
      </c>
      <c r="I293" s="655">
        <v>10.55</v>
      </c>
      <c r="J293" s="655">
        <v>240</v>
      </c>
      <c r="K293" s="656">
        <v>2532.1400000000003</v>
      </c>
    </row>
    <row r="294" spans="1:11" ht="14.4" customHeight="1" x14ac:dyDescent="0.3">
      <c r="A294" s="651" t="s">
        <v>525</v>
      </c>
      <c r="B294" s="652" t="s">
        <v>526</v>
      </c>
      <c r="C294" s="653" t="s">
        <v>544</v>
      </c>
      <c r="D294" s="654" t="s">
        <v>1845</v>
      </c>
      <c r="E294" s="653" t="s">
        <v>2642</v>
      </c>
      <c r="F294" s="654" t="s">
        <v>2643</v>
      </c>
      <c r="G294" s="653" t="s">
        <v>2602</v>
      </c>
      <c r="H294" s="653" t="s">
        <v>2603</v>
      </c>
      <c r="I294" s="655">
        <v>10.55</v>
      </c>
      <c r="J294" s="655">
        <v>440</v>
      </c>
      <c r="K294" s="656">
        <v>4642.53</v>
      </c>
    </row>
    <row r="295" spans="1:11" ht="14.4" customHeight="1" x14ac:dyDescent="0.3">
      <c r="A295" s="651" t="s">
        <v>525</v>
      </c>
      <c r="B295" s="652" t="s">
        <v>526</v>
      </c>
      <c r="C295" s="653" t="s">
        <v>544</v>
      </c>
      <c r="D295" s="654" t="s">
        <v>1845</v>
      </c>
      <c r="E295" s="653" t="s">
        <v>2642</v>
      </c>
      <c r="F295" s="654" t="s">
        <v>2643</v>
      </c>
      <c r="G295" s="653" t="s">
        <v>2232</v>
      </c>
      <c r="H295" s="653" t="s">
        <v>2233</v>
      </c>
      <c r="I295" s="655">
        <v>0.71</v>
      </c>
      <c r="J295" s="655">
        <v>3800</v>
      </c>
      <c r="K295" s="656">
        <v>2698</v>
      </c>
    </row>
    <row r="296" spans="1:11" ht="14.4" customHeight="1" x14ac:dyDescent="0.3">
      <c r="A296" s="651" t="s">
        <v>525</v>
      </c>
      <c r="B296" s="652" t="s">
        <v>526</v>
      </c>
      <c r="C296" s="653" t="s">
        <v>544</v>
      </c>
      <c r="D296" s="654" t="s">
        <v>1845</v>
      </c>
      <c r="E296" s="653" t="s">
        <v>2660</v>
      </c>
      <c r="F296" s="654" t="s">
        <v>2661</v>
      </c>
      <c r="G296" s="653" t="s">
        <v>2604</v>
      </c>
      <c r="H296" s="653" t="s">
        <v>2605</v>
      </c>
      <c r="I296" s="655">
        <v>361801.3</v>
      </c>
      <c r="J296" s="655">
        <v>2</v>
      </c>
      <c r="K296" s="656">
        <v>723602.6</v>
      </c>
    </row>
    <row r="297" spans="1:11" ht="14.4" customHeight="1" x14ac:dyDescent="0.3">
      <c r="A297" s="651" t="s">
        <v>525</v>
      </c>
      <c r="B297" s="652" t="s">
        <v>526</v>
      </c>
      <c r="C297" s="653" t="s">
        <v>544</v>
      </c>
      <c r="D297" s="654" t="s">
        <v>1845</v>
      </c>
      <c r="E297" s="653" t="s">
        <v>2660</v>
      </c>
      <c r="F297" s="654" t="s">
        <v>2661</v>
      </c>
      <c r="G297" s="653" t="s">
        <v>2606</v>
      </c>
      <c r="H297" s="653" t="s">
        <v>2607</v>
      </c>
      <c r="I297" s="655">
        <v>0.01</v>
      </c>
      <c r="J297" s="655">
        <v>2</v>
      </c>
      <c r="K297" s="656">
        <v>0.02</v>
      </c>
    </row>
    <row r="298" spans="1:11" ht="14.4" customHeight="1" x14ac:dyDescent="0.3">
      <c r="A298" s="651" t="s">
        <v>525</v>
      </c>
      <c r="B298" s="652" t="s">
        <v>526</v>
      </c>
      <c r="C298" s="653" t="s">
        <v>544</v>
      </c>
      <c r="D298" s="654" t="s">
        <v>1845</v>
      </c>
      <c r="E298" s="653" t="s">
        <v>2660</v>
      </c>
      <c r="F298" s="654" t="s">
        <v>2661</v>
      </c>
      <c r="G298" s="653" t="s">
        <v>2608</v>
      </c>
      <c r="H298" s="653" t="s">
        <v>2609</v>
      </c>
      <c r="I298" s="655">
        <v>0.01</v>
      </c>
      <c r="J298" s="655">
        <v>2</v>
      </c>
      <c r="K298" s="656">
        <v>0.02</v>
      </c>
    </row>
    <row r="299" spans="1:11" ht="14.4" customHeight="1" x14ac:dyDescent="0.3">
      <c r="A299" s="651" t="s">
        <v>525</v>
      </c>
      <c r="B299" s="652" t="s">
        <v>526</v>
      </c>
      <c r="C299" s="653" t="s">
        <v>544</v>
      </c>
      <c r="D299" s="654" t="s">
        <v>1845</v>
      </c>
      <c r="E299" s="653" t="s">
        <v>2660</v>
      </c>
      <c r="F299" s="654" t="s">
        <v>2661</v>
      </c>
      <c r="G299" s="653" t="s">
        <v>2610</v>
      </c>
      <c r="H299" s="653" t="s">
        <v>2611</v>
      </c>
      <c r="I299" s="655">
        <v>60984.68</v>
      </c>
      <c r="J299" s="655">
        <v>2</v>
      </c>
      <c r="K299" s="656">
        <v>121969.35</v>
      </c>
    </row>
    <row r="300" spans="1:11" ht="14.4" customHeight="1" x14ac:dyDescent="0.3">
      <c r="A300" s="651" t="s">
        <v>525</v>
      </c>
      <c r="B300" s="652" t="s">
        <v>526</v>
      </c>
      <c r="C300" s="653" t="s">
        <v>544</v>
      </c>
      <c r="D300" s="654" t="s">
        <v>1845</v>
      </c>
      <c r="E300" s="653" t="s">
        <v>2660</v>
      </c>
      <c r="F300" s="654" t="s">
        <v>2661</v>
      </c>
      <c r="G300" s="653" t="s">
        <v>2612</v>
      </c>
      <c r="H300" s="653" t="s">
        <v>2613</v>
      </c>
      <c r="I300" s="655">
        <v>0.01</v>
      </c>
      <c r="J300" s="655">
        <v>2</v>
      </c>
      <c r="K300" s="656">
        <v>0.02</v>
      </c>
    </row>
    <row r="301" spans="1:11" ht="14.4" customHeight="1" x14ac:dyDescent="0.3">
      <c r="A301" s="651" t="s">
        <v>525</v>
      </c>
      <c r="B301" s="652" t="s">
        <v>526</v>
      </c>
      <c r="C301" s="653" t="s">
        <v>544</v>
      </c>
      <c r="D301" s="654" t="s">
        <v>1845</v>
      </c>
      <c r="E301" s="653" t="s">
        <v>2660</v>
      </c>
      <c r="F301" s="654" t="s">
        <v>2661</v>
      </c>
      <c r="G301" s="653" t="s">
        <v>2614</v>
      </c>
      <c r="H301" s="653" t="s">
        <v>2615</v>
      </c>
      <c r="I301" s="655">
        <v>0.01</v>
      </c>
      <c r="J301" s="655">
        <v>2</v>
      </c>
      <c r="K301" s="656">
        <v>0.02</v>
      </c>
    </row>
    <row r="302" spans="1:11" ht="14.4" customHeight="1" x14ac:dyDescent="0.3">
      <c r="A302" s="651" t="s">
        <v>525</v>
      </c>
      <c r="B302" s="652" t="s">
        <v>526</v>
      </c>
      <c r="C302" s="653" t="s">
        <v>544</v>
      </c>
      <c r="D302" s="654" t="s">
        <v>1845</v>
      </c>
      <c r="E302" s="653" t="s">
        <v>2660</v>
      </c>
      <c r="F302" s="654" t="s">
        <v>2661</v>
      </c>
      <c r="G302" s="653" t="s">
        <v>2616</v>
      </c>
      <c r="H302" s="653" t="s">
        <v>2617</v>
      </c>
      <c r="I302" s="655">
        <v>59683.519999999997</v>
      </c>
      <c r="J302" s="655">
        <v>1</v>
      </c>
      <c r="K302" s="656">
        <v>59683.519999999997</v>
      </c>
    </row>
    <row r="303" spans="1:11" ht="14.4" customHeight="1" x14ac:dyDescent="0.3">
      <c r="A303" s="651" t="s">
        <v>525</v>
      </c>
      <c r="B303" s="652" t="s">
        <v>526</v>
      </c>
      <c r="C303" s="653" t="s">
        <v>544</v>
      </c>
      <c r="D303" s="654" t="s">
        <v>1845</v>
      </c>
      <c r="E303" s="653" t="s">
        <v>2660</v>
      </c>
      <c r="F303" s="654" t="s">
        <v>2661</v>
      </c>
      <c r="G303" s="653" t="s">
        <v>2618</v>
      </c>
      <c r="H303" s="653" t="s">
        <v>2619</v>
      </c>
      <c r="I303" s="655">
        <v>0.01</v>
      </c>
      <c r="J303" s="655">
        <v>2</v>
      </c>
      <c r="K303" s="656">
        <v>0.02</v>
      </c>
    </row>
    <row r="304" spans="1:11" ht="14.4" customHeight="1" x14ac:dyDescent="0.3">
      <c r="A304" s="651" t="s">
        <v>525</v>
      </c>
      <c r="B304" s="652" t="s">
        <v>526</v>
      </c>
      <c r="C304" s="653" t="s">
        <v>544</v>
      </c>
      <c r="D304" s="654" t="s">
        <v>1845</v>
      </c>
      <c r="E304" s="653" t="s">
        <v>2660</v>
      </c>
      <c r="F304" s="654" t="s">
        <v>2661</v>
      </c>
      <c r="G304" s="653" t="s">
        <v>2620</v>
      </c>
      <c r="H304" s="653" t="s">
        <v>2621</v>
      </c>
      <c r="I304" s="655">
        <v>26544.23</v>
      </c>
      <c r="J304" s="655">
        <v>1</v>
      </c>
      <c r="K304" s="656">
        <v>26544.23</v>
      </c>
    </row>
    <row r="305" spans="1:11" ht="14.4" customHeight="1" x14ac:dyDescent="0.3">
      <c r="A305" s="651" t="s">
        <v>525</v>
      </c>
      <c r="B305" s="652" t="s">
        <v>526</v>
      </c>
      <c r="C305" s="653" t="s">
        <v>544</v>
      </c>
      <c r="D305" s="654" t="s">
        <v>1845</v>
      </c>
      <c r="E305" s="653" t="s">
        <v>2660</v>
      </c>
      <c r="F305" s="654" t="s">
        <v>2661</v>
      </c>
      <c r="G305" s="653" t="s">
        <v>2622</v>
      </c>
      <c r="H305" s="653" t="s">
        <v>2623</v>
      </c>
      <c r="I305" s="655">
        <v>26544.3</v>
      </c>
      <c r="J305" s="655">
        <v>1</v>
      </c>
      <c r="K305" s="656">
        <v>26544.3</v>
      </c>
    </row>
    <row r="306" spans="1:11" ht="14.4" customHeight="1" x14ac:dyDescent="0.3">
      <c r="A306" s="651" t="s">
        <v>525</v>
      </c>
      <c r="B306" s="652" t="s">
        <v>526</v>
      </c>
      <c r="C306" s="653" t="s">
        <v>544</v>
      </c>
      <c r="D306" s="654" t="s">
        <v>1845</v>
      </c>
      <c r="E306" s="653" t="s">
        <v>2662</v>
      </c>
      <c r="F306" s="654" t="s">
        <v>2663</v>
      </c>
      <c r="G306" s="653" t="s">
        <v>2624</v>
      </c>
      <c r="H306" s="653" t="s">
        <v>2625</v>
      </c>
      <c r="I306" s="655">
        <v>5043.8</v>
      </c>
      <c r="J306" s="655">
        <v>2</v>
      </c>
      <c r="K306" s="656">
        <v>10087.6</v>
      </c>
    </row>
    <row r="307" spans="1:11" ht="14.4" customHeight="1" x14ac:dyDescent="0.3">
      <c r="A307" s="651" t="s">
        <v>525</v>
      </c>
      <c r="B307" s="652" t="s">
        <v>526</v>
      </c>
      <c r="C307" s="653" t="s">
        <v>544</v>
      </c>
      <c r="D307" s="654" t="s">
        <v>1845</v>
      </c>
      <c r="E307" s="653" t="s">
        <v>2662</v>
      </c>
      <c r="F307" s="654" t="s">
        <v>2663</v>
      </c>
      <c r="G307" s="653" t="s">
        <v>2626</v>
      </c>
      <c r="H307" s="653" t="s">
        <v>2627</v>
      </c>
      <c r="I307" s="655">
        <v>64.8</v>
      </c>
      <c r="J307" s="655">
        <v>192</v>
      </c>
      <c r="K307" s="656">
        <v>12442.08</v>
      </c>
    </row>
    <row r="308" spans="1:11" ht="14.4" customHeight="1" x14ac:dyDescent="0.3">
      <c r="A308" s="651" t="s">
        <v>525</v>
      </c>
      <c r="B308" s="652" t="s">
        <v>526</v>
      </c>
      <c r="C308" s="653" t="s">
        <v>544</v>
      </c>
      <c r="D308" s="654" t="s">
        <v>1845</v>
      </c>
      <c r="E308" s="653" t="s">
        <v>2662</v>
      </c>
      <c r="F308" s="654" t="s">
        <v>2663</v>
      </c>
      <c r="G308" s="653" t="s">
        <v>2628</v>
      </c>
      <c r="H308" s="653" t="s">
        <v>2629</v>
      </c>
      <c r="I308" s="655">
        <v>2360.46</v>
      </c>
      <c r="J308" s="655">
        <v>8</v>
      </c>
      <c r="K308" s="656">
        <v>18883.68</v>
      </c>
    </row>
    <row r="309" spans="1:11" ht="14.4" customHeight="1" x14ac:dyDescent="0.3">
      <c r="A309" s="651" t="s">
        <v>525</v>
      </c>
      <c r="B309" s="652" t="s">
        <v>526</v>
      </c>
      <c r="C309" s="653" t="s">
        <v>544</v>
      </c>
      <c r="D309" s="654" t="s">
        <v>1845</v>
      </c>
      <c r="E309" s="653" t="s">
        <v>2662</v>
      </c>
      <c r="F309" s="654" t="s">
        <v>2663</v>
      </c>
      <c r="G309" s="653" t="s">
        <v>2630</v>
      </c>
      <c r="H309" s="653" t="s">
        <v>2631</v>
      </c>
      <c r="I309" s="655">
        <v>90149.65</v>
      </c>
      <c r="J309" s="655">
        <v>2</v>
      </c>
      <c r="K309" s="656">
        <v>180299.3</v>
      </c>
    </row>
    <row r="310" spans="1:11" ht="14.4" customHeight="1" x14ac:dyDescent="0.3">
      <c r="A310" s="651" t="s">
        <v>525</v>
      </c>
      <c r="B310" s="652" t="s">
        <v>526</v>
      </c>
      <c r="C310" s="653" t="s">
        <v>544</v>
      </c>
      <c r="D310" s="654" t="s">
        <v>1845</v>
      </c>
      <c r="E310" s="653" t="s">
        <v>2662</v>
      </c>
      <c r="F310" s="654" t="s">
        <v>2663</v>
      </c>
      <c r="G310" s="653" t="s">
        <v>2632</v>
      </c>
      <c r="H310" s="653" t="s">
        <v>2633</v>
      </c>
      <c r="I310" s="655">
        <v>74638.5</v>
      </c>
      <c r="J310" s="655">
        <v>1</v>
      </c>
      <c r="K310" s="656">
        <v>74638.5</v>
      </c>
    </row>
    <row r="311" spans="1:11" ht="14.4" customHeight="1" thickBot="1" x14ac:dyDescent="0.35">
      <c r="A311" s="657" t="s">
        <v>525</v>
      </c>
      <c r="B311" s="658" t="s">
        <v>526</v>
      </c>
      <c r="C311" s="659" t="s">
        <v>544</v>
      </c>
      <c r="D311" s="660" t="s">
        <v>1845</v>
      </c>
      <c r="E311" s="659" t="s">
        <v>2644</v>
      </c>
      <c r="F311" s="660" t="s">
        <v>2645</v>
      </c>
      <c r="G311" s="659" t="s">
        <v>2634</v>
      </c>
      <c r="H311" s="659" t="s">
        <v>2635</v>
      </c>
      <c r="I311" s="661">
        <v>338.8</v>
      </c>
      <c r="J311" s="661">
        <v>2</v>
      </c>
      <c r="K311" s="662">
        <v>677.6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N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3" width="13.109375" customWidth="1"/>
  </cols>
  <sheetData>
    <row r="1" spans="1:14" ht="18.600000000000001" thickBot="1" x14ac:dyDescent="0.4">
      <c r="A1" s="539" t="s">
        <v>130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</row>
    <row r="2" spans="1:14" ht="15" thickBot="1" x14ac:dyDescent="0.35">
      <c r="A2" s="382" t="s">
        <v>309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</row>
    <row r="3" spans="1:14" x14ac:dyDescent="0.3">
      <c r="A3" s="399" t="s">
        <v>244</v>
      </c>
      <c r="B3" s="537" t="s">
        <v>227</v>
      </c>
      <c r="C3" s="384">
        <v>99</v>
      </c>
      <c r="D3" s="402">
        <v>100</v>
      </c>
      <c r="E3" s="402">
        <v>101</v>
      </c>
      <c r="F3" s="402">
        <v>302</v>
      </c>
      <c r="G3" s="402">
        <v>303</v>
      </c>
      <c r="H3" s="402">
        <v>304</v>
      </c>
      <c r="I3" s="402">
        <v>305</v>
      </c>
      <c r="J3" s="384">
        <v>629</v>
      </c>
      <c r="K3" s="384">
        <v>636</v>
      </c>
      <c r="L3" s="384">
        <v>642</v>
      </c>
      <c r="M3" s="760">
        <v>930</v>
      </c>
      <c r="N3" s="775"/>
    </row>
    <row r="4" spans="1:14" ht="24.6" outlineLevel="1" thickBot="1" x14ac:dyDescent="0.35">
      <c r="A4" s="400">
        <v>2016</v>
      </c>
      <c r="B4" s="538"/>
      <c r="C4" s="385" t="s">
        <v>228</v>
      </c>
      <c r="D4" s="403" t="s">
        <v>275</v>
      </c>
      <c r="E4" s="403" t="s">
        <v>276</v>
      </c>
      <c r="F4" s="403" t="s">
        <v>277</v>
      </c>
      <c r="G4" s="403" t="s">
        <v>278</v>
      </c>
      <c r="H4" s="403" t="s">
        <v>279</v>
      </c>
      <c r="I4" s="403" t="s">
        <v>280</v>
      </c>
      <c r="J4" s="385" t="s">
        <v>252</v>
      </c>
      <c r="K4" s="385" t="s">
        <v>253</v>
      </c>
      <c r="L4" s="385" t="s">
        <v>254</v>
      </c>
      <c r="M4" s="761" t="s">
        <v>246</v>
      </c>
      <c r="N4" s="775"/>
    </row>
    <row r="5" spans="1:14" x14ac:dyDescent="0.3">
      <c r="A5" s="386" t="s">
        <v>229</v>
      </c>
      <c r="B5" s="418"/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762"/>
      <c r="N5" s="775"/>
    </row>
    <row r="6" spans="1:14" ht="15" collapsed="1" thickBot="1" x14ac:dyDescent="0.35">
      <c r="A6" s="387" t="s">
        <v>94</v>
      </c>
      <c r="B6" s="420">
        <f xml:space="preserve">
TRUNC(IF($A$4&lt;=12,SUMIFS('ON Data'!F:F,'ON Data'!$D:$D,$A$4,'ON Data'!$E:$E,1),SUMIFS('ON Data'!F:F,'ON Data'!$E:$E,1)/'ON Data'!$D$3),1)</f>
        <v>89.7</v>
      </c>
      <c r="C6" s="421">
        <f xml:space="preserve">
TRUNC(IF($A$4&lt;=12,SUMIFS('ON Data'!I:I,'ON Data'!$D:$D,$A$4,'ON Data'!$E:$E,1),SUMIFS('ON Data'!I:I,'ON Data'!$E:$E,1)/'ON Data'!$D$3),1)</f>
        <v>1</v>
      </c>
      <c r="D6" s="421">
        <f xml:space="preserve">
TRUNC(IF($A$4&lt;=12,SUMIFS('ON Data'!J:J,'ON Data'!$D:$D,$A$4,'ON Data'!$E:$E,1),SUMIFS('ON Data'!J:J,'ON Data'!$E:$E,1)/'ON Data'!$D$3),1)</f>
        <v>3</v>
      </c>
      <c r="E6" s="421">
        <f xml:space="preserve">
TRUNC(IF($A$4&lt;=12,SUMIFS('ON Data'!K:K,'ON Data'!$D:$D,$A$4,'ON Data'!$E:$E,1),SUMIFS('ON Data'!K:K,'ON Data'!$E:$E,1)/'ON Data'!$D$3),1)</f>
        <v>9</v>
      </c>
      <c r="F6" s="421">
        <f xml:space="preserve">
TRUNC(IF($A$4&lt;=12,SUMIFS('ON Data'!O:O,'ON Data'!$D:$D,$A$4,'ON Data'!$E:$E,1),SUMIFS('ON Data'!O:O,'ON Data'!$E:$E,1)/'ON Data'!$D$3),1)</f>
        <v>0</v>
      </c>
      <c r="G6" s="421">
        <f xml:space="preserve">
TRUNC(IF($A$4&lt;=12,SUMIFS('ON Data'!P:P,'ON Data'!$D:$D,$A$4,'ON Data'!$E:$E,1),SUMIFS('ON Data'!P:P,'ON Data'!$E:$E,1)/'ON Data'!$D$3),1)</f>
        <v>33</v>
      </c>
      <c r="H6" s="421">
        <f xml:space="preserve">
TRUNC(IF($A$4&lt;=12,SUMIFS('ON Data'!Q:Q,'ON Data'!$D:$D,$A$4,'ON Data'!$E:$E,1),SUMIFS('ON Data'!Q:Q,'ON Data'!$E:$E,1)/'ON Data'!$D$3),1)</f>
        <v>20.2</v>
      </c>
      <c r="I6" s="421">
        <f xml:space="preserve">
TRUNC(IF($A$4&lt;=12,SUMIFS('ON Data'!R:R,'ON Data'!$D:$D,$A$4,'ON Data'!$E:$E,1),SUMIFS('ON Data'!R:R,'ON Data'!$E:$E,1)/'ON Data'!$D$3),1)</f>
        <v>4</v>
      </c>
      <c r="J6" s="421">
        <f xml:space="preserve">
TRUNC(IF($A$4&lt;=12,SUMIFS('ON Data'!AM:AM,'ON Data'!$D:$D,$A$4,'ON Data'!$E:$E,1),SUMIFS('ON Data'!AM:AM,'ON Data'!$E:$E,1)/'ON Data'!$D$3),1)</f>
        <v>2</v>
      </c>
      <c r="K6" s="421">
        <f xml:space="preserve">
TRUNC(IF($A$4&lt;=12,SUMIFS('ON Data'!AO:AO,'ON Data'!$D:$D,$A$4,'ON Data'!$E:$E,1),SUMIFS('ON Data'!AO:AO,'ON Data'!$E:$E,1)/'ON Data'!$D$3),1)</f>
        <v>1</v>
      </c>
      <c r="L6" s="421">
        <f xml:space="preserve">
TRUNC(IF($A$4&lt;=12,SUMIFS('ON Data'!AR:AR,'ON Data'!$D:$D,$A$4,'ON Data'!$E:$E,1),SUMIFS('ON Data'!AR:AR,'ON Data'!$E:$E,1)/'ON Data'!$D$3),1)</f>
        <v>14.5</v>
      </c>
      <c r="M6" s="763">
        <f xml:space="preserve">
TRUNC(IF($A$4&lt;=12,SUMIFS('ON Data'!AW:AW,'ON Data'!$D:$D,$A$4,'ON Data'!$E:$E,1),SUMIFS('ON Data'!AW:AW,'ON Data'!$E:$E,1)/'ON Data'!$D$3),1)</f>
        <v>2</v>
      </c>
      <c r="N6" s="775"/>
    </row>
    <row r="7" spans="1:14" ht="15" hidden="1" outlineLevel="1" thickBot="1" x14ac:dyDescent="0.35">
      <c r="A7" s="387" t="s">
        <v>131</v>
      </c>
      <c r="B7" s="420"/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763"/>
      <c r="N7" s="775"/>
    </row>
    <row r="8" spans="1:14" ht="15" hidden="1" outlineLevel="1" thickBot="1" x14ac:dyDescent="0.35">
      <c r="A8" s="387" t="s">
        <v>96</v>
      </c>
      <c r="B8" s="420"/>
      <c r="C8" s="421"/>
      <c r="D8" s="421"/>
      <c r="E8" s="421"/>
      <c r="F8" s="421"/>
      <c r="G8" s="421"/>
      <c r="H8" s="421"/>
      <c r="I8" s="421"/>
      <c r="J8" s="421"/>
      <c r="K8" s="421"/>
      <c r="L8" s="421"/>
      <c r="M8" s="763"/>
      <c r="N8" s="775"/>
    </row>
    <row r="9" spans="1:14" ht="15" hidden="1" outlineLevel="1" thickBot="1" x14ac:dyDescent="0.35">
      <c r="A9" s="388" t="s">
        <v>69</v>
      </c>
      <c r="B9" s="422"/>
      <c r="C9" s="423"/>
      <c r="D9" s="423"/>
      <c r="E9" s="423"/>
      <c r="F9" s="423"/>
      <c r="G9" s="423"/>
      <c r="H9" s="423"/>
      <c r="I9" s="423"/>
      <c r="J9" s="423"/>
      <c r="K9" s="423"/>
      <c r="L9" s="423"/>
      <c r="M9" s="764"/>
      <c r="N9" s="775"/>
    </row>
    <row r="10" spans="1:14" x14ac:dyDescent="0.3">
      <c r="A10" s="389" t="s">
        <v>230</v>
      </c>
      <c r="B10" s="404"/>
      <c r="C10" s="405"/>
      <c r="D10" s="405"/>
      <c r="E10" s="405"/>
      <c r="F10" s="405"/>
      <c r="G10" s="405"/>
      <c r="H10" s="405"/>
      <c r="I10" s="405"/>
      <c r="J10" s="405"/>
      <c r="K10" s="405"/>
      <c r="L10" s="405"/>
      <c r="M10" s="765"/>
      <c r="N10" s="775"/>
    </row>
    <row r="11" spans="1:14" x14ac:dyDescent="0.3">
      <c r="A11" s="390" t="s">
        <v>231</v>
      </c>
      <c r="B11" s="406">
        <f xml:space="preserve">
IF($A$4&lt;=12,SUMIFS('ON Data'!F:F,'ON Data'!$D:$D,$A$4,'ON Data'!$E:$E,2),SUMIFS('ON Data'!F:F,'ON Data'!$E:$E,2))</f>
        <v>26130.3</v>
      </c>
      <c r="C11" s="407">
        <f xml:space="preserve">
IF($A$4&lt;=12,SUMIFS('ON Data'!I:I,'ON Data'!$D:$D,$A$4,'ON Data'!$E:$E,2),SUMIFS('ON Data'!I:I,'ON Data'!$E:$E,2))</f>
        <v>320</v>
      </c>
      <c r="D11" s="407">
        <f xml:space="preserve">
IF($A$4&lt;=12,SUMIFS('ON Data'!J:J,'ON Data'!$D:$D,$A$4,'ON Data'!$E:$E,2),SUMIFS('ON Data'!J:J,'ON Data'!$E:$E,2))</f>
        <v>1000</v>
      </c>
      <c r="E11" s="407">
        <f xml:space="preserve">
IF($A$4&lt;=12,SUMIFS('ON Data'!K:K,'ON Data'!$D:$D,$A$4,'ON Data'!$E:$E,2),SUMIFS('ON Data'!K:K,'ON Data'!$E:$E,2))</f>
        <v>2952</v>
      </c>
      <c r="F11" s="407">
        <f xml:space="preserve">
IF($A$4&lt;=12,SUMIFS('ON Data'!O:O,'ON Data'!$D:$D,$A$4,'ON Data'!$E:$E,2),SUMIFS('ON Data'!O:O,'ON Data'!$E:$E,2))</f>
        <v>0</v>
      </c>
      <c r="G11" s="407">
        <f xml:space="preserve">
IF($A$4&lt;=12,SUMIFS('ON Data'!P:P,'ON Data'!$D:$D,$A$4,'ON Data'!$E:$E,2),SUMIFS('ON Data'!P:P,'ON Data'!$E:$E,2))</f>
        <v>9062.75</v>
      </c>
      <c r="H11" s="407">
        <f xml:space="preserve">
IF($A$4&lt;=12,SUMIFS('ON Data'!Q:Q,'ON Data'!$D:$D,$A$4,'ON Data'!$E:$E,2),SUMIFS('ON Data'!Q:Q,'ON Data'!$E:$E,2))</f>
        <v>6136.8</v>
      </c>
      <c r="I11" s="407">
        <f xml:space="preserve">
IF($A$4&lt;=12,SUMIFS('ON Data'!R:R,'ON Data'!$D:$D,$A$4,'ON Data'!$E:$E,2),SUMIFS('ON Data'!R:R,'ON Data'!$E:$E,2))</f>
        <v>711</v>
      </c>
      <c r="J11" s="407">
        <f xml:space="preserve">
IF($A$4&lt;=12,SUMIFS('ON Data'!AM:AM,'ON Data'!$D:$D,$A$4,'ON Data'!$E:$E,2),SUMIFS('ON Data'!AM:AM,'ON Data'!$E:$E,2))</f>
        <v>672</v>
      </c>
      <c r="K11" s="407">
        <f xml:space="preserve">
IF($A$4&lt;=12,SUMIFS('ON Data'!AO:AO,'ON Data'!$D:$D,$A$4,'ON Data'!$E:$E,2),SUMIFS('ON Data'!AO:AO,'ON Data'!$E:$E,2))</f>
        <v>315</v>
      </c>
      <c r="L11" s="407">
        <f xml:space="preserve">
IF($A$4&lt;=12,SUMIFS('ON Data'!AR:AR,'ON Data'!$D:$D,$A$4,'ON Data'!$E:$E,2),SUMIFS('ON Data'!AR:AR,'ON Data'!$E:$E,2))</f>
        <v>4328.75</v>
      </c>
      <c r="M11" s="766">
        <f xml:space="preserve">
IF($A$4&lt;=12,SUMIFS('ON Data'!AW:AW,'ON Data'!$D:$D,$A$4,'ON Data'!$E:$E,2),SUMIFS('ON Data'!AW:AW,'ON Data'!$E:$E,2))</f>
        <v>632</v>
      </c>
      <c r="N11" s="775"/>
    </row>
    <row r="12" spans="1:14" x14ac:dyDescent="0.3">
      <c r="A12" s="390" t="s">
        <v>232</v>
      </c>
      <c r="B12" s="406">
        <f xml:space="preserve">
IF($A$4&lt;=12,SUMIFS('ON Data'!F:F,'ON Data'!$D:$D,$A$4,'ON Data'!$E:$E,3),SUMIFS('ON Data'!F:F,'ON Data'!$E:$E,3))</f>
        <v>0</v>
      </c>
      <c r="C12" s="407">
        <f xml:space="preserve">
IF($A$4&lt;=12,SUMIFS('ON Data'!I:I,'ON Data'!$D:$D,$A$4,'ON Data'!$E:$E,3),SUMIFS('ON Data'!I:I,'ON Data'!$E:$E,3))</f>
        <v>0</v>
      </c>
      <c r="D12" s="407">
        <f xml:space="preserve">
IF($A$4&lt;=12,SUMIFS('ON Data'!J:J,'ON Data'!$D:$D,$A$4,'ON Data'!$E:$E,3),SUMIFS('ON Data'!J:J,'ON Data'!$E:$E,3))</f>
        <v>0</v>
      </c>
      <c r="E12" s="407">
        <f xml:space="preserve">
IF($A$4&lt;=12,SUMIFS('ON Data'!K:K,'ON Data'!$D:$D,$A$4,'ON Data'!$E:$E,3),SUMIFS('ON Data'!K:K,'ON Data'!$E:$E,3))</f>
        <v>0</v>
      </c>
      <c r="F12" s="407">
        <f xml:space="preserve">
IF($A$4&lt;=12,SUMIFS('ON Data'!O:O,'ON Data'!$D:$D,$A$4,'ON Data'!$E:$E,3),SUMIFS('ON Data'!O:O,'ON Data'!$E:$E,3))</f>
        <v>0</v>
      </c>
      <c r="G12" s="407">
        <f xml:space="preserve">
IF($A$4&lt;=12,SUMIFS('ON Data'!P:P,'ON Data'!$D:$D,$A$4,'ON Data'!$E:$E,3),SUMIFS('ON Data'!P:P,'ON Data'!$E:$E,3))</f>
        <v>0</v>
      </c>
      <c r="H12" s="407">
        <f xml:space="preserve">
IF($A$4&lt;=12,SUMIFS('ON Data'!Q:Q,'ON Data'!$D:$D,$A$4,'ON Data'!$E:$E,3),SUMIFS('ON Data'!Q:Q,'ON Data'!$E:$E,3))</f>
        <v>0</v>
      </c>
      <c r="I12" s="407">
        <f xml:space="preserve">
IF($A$4&lt;=12,SUMIFS('ON Data'!R:R,'ON Data'!$D:$D,$A$4,'ON Data'!$E:$E,3),SUMIFS('ON Data'!R:R,'ON Data'!$E:$E,3))</f>
        <v>0</v>
      </c>
      <c r="J12" s="407">
        <f xml:space="preserve">
IF($A$4&lt;=12,SUMIFS('ON Data'!AM:AM,'ON Data'!$D:$D,$A$4,'ON Data'!$E:$E,3),SUMIFS('ON Data'!AM:AM,'ON Data'!$E:$E,3))</f>
        <v>0</v>
      </c>
      <c r="K12" s="407">
        <f xml:space="preserve">
IF($A$4&lt;=12,SUMIFS('ON Data'!AO:AO,'ON Data'!$D:$D,$A$4,'ON Data'!$E:$E,3),SUMIFS('ON Data'!AO:AO,'ON Data'!$E:$E,3))</f>
        <v>0</v>
      </c>
      <c r="L12" s="407">
        <f xml:space="preserve">
IF($A$4&lt;=12,SUMIFS('ON Data'!AR:AR,'ON Data'!$D:$D,$A$4,'ON Data'!$E:$E,3),SUMIFS('ON Data'!AR:AR,'ON Data'!$E:$E,3))</f>
        <v>0</v>
      </c>
      <c r="M12" s="766">
        <f xml:space="preserve">
IF($A$4&lt;=12,SUMIFS('ON Data'!AW:AW,'ON Data'!$D:$D,$A$4,'ON Data'!$E:$E,3),SUMIFS('ON Data'!AW:AW,'ON Data'!$E:$E,3))</f>
        <v>0</v>
      </c>
      <c r="N12" s="775"/>
    </row>
    <row r="13" spans="1:14" x14ac:dyDescent="0.3">
      <c r="A13" s="390" t="s">
        <v>239</v>
      </c>
      <c r="B13" s="406">
        <f xml:space="preserve">
IF($A$4&lt;=12,SUMIFS('ON Data'!F:F,'ON Data'!$D:$D,$A$4,'ON Data'!$E:$E,4),SUMIFS('ON Data'!F:F,'ON Data'!$E:$E,4))</f>
        <v>1311</v>
      </c>
      <c r="C13" s="407">
        <f xml:space="preserve">
IF($A$4&lt;=12,SUMIFS('ON Data'!I:I,'ON Data'!$D:$D,$A$4,'ON Data'!$E:$E,4),SUMIFS('ON Data'!I:I,'ON Data'!$E:$E,4))</f>
        <v>60</v>
      </c>
      <c r="D13" s="407">
        <f xml:space="preserve">
IF($A$4&lt;=12,SUMIFS('ON Data'!J:J,'ON Data'!$D:$D,$A$4,'ON Data'!$E:$E,4),SUMIFS('ON Data'!J:J,'ON Data'!$E:$E,4))</f>
        <v>179.5</v>
      </c>
      <c r="E13" s="407">
        <f xml:space="preserve">
IF($A$4&lt;=12,SUMIFS('ON Data'!K:K,'ON Data'!$D:$D,$A$4,'ON Data'!$E:$E,4),SUMIFS('ON Data'!K:K,'ON Data'!$E:$E,4))</f>
        <v>532.5</v>
      </c>
      <c r="F13" s="407">
        <f xml:space="preserve">
IF($A$4&lt;=12,SUMIFS('ON Data'!O:O,'ON Data'!$D:$D,$A$4,'ON Data'!$E:$E,4),SUMIFS('ON Data'!O:O,'ON Data'!$E:$E,4))</f>
        <v>0</v>
      </c>
      <c r="G13" s="407">
        <f xml:space="preserve">
IF($A$4&lt;=12,SUMIFS('ON Data'!P:P,'ON Data'!$D:$D,$A$4,'ON Data'!$E:$E,4),SUMIFS('ON Data'!P:P,'ON Data'!$E:$E,4))</f>
        <v>352.5</v>
      </c>
      <c r="H13" s="407">
        <f xml:space="preserve">
IF($A$4&lt;=12,SUMIFS('ON Data'!Q:Q,'ON Data'!$D:$D,$A$4,'ON Data'!$E:$E,4),SUMIFS('ON Data'!Q:Q,'ON Data'!$E:$E,4))</f>
        <v>0</v>
      </c>
      <c r="I13" s="407">
        <f xml:space="preserve">
IF($A$4&lt;=12,SUMIFS('ON Data'!R:R,'ON Data'!$D:$D,$A$4,'ON Data'!$E:$E,4),SUMIFS('ON Data'!R:R,'ON Data'!$E:$E,4))</f>
        <v>0</v>
      </c>
      <c r="J13" s="407">
        <f xml:space="preserve">
IF($A$4&lt;=12,SUMIFS('ON Data'!AM:AM,'ON Data'!$D:$D,$A$4,'ON Data'!$E:$E,4),SUMIFS('ON Data'!AM:AM,'ON Data'!$E:$E,4))</f>
        <v>0</v>
      </c>
      <c r="K13" s="407">
        <f xml:space="preserve">
IF($A$4&lt;=12,SUMIFS('ON Data'!AO:AO,'ON Data'!$D:$D,$A$4,'ON Data'!$E:$E,4),SUMIFS('ON Data'!AO:AO,'ON Data'!$E:$E,4))</f>
        <v>0</v>
      </c>
      <c r="L13" s="407">
        <f xml:space="preserve">
IF($A$4&lt;=12,SUMIFS('ON Data'!AR:AR,'ON Data'!$D:$D,$A$4,'ON Data'!$E:$E,4),SUMIFS('ON Data'!AR:AR,'ON Data'!$E:$E,4))</f>
        <v>186.5</v>
      </c>
      <c r="M13" s="766">
        <f xml:space="preserve">
IF($A$4&lt;=12,SUMIFS('ON Data'!AW:AW,'ON Data'!$D:$D,$A$4,'ON Data'!$E:$E,4),SUMIFS('ON Data'!AW:AW,'ON Data'!$E:$E,4))</f>
        <v>0</v>
      </c>
      <c r="N13" s="775"/>
    </row>
    <row r="14" spans="1:14" ht="15" thickBot="1" x14ac:dyDescent="0.35">
      <c r="A14" s="391" t="s">
        <v>233</v>
      </c>
      <c r="B14" s="409">
        <f xml:space="preserve">
IF($A$4&lt;=12,SUMIFS('ON Data'!F:F,'ON Data'!$D:$D,$A$4,'ON Data'!$E:$E,5),SUMIFS('ON Data'!F:F,'ON Data'!$E:$E,5))</f>
        <v>0</v>
      </c>
      <c r="C14" s="410">
        <f xml:space="preserve">
IF($A$4&lt;=12,SUMIFS('ON Data'!I:I,'ON Data'!$D:$D,$A$4,'ON Data'!$E:$E,5),SUMIFS('ON Data'!I:I,'ON Data'!$E:$E,5))</f>
        <v>0</v>
      </c>
      <c r="D14" s="410">
        <f xml:space="preserve">
IF($A$4&lt;=12,SUMIFS('ON Data'!J:J,'ON Data'!$D:$D,$A$4,'ON Data'!$E:$E,5),SUMIFS('ON Data'!J:J,'ON Data'!$E:$E,5))</f>
        <v>0</v>
      </c>
      <c r="E14" s="410">
        <f xml:space="preserve">
IF($A$4&lt;=12,SUMIFS('ON Data'!K:K,'ON Data'!$D:$D,$A$4,'ON Data'!$E:$E,5),SUMIFS('ON Data'!K:K,'ON Data'!$E:$E,5))</f>
        <v>0</v>
      </c>
      <c r="F14" s="410">
        <f xml:space="preserve">
IF($A$4&lt;=12,SUMIFS('ON Data'!O:O,'ON Data'!$D:$D,$A$4,'ON Data'!$E:$E,5),SUMIFS('ON Data'!O:O,'ON Data'!$E:$E,5))</f>
        <v>0</v>
      </c>
      <c r="G14" s="410">
        <f xml:space="preserve">
IF($A$4&lt;=12,SUMIFS('ON Data'!P:P,'ON Data'!$D:$D,$A$4,'ON Data'!$E:$E,5),SUMIFS('ON Data'!P:P,'ON Data'!$E:$E,5))</f>
        <v>0</v>
      </c>
      <c r="H14" s="410">
        <f xml:space="preserve">
IF($A$4&lt;=12,SUMIFS('ON Data'!Q:Q,'ON Data'!$D:$D,$A$4,'ON Data'!$E:$E,5),SUMIFS('ON Data'!Q:Q,'ON Data'!$E:$E,5))</f>
        <v>0</v>
      </c>
      <c r="I14" s="410">
        <f xml:space="preserve">
IF($A$4&lt;=12,SUMIFS('ON Data'!R:R,'ON Data'!$D:$D,$A$4,'ON Data'!$E:$E,5),SUMIFS('ON Data'!R:R,'ON Data'!$E:$E,5))</f>
        <v>0</v>
      </c>
      <c r="J14" s="410">
        <f xml:space="preserve">
IF($A$4&lt;=12,SUMIFS('ON Data'!AM:AM,'ON Data'!$D:$D,$A$4,'ON Data'!$E:$E,5),SUMIFS('ON Data'!AM:AM,'ON Data'!$E:$E,5))</f>
        <v>0</v>
      </c>
      <c r="K14" s="410">
        <f xml:space="preserve">
IF($A$4&lt;=12,SUMIFS('ON Data'!AO:AO,'ON Data'!$D:$D,$A$4,'ON Data'!$E:$E,5),SUMIFS('ON Data'!AO:AO,'ON Data'!$E:$E,5))</f>
        <v>0</v>
      </c>
      <c r="L14" s="410">
        <f xml:space="preserve">
IF($A$4&lt;=12,SUMIFS('ON Data'!AR:AR,'ON Data'!$D:$D,$A$4,'ON Data'!$E:$E,5),SUMIFS('ON Data'!AR:AR,'ON Data'!$E:$E,5))</f>
        <v>0</v>
      </c>
      <c r="M14" s="767">
        <f xml:space="preserve">
IF($A$4&lt;=12,SUMIFS('ON Data'!AW:AW,'ON Data'!$D:$D,$A$4,'ON Data'!$E:$E,5),SUMIFS('ON Data'!AW:AW,'ON Data'!$E:$E,5))</f>
        <v>0</v>
      </c>
      <c r="N14" s="775"/>
    </row>
    <row r="15" spans="1:14" x14ac:dyDescent="0.3">
      <c r="A15" s="289" t="s">
        <v>243</v>
      </c>
      <c r="B15" s="412"/>
      <c r="C15" s="413"/>
      <c r="D15" s="413"/>
      <c r="E15" s="413"/>
      <c r="F15" s="413"/>
      <c r="G15" s="413"/>
      <c r="H15" s="413"/>
      <c r="I15" s="413"/>
      <c r="J15" s="413"/>
      <c r="K15" s="413"/>
      <c r="L15" s="413"/>
      <c r="M15" s="768"/>
      <c r="N15" s="775"/>
    </row>
    <row r="16" spans="1:14" x14ac:dyDescent="0.3">
      <c r="A16" s="392" t="s">
        <v>234</v>
      </c>
      <c r="B16" s="406">
        <f xml:space="preserve">
IF($A$4&lt;=12,SUMIFS('ON Data'!F:F,'ON Data'!$D:$D,$A$4,'ON Data'!$E:$E,7),SUMIFS('ON Data'!F:F,'ON Data'!$E:$E,7))</f>
        <v>0</v>
      </c>
      <c r="C16" s="407">
        <f xml:space="preserve">
IF($A$4&lt;=12,SUMIFS('ON Data'!I:I,'ON Data'!$D:$D,$A$4,'ON Data'!$E:$E,7),SUMIFS('ON Data'!I:I,'ON Data'!$E:$E,7))</f>
        <v>0</v>
      </c>
      <c r="D16" s="407">
        <f xml:space="preserve">
IF($A$4&lt;=12,SUMIFS('ON Data'!J:J,'ON Data'!$D:$D,$A$4,'ON Data'!$E:$E,7),SUMIFS('ON Data'!J:J,'ON Data'!$E:$E,7))</f>
        <v>0</v>
      </c>
      <c r="E16" s="407">
        <f xml:space="preserve">
IF($A$4&lt;=12,SUMIFS('ON Data'!K:K,'ON Data'!$D:$D,$A$4,'ON Data'!$E:$E,7),SUMIFS('ON Data'!K:K,'ON Data'!$E:$E,7))</f>
        <v>0</v>
      </c>
      <c r="F16" s="407">
        <f xml:space="preserve">
IF($A$4&lt;=12,SUMIFS('ON Data'!O:O,'ON Data'!$D:$D,$A$4,'ON Data'!$E:$E,7),SUMIFS('ON Data'!O:O,'ON Data'!$E:$E,7))</f>
        <v>0</v>
      </c>
      <c r="G16" s="407">
        <f xml:space="preserve">
IF($A$4&lt;=12,SUMIFS('ON Data'!P:P,'ON Data'!$D:$D,$A$4,'ON Data'!$E:$E,7),SUMIFS('ON Data'!P:P,'ON Data'!$E:$E,7))</f>
        <v>0</v>
      </c>
      <c r="H16" s="407">
        <f xml:space="preserve">
IF($A$4&lt;=12,SUMIFS('ON Data'!Q:Q,'ON Data'!$D:$D,$A$4,'ON Data'!$E:$E,7),SUMIFS('ON Data'!Q:Q,'ON Data'!$E:$E,7))</f>
        <v>0</v>
      </c>
      <c r="I16" s="407">
        <f xml:space="preserve">
IF($A$4&lt;=12,SUMIFS('ON Data'!R:R,'ON Data'!$D:$D,$A$4,'ON Data'!$E:$E,7),SUMIFS('ON Data'!R:R,'ON Data'!$E:$E,7))</f>
        <v>0</v>
      </c>
      <c r="J16" s="407">
        <f xml:space="preserve">
IF($A$4&lt;=12,SUMIFS('ON Data'!AM:AM,'ON Data'!$D:$D,$A$4,'ON Data'!$E:$E,7),SUMIFS('ON Data'!AM:AM,'ON Data'!$E:$E,7))</f>
        <v>0</v>
      </c>
      <c r="K16" s="407">
        <f xml:space="preserve">
IF($A$4&lt;=12,SUMIFS('ON Data'!AO:AO,'ON Data'!$D:$D,$A$4,'ON Data'!$E:$E,7),SUMIFS('ON Data'!AO:AO,'ON Data'!$E:$E,7))</f>
        <v>0</v>
      </c>
      <c r="L16" s="407">
        <f xml:space="preserve">
IF($A$4&lt;=12,SUMIFS('ON Data'!AR:AR,'ON Data'!$D:$D,$A$4,'ON Data'!$E:$E,7),SUMIFS('ON Data'!AR:AR,'ON Data'!$E:$E,7))</f>
        <v>0</v>
      </c>
      <c r="M16" s="766">
        <f xml:space="preserve">
IF($A$4&lt;=12,SUMIFS('ON Data'!AW:AW,'ON Data'!$D:$D,$A$4,'ON Data'!$E:$E,7),SUMIFS('ON Data'!AW:AW,'ON Data'!$E:$E,7))</f>
        <v>0</v>
      </c>
      <c r="N16" s="775"/>
    </row>
    <row r="17" spans="1:14" x14ac:dyDescent="0.3">
      <c r="A17" s="392" t="s">
        <v>235</v>
      </c>
      <c r="B17" s="406">
        <f xml:space="preserve">
IF($A$4&lt;=12,SUMIFS('ON Data'!F:F,'ON Data'!$D:$D,$A$4,'ON Data'!$E:$E,8),SUMIFS('ON Data'!F:F,'ON Data'!$E:$E,8))</f>
        <v>0</v>
      </c>
      <c r="C17" s="407">
        <f xml:space="preserve">
IF($A$4&lt;=12,SUMIFS('ON Data'!I:I,'ON Data'!$D:$D,$A$4,'ON Data'!$E:$E,8),SUMIFS('ON Data'!I:I,'ON Data'!$E:$E,8))</f>
        <v>0</v>
      </c>
      <c r="D17" s="407">
        <f xml:space="preserve">
IF($A$4&lt;=12,SUMIFS('ON Data'!J:J,'ON Data'!$D:$D,$A$4,'ON Data'!$E:$E,8),SUMIFS('ON Data'!J:J,'ON Data'!$E:$E,8))</f>
        <v>0</v>
      </c>
      <c r="E17" s="407">
        <f xml:space="preserve">
IF($A$4&lt;=12,SUMIFS('ON Data'!K:K,'ON Data'!$D:$D,$A$4,'ON Data'!$E:$E,8),SUMIFS('ON Data'!K:K,'ON Data'!$E:$E,8))</f>
        <v>0</v>
      </c>
      <c r="F17" s="407">
        <f xml:space="preserve">
IF($A$4&lt;=12,SUMIFS('ON Data'!O:O,'ON Data'!$D:$D,$A$4,'ON Data'!$E:$E,8),SUMIFS('ON Data'!O:O,'ON Data'!$E:$E,8))</f>
        <v>0</v>
      </c>
      <c r="G17" s="407">
        <f xml:space="preserve">
IF($A$4&lt;=12,SUMIFS('ON Data'!P:P,'ON Data'!$D:$D,$A$4,'ON Data'!$E:$E,8),SUMIFS('ON Data'!P:P,'ON Data'!$E:$E,8))</f>
        <v>0</v>
      </c>
      <c r="H17" s="407">
        <f xml:space="preserve">
IF($A$4&lt;=12,SUMIFS('ON Data'!Q:Q,'ON Data'!$D:$D,$A$4,'ON Data'!$E:$E,8),SUMIFS('ON Data'!Q:Q,'ON Data'!$E:$E,8))</f>
        <v>0</v>
      </c>
      <c r="I17" s="407">
        <f xml:space="preserve">
IF($A$4&lt;=12,SUMIFS('ON Data'!R:R,'ON Data'!$D:$D,$A$4,'ON Data'!$E:$E,8),SUMIFS('ON Data'!R:R,'ON Data'!$E:$E,8))</f>
        <v>0</v>
      </c>
      <c r="J17" s="407">
        <f xml:space="preserve">
IF($A$4&lt;=12,SUMIFS('ON Data'!AM:AM,'ON Data'!$D:$D,$A$4,'ON Data'!$E:$E,8),SUMIFS('ON Data'!AM:AM,'ON Data'!$E:$E,8))</f>
        <v>0</v>
      </c>
      <c r="K17" s="407">
        <f xml:space="preserve">
IF($A$4&lt;=12,SUMIFS('ON Data'!AO:AO,'ON Data'!$D:$D,$A$4,'ON Data'!$E:$E,8),SUMIFS('ON Data'!AO:AO,'ON Data'!$E:$E,8))</f>
        <v>0</v>
      </c>
      <c r="L17" s="407">
        <f xml:space="preserve">
IF($A$4&lt;=12,SUMIFS('ON Data'!AR:AR,'ON Data'!$D:$D,$A$4,'ON Data'!$E:$E,8),SUMIFS('ON Data'!AR:AR,'ON Data'!$E:$E,8))</f>
        <v>0</v>
      </c>
      <c r="M17" s="766">
        <f xml:space="preserve">
IF($A$4&lt;=12,SUMIFS('ON Data'!AW:AW,'ON Data'!$D:$D,$A$4,'ON Data'!$E:$E,8),SUMIFS('ON Data'!AW:AW,'ON Data'!$E:$E,8))</f>
        <v>0</v>
      </c>
      <c r="N17" s="775"/>
    </row>
    <row r="18" spans="1:14" x14ac:dyDescent="0.3">
      <c r="A18" s="392" t="s">
        <v>236</v>
      </c>
      <c r="B18" s="406">
        <f xml:space="preserve">
B19-B16-B17</f>
        <v>37964</v>
      </c>
      <c r="C18" s="407">
        <f t="shared" ref="C18:E18" si="0" xml:space="preserve">
C19-C16-C17</f>
        <v>0</v>
      </c>
      <c r="D18" s="407">
        <f t="shared" si="0"/>
        <v>0</v>
      </c>
      <c r="E18" s="407">
        <f t="shared" si="0"/>
        <v>0</v>
      </c>
      <c r="F18" s="407">
        <f t="shared" ref="F18:J18" si="1" xml:space="preserve">
F19-F16-F17</f>
        <v>0</v>
      </c>
      <c r="G18" s="407">
        <f t="shared" si="1"/>
        <v>14312</v>
      </c>
      <c r="H18" s="407">
        <f t="shared" si="1"/>
        <v>15352</v>
      </c>
      <c r="I18" s="407">
        <f t="shared" si="1"/>
        <v>0</v>
      </c>
      <c r="J18" s="407">
        <f t="shared" si="1"/>
        <v>0</v>
      </c>
      <c r="K18" s="407">
        <f t="shared" ref="K18:M18" si="2" xml:space="preserve">
K19-K16-K17</f>
        <v>1800</v>
      </c>
      <c r="L18" s="407">
        <f t="shared" si="2"/>
        <v>6500</v>
      </c>
      <c r="M18" s="766">
        <f t="shared" si="2"/>
        <v>0</v>
      </c>
      <c r="N18" s="775"/>
    </row>
    <row r="19" spans="1:14" ht="15" thickBot="1" x14ac:dyDescent="0.35">
      <c r="A19" s="393" t="s">
        <v>237</v>
      </c>
      <c r="B19" s="414">
        <f xml:space="preserve">
IF($A$4&lt;=12,SUMIFS('ON Data'!F:F,'ON Data'!$D:$D,$A$4,'ON Data'!$E:$E,9),SUMIFS('ON Data'!F:F,'ON Data'!$E:$E,9))</f>
        <v>37964</v>
      </c>
      <c r="C19" s="415">
        <f xml:space="preserve">
IF($A$4&lt;=12,SUMIFS('ON Data'!I:I,'ON Data'!$D:$D,$A$4,'ON Data'!$E:$E,9),SUMIFS('ON Data'!I:I,'ON Data'!$E:$E,9))</f>
        <v>0</v>
      </c>
      <c r="D19" s="415">
        <f xml:space="preserve">
IF($A$4&lt;=12,SUMIFS('ON Data'!J:J,'ON Data'!$D:$D,$A$4,'ON Data'!$E:$E,9),SUMIFS('ON Data'!J:J,'ON Data'!$E:$E,9))</f>
        <v>0</v>
      </c>
      <c r="E19" s="415">
        <f xml:space="preserve">
IF($A$4&lt;=12,SUMIFS('ON Data'!K:K,'ON Data'!$D:$D,$A$4,'ON Data'!$E:$E,9),SUMIFS('ON Data'!K:K,'ON Data'!$E:$E,9))</f>
        <v>0</v>
      </c>
      <c r="F19" s="415">
        <f xml:space="preserve">
IF($A$4&lt;=12,SUMIFS('ON Data'!O:O,'ON Data'!$D:$D,$A$4,'ON Data'!$E:$E,9),SUMIFS('ON Data'!O:O,'ON Data'!$E:$E,9))</f>
        <v>0</v>
      </c>
      <c r="G19" s="415">
        <f xml:space="preserve">
IF($A$4&lt;=12,SUMIFS('ON Data'!P:P,'ON Data'!$D:$D,$A$4,'ON Data'!$E:$E,9),SUMIFS('ON Data'!P:P,'ON Data'!$E:$E,9))</f>
        <v>14312</v>
      </c>
      <c r="H19" s="415">
        <f xml:space="preserve">
IF($A$4&lt;=12,SUMIFS('ON Data'!Q:Q,'ON Data'!$D:$D,$A$4,'ON Data'!$E:$E,9),SUMIFS('ON Data'!Q:Q,'ON Data'!$E:$E,9))</f>
        <v>15352</v>
      </c>
      <c r="I19" s="415">
        <f xml:space="preserve">
IF($A$4&lt;=12,SUMIFS('ON Data'!R:R,'ON Data'!$D:$D,$A$4,'ON Data'!$E:$E,9),SUMIFS('ON Data'!R:R,'ON Data'!$E:$E,9))</f>
        <v>0</v>
      </c>
      <c r="J19" s="415">
        <f xml:space="preserve">
IF($A$4&lt;=12,SUMIFS('ON Data'!AM:AM,'ON Data'!$D:$D,$A$4,'ON Data'!$E:$E,9),SUMIFS('ON Data'!AM:AM,'ON Data'!$E:$E,9))</f>
        <v>0</v>
      </c>
      <c r="K19" s="415">
        <f xml:space="preserve">
IF($A$4&lt;=12,SUMIFS('ON Data'!AO:AO,'ON Data'!$D:$D,$A$4,'ON Data'!$E:$E,9),SUMIFS('ON Data'!AO:AO,'ON Data'!$E:$E,9))</f>
        <v>1800</v>
      </c>
      <c r="L19" s="415">
        <f xml:space="preserve">
IF($A$4&lt;=12,SUMIFS('ON Data'!AR:AR,'ON Data'!$D:$D,$A$4,'ON Data'!$E:$E,9),SUMIFS('ON Data'!AR:AR,'ON Data'!$E:$E,9))</f>
        <v>6500</v>
      </c>
      <c r="M19" s="769">
        <f xml:space="preserve">
IF($A$4&lt;=12,SUMIFS('ON Data'!AW:AW,'ON Data'!$D:$D,$A$4,'ON Data'!$E:$E,9),SUMIFS('ON Data'!AW:AW,'ON Data'!$E:$E,9))</f>
        <v>0</v>
      </c>
      <c r="N19" s="775"/>
    </row>
    <row r="20" spans="1:14" ht="15" collapsed="1" thickBot="1" x14ac:dyDescent="0.35">
      <c r="A20" s="394" t="s">
        <v>94</v>
      </c>
      <c r="B20" s="416">
        <f xml:space="preserve">
IF($A$4&lt;=12,SUMIFS('ON Data'!F:F,'ON Data'!$D:$D,$A$4,'ON Data'!$E:$E,6),SUMIFS('ON Data'!F:F,'ON Data'!$E:$E,6))</f>
        <v>6693868</v>
      </c>
      <c r="C20" s="417">
        <f xml:space="preserve">
IF($A$4&lt;=12,SUMIFS('ON Data'!I:I,'ON Data'!$D:$D,$A$4,'ON Data'!$E:$E,6),SUMIFS('ON Data'!I:I,'ON Data'!$E:$E,6))</f>
        <v>120350</v>
      </c>
      <c r="D20" s="417">
        <f xml:space="preserve">
IF($A$4&lt;=12,SUMIFS('ON Data'!J:J,'ON Data'!$D:$D,$A$4,'ON Data'!$E:$E,6),SUMIFS('ON Data'!J:J,'ON Data'!$E:$E,6))</f>
        <v>379007</v>
      </c>
      <c r="E20" s="417">
        <f xml:space="preserve">
IF($A$4&lt;=12,SUMIFS('ON Data'!K:K,'ON Data'!$D:$D,$A$4,'ON Data'!$E:$E,6),SUMIFS('ON Data'!K:K,'ON Data'!$E:$E,6))</f>
        <v>1917275</v>
      </c>
      <c r="F20" s="417">
        <f xml:space="preserve">
IF($A$4&lt;=12,SUMIFS('ON Data'!O:O,'ON Data'!$D:$D,$A$4,'ON Data'!$E:$E,6),SUMIFS('ON Data'!O:O,'ON Data'!$E:$E,6))</f>
        <v>0</v>
      </c>
      <c r="G20" s="417">
        <f xml:space="preserve">
IF($A$4&lt;=12,SUMIFS('ON Data'!P:P,'ON Data'!$D:$D,$A$4,'ON Data'!$E:$E,6),SUMIFS('ON Data'!P:P,'ON Data'!$E:$E,6))</f>
        <v>1862057</v>
      </c>
      <c r="H20" s="417">
        <f xml:space="preserve">
IF($A$4&lt;=12,SUMIFS('ON Data'!Q:Q,'ON Data'!$D:$D,$A$4,'ON Data'!$E:$E,6),SUMIFS('ON Data'!Q:Q,'ON Data'!$E:$E,6))</f>
        <v>1389375</v>
      </c>
      <c r="I20" s="417">
        <f xml:space="preserve">
IF($A$4&lt;=12,SUMIFS('ON Data'!R:R,'ON Data'!$D:$D,$A$4,'ON Data'!$E:$E,6),SUMIFS('ON Data'!R:R,'ON Data'!$E:$E,6))</f>
        <v>201034</v>
      </c>
      <c r="J20" s="417">
        <f xml:space="preserve">
IF($A$4&lt;=12,SUMIFS('ON Data'!AM:AM,'ON Data'!$D:$D,$A$4,'ON Data'!$E:$E,6),SUMIFS('ON Data'!AM:AM,'ON Data'!$E:$E,6))</f>
        <v>73419</v>
      </c>
      <c r="K20" s="417">
        <f xml:space="preserve">
IF($A$4&lt;=12,SUMIFS('ON Data'!AO:AO,'ON Data'!$D:$D,$A$4,'ON Data'!$E:$E,6),SUMIFS('ON Data'!AO:AO,'ON Data'!$E:$E,6))</f>
        <v>47382</v>
      </c>
      <c r="L20" s="417">
        <f xml:space="preserve">
IF($A$4&lt;=12,SUMIFS('ON Data'!AR:AR,'ON Data'!$D:$D,$A$4,'ON Data'!$E:$E,6),SUMIFS('ON Data'!AR:AR,'ON Data'!$E:$E,6))</f>
        <v>611964</v>
      </c>
      <c r="M20" s="770">
        <f xml:space="preserve">
IF($A$4&lt;=12,SUMIFS('ON Data'!AW:AW,'ON Data'!$D:$D,$A$4,'ON Data'!$E:$E,6),SUMIFS('ON Data'!AW:AW,'ON Data'!$E:$E,6))</f>
        <v>92005</v>
      </c>
      <c r="N20" s="775"/>
    </row>
    <row r="21" spans="1:14" ht="15" hidden="1" outlineLevel="1" thickBot="1" x14ac:dyDescent="0.35">
      <c r="A21" s="387" t="s">
        <v>131</v>
      </c>
      <c r="B21" s="406">
        <f xml:space="preserve">
IF($A$4&lt;=12,SUMIFS('ON Data'!F:F,'ON Data'!$D:$D,$A$4,'ON Data'!$E:$E,12),SUMIFS('ON Data'!F:F,'ON Data'!$E:$E,12))</f>
        <v>0</v>
      </c>
      <c r="C21" s="407">
        <f xml:space="preserve">
IF($A$4&lt;=12,SUMIFS('ON Data'!I:I,'ON Data'!$D:$D,$A$4,'ON Data'!$E:$E,12),SUMIFS('ON Data'!I:I,'ON Data'!$E:$E,12))</f>
        <v>0</v>
      </c>
      <c r="D21" s="407">
        <f xml:space="preserve">
IF($A$4&lt;=12,SUMIFS('ON Data'!J:J,'ON Data'!$D:$D,$A$4,'ON Data'!$E:$E,12),SUMIFS('ON Data'!J:J,'ON Data'!$E:$E,12))</f>
        <v>0</v>
      </c>
      <c r="E21" s="407">
        <f xml:space="preserve">
IF($A$4&lt;=12,SUMIFS('ON Data'!K:K,'ON Data'!$D:$D,$A$4,'ON Data'!$E:$E,12),SUMIFS('ON Data'!K:K,'ON Data'!$E:$E,12))</f>
        <v>0</v>
      </c>
      <c r="F21" s="407">
        <f xml:space="preserve">
IF($A$4&lt;=12,SUMIFS('ON Data'!O:O,'ON Data'!$D:$D,$A$4,'ON Data'!$E:$E,12),SUMIFS('ON Data'!O:O,'ON Data'!$E:$E,12))</f>
        <v>0</v>
      </c>
      <c r="G21" s="407">
        <f xml:space="preserve">
IF($A$4&lt;=12,SUMIFS('ON Data'!P:P,'ON Data'!$D:$D,$A$4,'ON Data'!$E:$E,12),SUMIFS('ON Data'!P:P,'ON Data'!$E:$E,12))</f>
        <v>0</v>
      </c>
      <c r="H21" s="407">
        <f xml:space="preserve">
IF($A$4&lt;=12,SUMIFS('ON Data'!Q:Q,'ON Data'!$D:$D,$A$4,'ON Data'!$E:$E,12),SUMIFS('ON Data'!Q:Q,'ON Data'!$E:$E,12))</f>
        <v>0</v>
      </c>
      <c r="I21" s="407">
        <f xml:space="preserve">
IF($A$4&lt;=12,SUMIFS('ON Data'!R:R,'ON Data'!$D:$D,$A$4,'ON Data'!$E:$E,12),SUMIFS('ON Data'!R:R,'ON Data'!$E:$E,12))</f>
        <v>0</v>
      </c>
      <c r="J21" s="407">
        <f xml:space="preserve">
IF($A$4&lt;=12,SUMIFS('ON Data'!AM:AM,'ON Data'!$D:$D,$A$4,'ON Data'!$E:$E,12),SUMIFS('ON Data'!AM:AM,'ON Data'!$E:$E,12))</f>
        <v>0</v>
      </c>
      <c r="K21" s="408">
        <f xml:space="preserve">
IF($A$4&lt;=12,SUMIFS('ON Data'!AO:AO,'ON Data'!$D:$D,$A$4,'ON Data'!$E:$E,12),SUMIFS('ON Data'!AO:AO,'ON Data'!$E:$E,12))</f>
        <v>0</v>
      </c>
      <c r="N21" s="775"/>
    </row>
    <row r="22" spans="1:14" ht="15" hidden="1" outlineLevel="1" thickBot="1" x14ac:dyDescent="0.35">
      <c r="A22" s="387" t="s">
        <v>96</v>
      </c>
      <c r="B22" s="460" t="str">
        <f xml:space="preserve">
IF(OR(B21="",B21=0),"",B20/B21)</f>
        <v/>
      </c>
      <c r="C22" s="461" t="str">
        <f t="shared" ref="C22:E22" si="3" xml:space="preserve">
IF(OR(C21="",C21=0),"",C20/C21)</f>
        <v/>
      </c>
      <c r="D22" s="461" t="str">
        <f t="shared" si="3"/>
        <v/>
      </c>
      <c r="E22" s="461" t="str">
        <f t="shared" si="3"/>
        <v/>
      </c>
      <c r="F22" s="461" t="str">
        <f t="shared" ref="F22:K22" si="4" xml:space="preserve">
IF(OR(F21="",F21=0),"",F20/F21)</f>
        <v/>
      </c>
      <c r="G22" s="461" t="str">
        <f t="shared" si="4"/>
        <v/>
      </c>
      <c r="H22" s="461" t="str">
        <f t="shared" si="4"/>
        <v/>
      </c>
      <c r="I22" s="461" t="str">
        <f t="shared" si="4"/>
        <v/>
      </c>
      <c r="J22" s="461" t="str">
        <f t="shared" si="4"/>
        <v/>
      </c>
      <c r="K22" s="462" t="str">
        <f t="shared" si="4"/>
        <v/>
      </c>
      <c r="N22" s="775"/>
    </row>
    <row r="23" spans="1:14" ht="15" hidden="1" outlineLevel="1" thickBot="1" x14ac:dyDescent="0.35">
      <c r="A23" s="395" t="s">
        <v>69</v>
      </c>
      <c r="B23" s="409">
        <f xml:space="preserve">
IF(B21="","",B20-B21)</f>
        <v>6693868</v>
      </c>
      <c r="C23" s="410">
        <f t="shared" ref="C23:E23" si="5" xml:space="preserve">
IF(C21="","",C20-C21)</f>
        <v>120350</v>
      </c>
      <c r="D23" s="410">
        <f t="shared" si="5"/>
        <v>379007</v>
      </c>
      <c r="E23" s="410">
        <f t="shared" si="5"/>
        <v>1917275</v>
      </c>
      <c r="F23" s="410">
        <f t="shared" ref="F23:K23" si="6" xml:space="preserve">
IF(F21="","",F20-F21)</f>
        <v>0</v>
      </c>
      <c r="G23" s="410">
        <f t="shared" si="6"/>
        <v>1862057</v>
      </c>
      <c r="H23" s="410">
        <f t="shared" si="6"/>
        <v>1389375</v>
      </c>
      <c r="I23" s="410">
        <f t="shared" si="6"/>
        <v>201034</v>
      </c>
      <c r="J23" s="410">
        <f t="shared" si="6"/>
        <v>73419</v>
      </c>
      <c r="K23" s="411">
        <f t="shared" si="6"/>
        <v>47382</v>
      </c>
      <c r="N23" s="775"/>
    </row>
    <row r="24" spans="1:14" x14ac:dyDescent="0.3">
      <c r="A24" s="389" t="s">
        <v>238</v>
      </c>
      <c r="B24" s="428" t="s">
        <v>3</v>
      </c>
      <c r="C24" s="776"/>
      <c r="D24" s="746"/>
      <c r="E24" s="747"/>
      <c r="F24" s="748" t="s">
        <v>249</v>
      </c>
      <c r="G24" s="749"/>
      <c r="H24" s="749"/>
      <c r="I24" s="749"/>
      <c r="J24" s="749"/>
      <c r="K24" s="749"/>
      <c r="L24" s="749"/>
      <c r="M24" s="771" t="s">
        <v>250</v>
      </c>
      <c r="N24" s="775"/>
    </row>
    <row r="25" spans="1:14" x14ac:dyDescent="0.3">
      <c r="A25" s="390" t="s">
        <v>94</v>
      </c>
      <c r="B25" s="406">
        <f xml:space="preserve">
SUM(C25:M25)</f>
        <v>6718</v>
      </c>
      <c r="C25" s="777"/>
      <c r="D25" s="750"/>
      <c r="E25" s="751"/>
      <c r="F25" s="752">
        <f xml:space="preserve">
IF($A$4&lt;=12,SUMIFS('ON Data'!O:O,'ON Data'!$D:$D,$A$4,'ON Data'!$E:$E,10),SUMIFS('ON Data'!O:O,'ON Data'!$E:$E,10))</f>
        <v>6718</v>
      </c>
      <c r="G25" s="751"/>
      <c r="H25" s="751"/>
      <c r="I25" s="751"/>
      <c r="J25" s="751"/>
      <c r="K25" s="751"/>
      <c r="L25" s="751"/>
      <c r="M25" s="772">
        <f xml:space="preserve">
IF($A$4&lt;=12,SUMIFS('ON Data'!AW:AW,'ON Data'!$D:$D,$A$4,'ON Data'!$E:$E,10),SUMIFS('ON Data'!AW:AW,'ON Data'!$E:$E,10))</f>
        <v>0</v>
      </c>
      <c r="N25" s="775"/>
    </row>
    <row r="26" spans="1:14" x14ac:dyDescent="0.3">
      <c r="A26" s="396" t="s">
        <v>248</v>
      </c>
      <c r="B26" s="414">
        <f xml:space="preserve">
SUM(C26:M26)</f>
        <v>15000</v>
      </c>
      <c r="C26" s="777"/>
      <c r="D26" s="750"/>
      <c r="E26" s="751"/>
      <c r="F26" s="753">
        <f xml:space="preserve">
IF($A$4&lt;=12,SUMIFS('ON Data'!O:O,'ON Data'!$D:$D,$A$4,'ON Data'!$E:$E,11),SUMIFS('ON Data'!O:O,'ON Data'!$E:$E,11))</f>
        <v>15000</v>
      </c>
      <c r="G26" s="754"/>
      <c r="H26" s="754"/>
      <c r="I26" s="754"/>
      <c r="J26" s="754"/>
      <c r="K26" s="754"/>
      <c r="L26" s="754"/>
      <c r="M26" s="772">
        <f xml:space="preserve">
IF($A$4&lt;=12,SUMIFS('ON Data'!AW:AW,'ON Data'!$D:$D,$A$4,'ON Data'!$E:$E,11),SUMIFS('ON Data'!AW:AW,'ON Data'!$E:$E,11))</f>
        <v>0</v>
      </c>
      <c r="N26" s="775"/>
    </row>
    <row r="27" spans="1:14" x14ac:dyDescent="0.3">
      <c r="A27" s="396" t="s">
        <v>96</v>
      </c>
      <c r="B27" s="429">
        <f xml:space="preserve">
IF(B26=0,0,B25/B26)</f>
        <v>0.44786666666666669</v>
      </c>
      <c r="C27" s="778"/>
      <c r="D27" s="755"/>
      <c r="E27" s="751"/>
      <c r="F27" s="756">
        <f xml:space="preserve">
IF(F26=0,0,F25/F26)</f>
        <v>0.44786666666666669</v>
      </c>
      <c r="G27" s="751"/>
      <c r="H27" s="751"/>
      <c r="I27" s="751"/>
      <c r="J27" s="751"/>
      <c r="K27" s="751"/>
      <c r="L27" s="751"/>
      <c r="M27" s="773">
        <f xml:space="preserve">
IF(M26=0,0,M25/M26)</f>
        <v>0</v>
      </c>
      <c r="N27" s="775"/>
    </row>
    <row r="28" spans="1:14" ht="15" thickBot="1" x14ac:dyDescent="0.35">
      <c r="A28" s="396" t="s">
        <v>247</v>
      </c>
      <c r="B28" s="414">
        <f xml:space="preserve">
SUM(C28:M28)</f>
        <v>8282</v>
      </c>
      <c r="C28" s="779"/>
      <c r="D28" s="757"/>
      <c r="E28" s="758"/>
      <c r="F28" s="759">
        <f xml:space="preserve">
F26-F25</f>
        <v>8282</v>
      </c>
      <c r="G28" s="758"/>
      <c r="H28" s="758"/>
      <c r="I28" s="758"/>
      <c r="J28" s="758"/>
      <c r="K28" s="758"/>
      <c r="L28" s="758"/>
      <c r="M28" s="774">
        <f xml:space="preserve">
M26-M25</f>
        <v>0</v>
      </c>
      <c r="N28" s="775"/>
    </row>
    <row r="29" spans="1:14" x14ac:dyDescent="0.3">
      <c r="A29" s="397"/>
      <c r="B29" s="397"/>
      <c r="C29" s="397"/>
      <c r="D29" s="398"/>
      <c r="E29" s="398"/>
      <c r="F29" s="398"/>
      <c r="G29" s="398"/>
      <c r="H29" s="398"/>
      <c r="I29" s="398"/>
      <c r="J29" s="397"/>
      <c r="K29" s="397"/>
    </row>
    <row r="30" spans="1:14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77"/>
      <c r="K30" s="277"/>
    </row>
    <row r="31" spans="1:14" x14ac:dyDescent="0.3">
      <c r="A31" s="227" t="s">
        <v>245</v>
      </c>
      <c r="B31" s="254"/>
      <c r="C31" s="254"/>
      <c r="D31" s="254"/>
      <c r="E31" s="254"/>
      <c r="F31" s="254"/>
      <c r="G31" s="254"/>
      <c r="H31" s="254"/>
      <c r="I31" s="254"/>
      <c r="J31" s="277"/>
      <c r="K31" s="277"/>
    </row>
    <row r="32" spans="1:14" ht="14.4" customHeight="1" x14ac:dyDescent="0.3">
      <c r="A32" s="425" t="s">
        <v>242</v>
      </c>
      <c r="B32" s="426"/>
      <c r="C32" s="426"/>
      <c r="D32" s="426"/>
      <c r="E32" s="426"/>
      <c r="F32" s="426"/>
      <c r="G32" s="426"/>
      <c r="H32" s="426"/>
      <c r="I32" s="426"/>
    </row>
    <row r="33" spans="1:1" x14ac:dyDescent="0.3">
      <c r="A33" s="427" t="s">
        <v>281</v>
      </c>
    </row>
    <row r="34" spans="1:1" x14ac:dyDescent="0.3">
      <c r="A34" s="427" t="s">
        <v>282</v>
      </c>
    </row>
    <row r="35" spans="1:1" x14ac:dyDescent="0.3">
      <c r="A35" s="427" t="s">
        <v>283</v>
      </c>
    </row>
    <row r="36" spans="1:1" x14ac:dyDescent="0.3">
      <c r="A36" s="427" t="s">
        <v>251</v>
      </c>
    </row>
  </sheetData>
  <mergeCells count="12">
    <mergeCell ref="B3:B4"/>
    <mergeCell ref="A1:M1"/>
    <mergeCell ref="C27:E27"/>
    <mergeCell ref="C28:E28"/>
    <mergeCell ref="F27:L27"/>
    <mergeCell ref="F28:L28"/>
    <mergeCell ref="C24:E24"/>
    <mergeCell ref="C25:E25"/>
    <mergeCell ref="C26:E26"/>
    <mergeCell ref="F24:L24"/>
    <mergeCell ref="F25:L25"/>
    <mergeCell ref="F26:L26"/>
  </mergeCells>
  <conditionalFormatting sqref="B22:K22">
    <cfRule type="cellIs" dxfId="24" priority="6" operator="greaterThan">
      <formula>1</formula>
    </cfRule>
  </conditionalFormatting>
  <conditionalFormatting sqref="B23:K23">
    <cfRule type="cellIs" dxfId="23" priority="5" operator="greaterThan">
      <formula>0</formula>
    </cfRule>
  </conditionalFormatting>
  <conditionalFormatting sqref="M27">
    <cfRule type="cellIs" dxfId="22" priority="4" operator="greaterThan">
      <formula>1</formula>
    </cfRule>
  </conditionalFormatting>
  <conditionalFormatting sqref="M28">
    <cfRule type="cellIs" dxfId="21" priority="3" operator="lessThan">
      <formula>0</formula>
    </cfRule>
  </conditionalFormatting>
  <conditionalFormatting sqref="F28">
    <cfRule type="cellIs" dxfId="20" priority="1" operator="lessThan">
      <formula>0</formula>
    </cfRule>
  </conditionalFormatting>
  <conditionalFormatting sqref="F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68" t="s">
        <v>151</v>
      </c>
      <c r="B1" s="468"/>
      <c r="C1" s="469"/>
      <c r="D1" s="469"/>
      <c r="E1" s="469"/>
    </row>
    <row r="2" spans="1:5" ht="14.4" customHeight="1" thickBot="1" x14ac:dyDescent="0.35">
      <c r="A2" s="382" t="s">
        <v>309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24469.523879381813</v>
      </c>
      <c r="D4" s="287">
        <f ca="1">IF(ISERROR(VLOOKUP("Náklady celkem",INDIRECT("HI!$A:$G"),5,0)),0,VLOOKUP("Náklady celkem",INDIRECT("HI!$A:$G"),5,0))</f>
        <v>24760.271549999998</v>
      </c>
      <c r="E4" s="288">
        <f ca="1">IF(C4=0,0,D4/C4)</f>
        <v>1.0118820321985573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1009.1779197311905</v>
      </c>
      <c r="D7" s="295">
        <f>IF(ISERROR(HI!E5),"",HI!E5)</f>
        <v>1053.4296300000001</v>
      </c>
      <c r="E7" s="292">
        <f t="shared" ref="E7:E15" si="0">IF(C7=0,0,D7/C7)</f>
        <v>1.0438492652322364</v>
      </c>
    </row>
    <row r="8" spans="1:5" ht="14.4" customHeight="1" x14ac:dyDescent="0.3">
      <c r="A8" s="454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0.98037938748033926</v>
      </c>
      <c r="E8" s="292">
        <f t="shared" si="0"/>
        <v>1.0893104305337102</v>
      </c>
    </row>
    <row r="9" spans="1:5" ht="14.4" customHeight="1" x14ac:dyDescent="0.3">
      <c r="A9" s="454" t="str">
        <f>HYPERLINK("#'LŽ Statim'!A1","Podíl statimových žádanek (max. 30%)")</f>
        <v>Podíl statimových žádanek (max. 30%)</v>
      </c>
      <c r="B9" s="452" t="s">
        <v>268</v>
      </c>
      <c r="C9" s="453">
        <v>0.3</v>
      </c>
      <c r="D9" s="453">
        <f>IF('LŽ Statim'!G3="",0,'LŽ Statim'!G3)</f>
        <v>0.22418710781517398</v>
      </c>
      <c r="E9" s="292">
        <f>IF(C9=0,0,D9/C9)</f>
        <v>0.74729035938391331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54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0.72951717751173295</v>
      </c>
      <c r="E11" s="292">
        <f t="shared" si="0"/>
        <v>1.215861962519555</v>
      </c>
    </row>
    <row r="12" spans="1:5" ht="14.4" customHeight="1" x14ac:dyDescent="0.3">
      <c r="A12" s="454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1</v>
      </c>
      <c r="E12" s="292">
        <f t="shared" si="0"/>
        <v>1.25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11077.271291967883</v>
      </c>
      <c r="D15" s="295">
        <f>IF(ISERROR(HI!E6),"",HI!E6)</f>
        <v>11691.354520000001</v>
      </c>
      <c r="E15" s="292">
        <f t="shared" si="0"/>
        <v>1.0554363264965252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9527.8359597347098</v>
      </c>
      <c r="D16" s="291">
        <f ca="1">IF(ISERROR(VLOOKUP("Osobní náklady (Kč) *",INDIRECT("HI!$A:$G"),5,0)),0,VLOOKUP("Osobní náklady (Kč) *",INDIRECT("HI!$A:$G"),5,0))</f>
        <v>9060.8633599999994</v>
      </c>
      <c r="E16" s="292">
        <f ca="1">IF(C16=0,0,D16/C16)</f>
        <v>0.95098859786123846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23383.747890000002</v>
      </c>
      <c r="D18" s="310">
        <f ca="1">IF(ISERROR(VLOOKUP("Výnosy celkem",INDIRECT("HI!$A:$G"),5,0)),0,VLOOKUP("Výnosy celkem",INDIRECT("HI!$A:$G"),5,0))</f>
        <v>21710.757289999998</v>
      </c>
      <c r="E18" s="311">
        <f t="shared" ref="E18:E28" ca="1" si="1">IF(C18=0,0,D18/C18)</f>
        <v>0.92845498472400767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344.46789000000001</v>
      </c>
      <c r="D19" s="291">
        <f ca="1">IF(ISERROR(VLOOKUP("Ambulance *",INDIRECT("HI!$A:$G"),5,0)),0,VLOOKUP("Ambulance *",INDIRECT("HI!$A:$G"),5,0))</f>
        <v>397.01729000000006</v>
      </c>
      <c r="E19" s="292">
        <f t="shared" ca="1" si="1"/>
        <v>1.1525523902968142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1.152552390296814</v>
      </c>
      <c r="E20" s="292">
        <f t="shared" si="1"/>
        <v>1.152552390296814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1.0525761407998375</v>
      </c>
      <c r="E21" s="292">
        <f t="shared" si="1"/>
        <v>1.2383248715292205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23039.280000000002</v>
      </c>
      <c r="D22" s="291">
        <f ca="1">IF(ISERROR(VLOOKUP("Hospitalizace *",INDIRECT("HI!$A:$G"),5,0)),0,VLOOKUP("Hospitalizace *",INDIRECT("HI!$A:$G"),5,0))</f>
        <v>21313.739999999998</v>
      </c>
      <c r="E22" s="292">
        <f ca="1">IF(C22=0,0,D22/C22)</f>
        <v>0.92510443034678147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0.92510443034678147</v>
      </c>
      <c r="E23" s="292">
        <f t="shared" si="1"/>
        <v>0.92510443034678147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0.92510443034678147</v>
      </c>
      <c r="E24" s="292">
        <f t="shared" si="1"/>
        <v>0.92510443034678147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0.95614035087719296</v>
      </c>
      <c r="E26" s="292">
        <f t="shared" si="1"/>
        <v>1.0064635272391504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0.76559251559251562</v>
      </c>
      <c r="E27" s="292">
        <f t="shared" si="1"/>
        <v>0.76559251559251562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0.8002088606935629</v>
      </c>
      <c r="D28" s="296">
        <f>IF(ISERROR(VLOOKUP("Celkem:",'ZV Vyžád.'!$A:$M,7,0)),"",VLOOKUP("Celkem:",'ZV Vyžád.'!$A:$M,7,0))</f>
        <v>1.0249072885673161</v>
      </c>
      <c r="E28" s="292">
        <f t="shared" si="1"/>
        <v>1.2807997248105962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1" priority="20" operator="lessThan">
      <formula>1</formula>
    </cfRule>
  </conditionalFormatting>
  <conditionalFormatting sqref="E9">
    <cfRule type="cellIs" dxfId="8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8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9" x14ac:dyDescent="0.3">
      <c r="A1" s="378" t="s">
        <v>2665</v>
      </c>
    </row>
    <row r="2" spans="1:49" x14ac:dyDescent="0.3">
      <c r="A2" s="382" t="s">
        <v>309</v>
      </c>
    </row>
    <row r="3" spans="1:49" x14ac:dyDescent="0.3">
      <c r="A3" s="378" t="s">
        <v>214</v>
      </c>
      <c r="B3" s="401">
        <v>2016</v>
      </c>
      <c r="D3" s="379">
        <f>MAX(D5:D1048576)</f>
        <v>2</v>
      </c>
      <c r="F3" s="379">
        <f>SUMIF($E5:$E1048576,"&lt;10",F5:F1048576)</f>
        <v>6759452.7999999998</v>
      </c>
      <c r="G3" s="379">
        <f t="shared" ref="G3:AW3" si="0">SUMIF($E5:$E1048576,"&lt;10",G5:G1048576)</f>
        <v>0</v>
      </c>
      <c r="H3" s="379">
        <f t="shared" si="0"/>
        <v>0</v>
      </c>
      <c r="I3" s="379">
        <f t="shared" si="0"/>
        <v>120732</v>
      </c>
      <c r="J3" s="379">
        <f t="shared" si="0"/>
        <v>380192.5</v>
      </c>
      <c r="K3" s="379">
        <f t="shared" si="0"/>
        <v>1920777.5</v>
      </c>
      <c r="L3" s="379">
        <f t="shared" si="0"/>
        <v>0</v>
      </c>
      <c r="M3" s="379">
        <f t="shared" si="0"/>
        <v>0</v>
      </c>
      <c r="N3" s="379">
        <f t="shared" si="0"/>
        <v>0</v>
      </c>
      <c r="O3" s="379">
        <f t="shared" si="0"/>
        <v>0</v>
      </c>
      <c r="P3" s="379">
        <f t="shared" si="0"/>
        <v>1885850.25</v>
      </c>
      <c r="Q3" s="379">
        <f t="shared" si="0"/>
        <v>1410904.3</v>
      </c>
      <c r="R3" s="379">
        <f t="shared" si="0"/>
        <v>201753</v>
      </c>
      <c r="S3" s="379">
        <f t="shared" si="0"/>
        <v>0</v>
      </c>
      <c r="T3" s="379">
        <f t="shared" si="0"/>
        <v>0</v>
      </c>
      <c r="U3" s="379">
        <f t="shared" si="0"/>
        <v>0</v>
      </c>
      <c r="V3" s="379">
        <f t="shared" si="0"/>
        <v>0</v>
      </c>
      <c r="W3" s="379">
        <f t="shared" si="0"/>
        <v>0</v>
      </c>
      <c r="X3" s="379">
        <f t="shared" si="0"/>
        <v>0</v>
      </c>
      <c r="Y3" s="379">
        <f t="shared" si="0"/>
        <v>0</v>
      </c>
      <c r="Z3" s="379">
        <f t="shared" si="0"/>
        <v>0</v>
      </c>
      <c r="AA3" s="379">
        <f t="shared" si="0"/>
        <v>0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0</v>
      </c>
      <c r="AG3" s="379">
        <f t="shared" si="0"/>
        <v>0</v>
      </c>
      <c r="AH3" s="379">
        <f t="shared" si="0"/>
        <v>0</v>
      </c>
      <c r="AI3" s="379">
        <f t="shared" si="0"/>
        <v>0</v>
      </c>
      <c r="AJ3" s="379">
        <f t="shared" si="0"/>
        <v>0</v>
      </c>
      <c r="AK3" s="379">
        <f t="shared" si="0"/>
        <v>0</v>
      </c>
      <c r="AL3" s="379">
        <f t="shared" si="0"/>
        <v>0</v>
      </c>
      <c r="AM3" s="379">
        <f t="shared" si="0"/>
        <v>74095</v>
      </c>
      <c r="AN3" s="379">
        <f t="shared" si="0"/>
        <v>0</v>
      </c>
      <c r="AO3" s="379">
        <f t="shared" si="0"/>
        <v>49499</v>
      </c>
      <c r="AP3" s="379">
        <f t="shared" si="0"/>
        <v>0</v>
      </c>
      <c r="AQ3" s="379">
        <f t="shared" si="0"/>
        <v>0</v>
      </c>
      <c r="AR3" s="379">
        <f t="shared" si="0"/>
        <v>623008.25</v>
      </c>
      <c r="AS3" s="379">
        <f t="shared" si="0"/>
        <v>0</v>
      </c>
      <c r="AT3" s="379">
        <f t="shared" si="0"/>
        <v>0</v>
      </c>
      <c r="AU3" s="379">
        <f t="shared" si="0"/>
        <v>0</v>
      </c>
      <c r="AV3" s="379">
        <f t="shared" si="0"/>
        <v>0</v>
      </c>
      <c r="AW3" s="379">
        <f t="shared" si="0"/>
        <v>92641</v>
      </c>
    </row>
    <row r="4" spans="1:49" x14ac:dyDescent="0.3">
      <c r="A4" s="378" t="s">
        <v>215</v>
      </c>
      <c r="B4" s="401">
        <v>1</v>
      </c>
      <c r="C4" s="380" t="s">
        <v>5</v>
      </c>
      <c r="D4" s="381" t="s">
        <v>68</v>
      </c>
      <c r="E4" s="381" t="s">
        <v>213</v>
      </c>
      <c r="F4" s="381" t="s">
        <v>3</v>
      </c>
      <c r="G4" s="381">
        <v>0</v>
      </c>
      <c r="H4" s="381">
        <v>25</v>
      </c>
      <c r="I4" s="381">
        <v>99</v>
      </c>
      <c r="J4" s="381">
        <v>100</v>
      </c>
      <c r="K4" s="381">
        <v>101</v>
      </c>
      <c r="L4" s="381">
        <v>102</v>
      </c>
      <c r="M4" s="381">
        <v>103</v>
      </c>
      <c r="N4" s="381">
        <v>203</v>
      </c>
      <c r="O4" s="381">
        <v>302</v>
      </c>
      <c r="P4" s="381">
        <v>303</v>
      </c>
      <c r="Q4" s="381">
        <v>304</v>
      </c>
      <c r="R4" s="381">
        <v>305</v>
      </c>
      <c r="S4" s="381">
        <v>306</v>
      </c>
      <c r="T4" s="381">
        <v>407</v>
      </c>
      <c r="U4" s="381">
        <v>408</v>
      </c>
      <c r="V4" s="381">
        <v>409</v>
      </c>
      <c r="W4" s="381">
        <v>410</v>
      </c>
      <c r="X4" s="381">
        <v>415</v>
      </c>
      <c r="Y4" s="381">
        <v>416</v>
      </c>
      <c r="Z4" s="381">
        <v>418</v>
      </c>
      <c r="AA4" s="381">
        <v>419</v>
      </c>
      <c r="AB4" s="381">
        <v>420</v>
      </c>
      <c r="AC4" s="381">
        <v>421</v>
      </c>
      <c r="AD4" s="381">
        <v>520</v>
      </c>
      <c r="AE4" s="381">
        <v>521</v>
      </c>
      <c r="AF4" s="381">
        <v>522</v>
      </c>
      <c r="AG4" s="381">
        <v>523</v>
      </c>
      <c r="AH4" s="381">
        <v>524</v>
      </c>
      <c r="AI4" s="381">
        <v>525</v>
      </c>
      <c r="AJ4" s="381">
        <v>526</v>
      </c>
      <c r="AK4" s="381">
        <v>527</v>
      </c>
      <c r="AL4" s="381">
        <v>528</v>
      </c>
      <c r="AM4" s="381">
        <v>629</v>
      </c>
      <c r="AN4" s="381">
        <v>630</v>
      </c>
      <c r="AO4" s="381">
        <v>636</v>
      </c>
      <c r="AP4" s="381">
        <v>637</v>
      </c>
      <c r="AQ4" s="381">
        <v>640</v>
      </c>
      <c r="AR4" s="381">
        <v>642</v>
      </c>
      <c r="AS4" s="381">
        <v>743</v>
      </c>
      <c r="AT4" s="381">
        <v>745</v>
      </c>
      <c r="AU4" s="381">
        <v>746</v>
      </c>
      <c r="AV4" s="381">
        <v>747</v>
      </c>
      <c r="AW4" s="381">
        <v>930</v>
      </c>
    </row>
    <row r="5" spans="1:49" x14ac:dyDescent="0.3">
      <c r="A5" s="378" t="s">
        <v>216</v>
      </c>
      <c r="B5" s="401">
        <v>2</v>
      </c>
      <c r="C5" s="378">
        <v>6</v>
      </c>
      <c r="D5" s="378">
        <v>1</v>
      </c>
      <c r="E5" s="378">
        <v>1</v>
      </c>
      <c r="F5" s="378">
        <v>90.25</v>
      </c>
      <c r="G5" s="378">
        <v>0</v>
      </c>
      <c r="H5" s="378">
        <v>0</v>
      </c>
      <c r="I5" s="378">
        <v>1</v>
      </c>
      <c r="J5" s="378">
        <v>3</v>
      </c>
      <c r="K5" s="378">
        <v>9</v>
      </c>
      <c r="L5" s="378">
        <v>0</v>
      </c>
      <c r="M5" s="378">
        <v>0</v>
      </c>
      <c r="N5" s="378">
        <v>0</v>
      </c>
      <c r="O5" s="378">
        <v>0</v>
      </c>
      <c r="P5" s="378">
        <v>33</v>
      </c>
      <c r="Q5" s="378">
        <v>20.25</v>
      </c>
      <c r="R5" s="378">
        <v>4</v>
      </c>
      <c r="S5" s="378">
        <v>0</v>
      </c>
      <c r="T5" s="378">
        <v>0</v>
      </c>
      <c r="U5" s="378">
        <v>0</v>
      </c>
      <c r="V5" s="378">
        <v>0</v>
      </c>
      <c r="W5" s="378">
        <v>0</v>
      </c>
      <c r="X5" s="378">
        <v>0</v>
      </c>
      <c r="Y5" s="378">
        <v>0</v>
      </c>
      <c r="Z5" s="378">
        <v>0</v>
      </c>
      <c r="AA5" s="378">
        <v>0</v>
      </c>
      <c r="AB5" s="378">
        <v>0</v>
      </c>
      <c r="AC5" s="378">
        <v>0</v>
      </c>
      <c r="AD5" s="378">
        <v>0</v>
      </c>
      <c r="AE5" s="378">
        <v>0</v>
      </c>
      <c r="AF5" s="378">
        <v>0</v>
      </c>
      <c r="AG5" s="378">
        <v>0</v>
      </c>
      <c r="AH5" s="378">
        <v>0</v>
      </c>
      <c r="AI5" s="378">
        <v>0</v>
      </c>
      <c r="AJ5" s="378">
        <v>0</v>
      </c>
      <c r="AK5" s="378">
        <v>0</v>
      </c>
      <c r="AL5" s="378">
        <v>0</v>
      </c>
      <c r="AM5" s="378">
        <v>2</v>
      </c>
      <c r="AN5" s="378">
        <v>0</v>
      </c>
      <c r="AO5" s="378">
        <v>1</v>
      </c>
      <c r="AP5" s="378">
        <v>0</v>
      </c>
      <c r="AQ5" s="378">
        <v>0</v>
      </c>
      <c r="AR5" s="378">
        <v>15</v>
      </c>
      <c r="AS5" s="378">
        <v>0</v>
      </c>
      <c r="AT5" s="378">
        <v>0</v>
      </c>
      <c r="AU5" s="378">
        <v>0</v>
      </c>
      <c r="AV5" s="378">
        <v>0</v>
      </c>
      <c r="AW5" s="378">
        <v>2</v>
      </c>
    </row>
    <row r="6" spans="1:49" x14ac:dyDescent="0.3">
      <c r="A6" s="378" t="s">
        <v>217</v>
      </c>
      <c r="B6" s="401">
        <v>3</v>
      </c>
      <c r="C6" s="378">
        <v>6</v>
      </c>
      <c r="D6" s="378">
        <v>1</v>
      </c>
      <c r="E6" s="378">
        <v>2</v>
      </c>
      <c r="F6" s="378">
        <v>13432.4</v>
      </c>
      <c r="G6" s="378">
        <v>0</v>
      </c>
      <c r="H6" s="378">
        <v>0</v>
      </c>
      <c r="I6" s="378">
        <v>152</v>
      </c>
      <c r="J6" s="378">
        <v>504</v>
      </c>
      <c r="K6" s="378">
        <v>1464</v>
      </c>
      <c r="L6" s="378">
        <v>0</v>
      </c>
      <c r="M6" s="378">
        <v>0</v>
      </c>
      <c r="N6" s="378">
        <v>0</v>
      </c>
      <c r="O6" s="378">
        <v>0</v>
      </c>
      <c r="P6" s="378">
        <v>4741.25</v>
      </c>
      <c r="Q6" s="378">
        <v>3109.9</v>
      </c>
      <c r="R6" s="378">
        <v>433.5</v>
      </c>
      <c r="S6" s="378">
        <v>0</v>
      </c>
      <c r="T6" s="378">
        <v>0</v>
      </c>
      <c r="U6" s="378">
        <v>0</v>
      </c>
      <c r="V6" s="378">
        <v>0</v>
      </c>
      <c r="W6" s="378">
        <v>0</v>
      </c>
      <c r="X6" s="378">
        <v>0</v>
      </c>
      <c r="Y6" s="378">
        <v>0</v>
      </c>
      <c r="Z6" s="378">
        <v>0</v>
      </c>
      <c r="AA6" s="378">
        <v>0</v>
      </c>
      <c r="AB6" s="378">
        <v>0</v>
      </c>
      <c r="AC6" s="378">
        <v>0</v>
      </c>
      <c r="AD6" s="378">
        <v>0</v>
      </c>
      <c r="AE6" s="378">
        <v>0</v>
      </c>
      <c r="AF6" s="378">
        <v>0</v>
      </c>
      <c r="AG6" s="378">
        <v>0</v>
      </c>
      <c r="AH6" s="378">
        <v>0</v>
      </c>
      <c r="AI6" s="378">
        <v>0</v>
      </c>
      <c r="AJ6" s="378">
        <v>0</v>
      </c>
      <c r="AK6" s="378">
        <v>0</v>
      </c>
      <c r="AL6" s="378">
        <v>0</v>
      </c>
      <c r="AM6" s="378">
        <v>336</v>
      </c>
      <c r="AN6" s="378">
        <v>0</v>
      </c>
      <c r="AO6" s="378">
        <v>157.5</v>
      </c>
      <c r="AP6" s="378">
        <v>0</v>
      </c>
      <c r="AQ6" s="378">
        <v>0</v>
      </c>
      <c r="AR6" s="378">
        <v>2206.25</v>
      </c>
      <c r="AS6" s="378">
        <v>0</v>
      </c>
      <c r="AT6" s="378">
        <v>0</v>
      </c>
      <c r="AU6" s="378">
        <v>0</v>
      </c>
      <c r="AV6" s="378">
        <v>0</v>
      </c>
      <c r="AW6" s="378">
        <v>328</v>
      </c>
    </row>
    <row r="7" spans="1:49" x14ac:dyDescent="0.3">
      <c r="A7" s="378" t="s">
        <v>218</v>
      </c>
      <c r="B7" s="401">
        <v>4</v>
      </c>
      <c r="C7" s="378">
        <v>6</v>
      </c>
      <c r="D7" s="378">
        <v>1</v>
      </c>
      <c r="E7" s="378">
        <v>4</v>
      </c>
      <c r="F7" s="378">
        <v>726.5</v>
      </c>
      <c r="G7" s="378">
        <v>0</v>
      </c>
      <c r="H7" s="378">
        <v>0</v>
      </c>
      <c r="I7" s="378">
        <v>30</v>
      </c>
      <c r="J7" s="378">
        <v>89.5</v>
      </c>
      <c r="K7" s="378">
        <v>265.5</v>
      </c>
      <c r="L7" s="378">
        <v>0</v>
      </c>
      <c r="M7" s="378">
        <v>0</v>
      </c>
      <c r="N7" s="378">
        <v>0</v>
      </c>
      <c r="O7" s="378">
        <v>0</v>
      </c>
      <c r="P7" s="378">
        <v>211.5</v>
      </c>
      <c r="Q7" s="378">
        <v>0</v>
      </c>
      <c r="R7" s="378">
        <v>0</v>
      </c>
      <c r="S7" s="378">
        <v>0</v>
      </c>
      <c r="T7" s="378">
        <v>0</v>
      </c>
      <c r="U7" s="378">
        <v>0</v>
      </c>
      <c r="V7" s="378">
        <v>0</v>
      </c>
      <c r="W7" s="378">
        <v>0</v>
      </c>
      <c r="X7" s="378">
        <v>0</v>
      </c>
      <c r="Y7" s="378">
        <v>0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0</v>
      </c>
      <c r="AP7" s="378">
        <v>0</v>
      </c>
      <c r="AQ7" s="378">
        <v>0</v>
      </c>
      <c r="AR7" s="378">
        <v>130</v>
      </c>
      <c r="AS7" s="378">
        <v>0</v>
      </c>
      <c r="AT7" s="378">
        <v>0</v>
      </c>
      <c r="AU7" s="378">
        <v>0</v>
      </c>
      <c r="AV7" s="378">
        <v>0</v>
      </c>
      <c r="AW7" s="378">
        <v>0</v>
      </c>
    </row>
    <row r="8" spans="1:49" x14ac:dyDescent="0.3">
      <c r="A8" s="378" t="s">
        <v>219</v>
      </c>
      <c r="B8" s="401">
        <v>5</v>
      </c>
      <c r="C8" s="378">
        <v>6</v>
      </c>
      <c r="D8" s="378">
        <v>1</v>
      </c>
      <c r="E8" s="378">
        <v>6</v>
      </c>
      <c r="F8" s="378">
        <v>3435450</v>
      </c>
      <c r="G8" s="378">
        <v>0</v>
      </c>
      <c r="H8" s="378">
        <v>0</v>
      </c>
      <c r="I8" s="378">
        <v>60661</v>
      </c>
      <c r="J8" s="378">
        <v>193461</v>
      </c>
      <c r="K8" s="378">
        <v>979432</v>
      </c>
      <c r="L8" s="378">
        <v>0</v>
      </c>
      <c r="M8" s="378">
        <v>0</v>
      </c>
      <c r="N8" s="378">
        <v>0</v>
      </c>
      <c r="O8" s="378">
        <v>0</v>
      </c>
      <c r="P8" s="378">
        <v>949936</v>
      </c>
      <c r="Q8" s="378">
        <v>703989</v>
      </c>
      <c r="R8" s="378">
        <v>124862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36539</v>
      </c>
      <c r="AN8" s="378">
        <v>0</v>
      </c>
      <c r="AO8" s="378">
        <v>22986</v>
      </c>
      <c r="AP8" s="378">
        <v>0</v>
      </c>
      <c r="AQ8" s="378">
        <v>0</v>
      </c>
      <c r="AR8" s="378">
        <v>317052</v>
      </c>
      <c r="AS8" s="378">
        <v>0</v>
      </c>
      <c r="AT8" s="378">
        <v>0</v>
      </c>
      <c r="AU8" s="378">
        <v>0</v>
      </c>
      <c r="AV8" s="378">
        <v>0</v>
      </c>
      <c r="AW8" s="378">
        <v>46532</v>
      </c>
    </row>
    <row r="9" spans="1:49" x14ac:dyDescent="0.3">
      <c r="A9" s="378" t="s">
        <v>220</v>
      </c>
      <c r="B9" s="401">
        <v>6</v>
      </c>
      <c r="C9" s="378">
        <v>6</v>
      </c>
      <c r="D9" s="378">
        <v>1</v>
      </c>
      <c r="E9" s="378">
        <v>9</v>
      </c>
      <c r="F9" s="378">
        <v>8800</v>
      </c>
      <c r="G9" s="378">
        <v>0</v>
      </c>
      <c r="H9" s="378">
        <v>0</v>
      </c>
      <c r="I9" s="378">
        <v>0</v>
      </c>
      <c r="J9" s="378">
        <v>0</v>
      </c>
      <c r="K9" s="378">
        <v>0</v>
      </c>
      <c r="L9" s="378">
        <v>0</v>
      </c>
      <c r="M9" s="378">
        <v>0</v>
      </c>
      <c r="N9" s="378">
        <v>0</v>
      </c>
      <c r="O9" s="378">
        <v>0</v>
      </c>
      <c r="P9" s="378">
        <v>1800</v>
      </c>
      <c r="Q9" s="378">
        <v>7000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0</v>
      </c>
      <c r="AN9" s="378">
        <v>0</v>
      </c>
      <c r="AO9" s="378">
        <v>0</v>
      </c>
      <c r="AP9" s="378">
        <v>0</v>
      </c>
      <c r="AQ9" s="378">
        <v>0</v>
      </c>
      <c r="AR9" s="378">
        <v>0</v>
      </c>
      <c r="AS9" s="378">
        <v>0</v>
      </c>
      <c r="AT9" s="378">
        <v>0</v>
      </c>
      <c r="AU9" s="378">
        <v>0</v>
      </c>
      <c r="AV9" s="378">
        <v>0</v>
      </c>
      <c r="AW9" s="378">
        <v>0</v>
      </c>
    </row>
    <row r="10" spans="1:49" x14ac:dyDescent="0.3">
      <c r="A10" s="378" t="s">
        <v>221</v>
      </c>
      <c r="B10" s="401">
        <v>7</v>
      </c>
      <c r="C10" s="378">
        <v>6</v>
      </c>
      <c r="D10" s="378">
        <v>1</v>
      </c>
      <c r="E10" s="378">
        <v>10</v>
      </c>
      <c r="F10" s="378">
        <v>5200</v>
      </c>
      <c r="G10" s="378">
        <v>0</v>
      </c>
      <c r="H10" s="378">
        <v>0</v>
      </c>
      <c r="I10" s="378">
        <v>0</v>
      </c>
      <c r="J10" s="378">
        <v>0</v>
      </c>
      <c r="K10" s="378">
        <v>0</v>
      </c>
      <c r="L10" s="378">
        <v>0</v>
      </c>
      <c r="M10" s="378">
        <v>0</v>
      </c>
      <c r="N10" s="378">
        <v>0</v>
      </c>
      <c r="O10" s="378">
        <v>5200</v>
      </c>
      <c r="P10" s="378">
        <v>0</v>
      </c>
      <c r="Q10" s="378">
        <v>0</v>
      </c>
      <c r="R10" s="378">
        <v>0</v>
      </c>
      <c r="S10" s="378">
        <v>0</v>
      </c>
      <c r="T10" s="378">
        <v>0</v>
      </c>
      <c r="U10" s="378">
        <v>0</v>
      </c>
      <c r="V10" s="378">
        <v>0</v>
      </c>
      <c r="W10" s="378">
        <v>0</v>
      </c>
      <c r="X10" s="378">
        <v>0</v>
      </c>
      <c r="Y10" s="378">
        <v>0</v>
      </c>
      <c r="Z10" s="378">
        <v>0</v>
      </c>
      <c r="AA10" s="378">
        <v>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0</v>
      </c>
      <c r="AJ10" s="378">
        <v>0</v>
      </c>
      <c r="AK10" s="378">
        <v>0</v>
      </c>
      <c r="AL10" s="378">
        <v>0</v>
      </c>
      <c r="AM10" s="378">
        <v>0</v>
      </c>
      <c r="AN10" s="378">
        <v>0</v>
      </c>
      <c r="AO10" s="378">
        <v>0</v>
      </c>
      <c r="AP10" s="378">
        <v>0</v>
      </c>
      <c r="AQ10" s="378">
        <v>0</v>
      </c>
      <c r="AR10" s="378">
        <v>0</v>
      </c>
      <c r="AS10" s="378">
        <v>0</v>
      </c>
      <c r="AT10" s="378">
        <v>0</v>
      </c>
      <c r="AU10" s="378">
        <v>0</v>
      </c>
      <c r="AV10" s="378">
        <v>0</v>
      </c>
      <c r="AW10" s="378">
        <v>0</v>
      </c>
    </row>
    <row r="11" spans="1:49" x14ac:dyDescent="0.3">
      <c r="A11" s="378" t="s">
        <v>222</v>
      </c>
      <c r="B11" s="401">
        <v>8</v>
      </c>
      <c r="C11" s="378">
        <v>6</v>
      </c>
      <c r="D11" s="378">
        <v>1</v>
      </c>
      <c r="E11" s="378">
        <v>11</v>
      </c>
      <c r="F11" s="378">
        <v>11741.994200037021</v>
      </c>
      <c r="G11" s="378">
        <v>0</v>
      </c>
      <c r="H11" s="378">
        <v>0</v>
      </c>
      <c r="I11" s="378">
        <v>0</v>
      </c>
      <c r="J11" s="378">
        <v>4241.9942000370202</v>
      </c>
      <c r="K11" s="378">
        <v>0</v>
      </c>
      <c r="L11" s="378">
        <v>0</v>
      </c>
      <c r="M11" s="378">
        <v>0</v>
      </c>
      <c r="N11" s="378">
        <v>0</v>
      </c>
      <c r="O11" s="378">
        <v>7500</v>
      </c>
      <c r="P11" s="378">
        <v>0</v>
      </c>
      <c r="Q11" s="378">
        <v>0</v>
      </c>
      <c r="R11" s="378">
        <v>0</v>
      </c>
      <c r="S11" s="378">
        <v>0</v>
      </c>
      <c r="T11" s="378">
        <v>0</v>
      </c>
      <c r="U11" s="378">
        <v>0</v>
      </c>
      <c r="V11" s="378">
        <v>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0</v>
      </c>
      <c r="AJ11" s="378">
        <v>0</v>
      </c>
      <c r="AK11" s="378">
        <v>0</v>
      </c>
      <c r="AL11" s="378">
        <v>0</v>
      </c>
      <c r="AM11" s="378">
        <v>0</v>
      </c>
      <c r="AN11" s="378">
        <v>0</v>
      </c>
      <c r="AO11" s="378">
        <v>0</v>
      </c>
      <c r="AP11" s="378">
        <v>0</v>
      </c>
      <c r="AQ11" s="378">
        <v>0</v>
      </c>
      <c r="AR11" s="378">
        <v>0</v>
      </c>
      <c r="AS11" s="378">
        <v>0</v>
      </c>
      <c r="AT11" s="378">
        <v>0</v>
      </c>
      <c r="AU11" s="378">
        <v>0</v>
      </c>
      <c r="AV11" s="378">
        <v>0</v>
      </c>
      <c r="AW11" s="378">
        <v>0</v>
      </c>
    </row>
    <row r="12" spans="1:49" x14ac:dyDescent="0.3">
      <c r="A12" s="378" t="s">
        <v>223</v>
      </c>
      <c r="B12" s="401">
        <v>9</v>
      </c>
      <c r="C12" s="378">
        <v>6</v>
      </c>
      <c r="D12" s="378">
        <v>2</v>
      </c>
      <c r="E12" s="378">
        <v>1</v>
      </c>
      <c r="F12" s="378">
        <v>89.25</v>
      </c>
      <c r="G12" s="378">
        <v>0</v>
      </c>
      <c r="H12" s="378">
        <v>0</v>
      </c>
      <c r="I12" s="378">
        <v>1</v>
      </c>
      <c r="J12" s="378">
        <v>3</v>
      </c>
      <c r="K12" s="378">
        <v>9</v>
      </c>
      <c r="L12" s="378">
        <v>0</v>
      </c>
      <c r="M12" s="378">
        <v>0</v>
      </c>
      <c r="N12" s="378">
        <v>0</v>
      </c>
      <c r="O12" s="378">
        <v>0</v>
      </c>
      <c r="P12" s="378">
        <v>33</v>
      </c>
      <c r="Q12" s="378">
        <v>20.25</v>
      </c>
      <c r="R12" s="378">
        <v>4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2</v>
      </c>
      <c r="AN12" s="378">
        <v>0</v>
      </c>
      <c r="AO12" s="378">
        <v>1</v>
      </c>
      <c r="AP12" s="378">
        <v>0</v>
      </c>
      <c r="AQ12" s="378">
        <v>0</v>
      </c>
      <c r="AR12" s="378">
        <v>14</v>
      </c>
      <c r="AS12" s="378">
        <v>0</v>
      </c>
      <c r="AT12" s="378">
        <v>0</v>
      </c>
      <c r="AU12" s="378">
        <v>0</v>
      </c>
      <c r="AV12" s="378">
        <v>0</v>
      </c>
      <c r="AW12" s="378">
        <v>2</v>
      </c>
    </row>
    <row r="13" spans="1:49" x14ac:dyDescent="0.3">
      <c r="A13" s="378" t="s">
        <v>224</v>
      </c>
      <c r="B13" s="401">
        <v>10</v>
      </c>
      <c r="C13" s="378">
        <v>6</v>
      </c>
      <c r="D13" s="378">
        <v>2</v>
      </c>
      <c r="E13" s="378">
        <v>2</v>
      </c>
      <c r="F13" s="378">
        <v>12697.9</v>
      </c>
      <c r="G13" s="378">
        <v>0</v>
      </c>
      <c r="H13" s="378">
        <v>0</v>
      </c>
      <c r="I13" s="378">
        <v>168</v>
      </c>
      <c r="J13" s="378">
        <v>496</v>
      </c>
      <c r="K13" s="378">
        <v>1488</v>
      </c>
      <c r="L13" s="378">
        <v>0</v>
      </c>
      <c r="M13" s="378">
        <v>0</v>
      </c>
      <c r="N13" s="378">
        <v>0</v>
      </c>
      <c r="O13" s="378">
        <v>0</v>
      </c>
      <c r="P13" s="378">
        <v>4321.5</v>
      </c>
      <c r="Q13" s="378">
        <v>3026.9</v>
      </c>
      <c r="R13" s="378">
        <v>277.5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0</v>
      </c>
      <c r="Z13" s="378">
        <v>0</v>
      </c>
      <c r="AA13" s="378">
        <v>0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336</v>
      </c>
      <c r="AN13" s="378">
        <v>0</v>
      </c>
      <c r="AO13" s="378">
        <v>157.5</v>
      </c>
      <c r="AP13" s="378">
        <v>0</v>
      </c>
      <c r="AQ13" s="378">
        <v>0</v>
      </c>
      <c r="AR13" s="378">
        <v>2122.5</v>
      </c>
      <c r="AS13" s="378">
        <v>0</v>
      </c>
      <c r="AT13" s="378">
        <v>0</v>
      </c>
      <c r="AU13" s="378">
        <v>0</v>
      </c>
      <c r="AV13" s="378">
        <v>0</v>
      </c>
      <c r="AW13" s="378">
        <v>304</v>
      </c>
    </row>
    <row r="14" spans="1:49" x14ac:dyDescent="0.3">
      <c r="A14" s="378" t="s">
        <v>225</v>
      </c>
      <c r="B14" s="401">
        <v>11</v>
      </c>
      <c r="C14" s="378">
        <v>6</v>
      </c>
      <c r="D14" s="378">
        <v>2</v>
      </c>
      <c r="E14" s="378">
        <v>4</v>
      </c>
      <c r="F14" s="378">
        <v>584.5</v>
      </c>
      <c r="G14" s="378">
        <v>0</v>
      </c>
      <c r="H14" s="378">
        <v>0</v>
      </c>
      <c r="I14" s="378">
        <v>30</v>
      </c>
      <c r="J14" s="378">
        <v>90</v>
      </c>
      <c r="K14" s="378">
        <v>267</v>
      </c>
      <c r="L14" s="378">
        <v>0</v>
      </c>
      <c r="M14" s="378">
        <v>0</v>
      </c>
      <c r="N14" s="378">
        <v>0</v>
      </c>
      <c r="O14" s="378">
        <v>0</v>
      </c>
      <c r="P14" s="378">
        <v>141</v>
      </c>
      <c r="Q14" s="378">
        <v>0</v>
      </c>
      <c r="R14" s="378">
        <v>0</v>
      </c>
      <c r="S14" s="378">
        <v>0</v>
      </c>
      <c r="T14" s="378">
        <v>0</v>
      </c>
      <c r="U14" s="378">
        <v>0</v>
      </c>
      <c r="V14" s="378">
        <v>0</v>
      </c>
      <c r="W14" s="378">
        <v>0</v>
      </c>
      <c r="X14" s="378">
        <v>0</v>
      </c>
      <c r="Y14" s="378">
        <v>0</v>
      </c>
      <c r="Z14" s="378">
        <v>0</v>
      </c>
      <c r="AA14" s="378">
        <v>0</v>
      </c>
      <c r="AB14" s="378">
        <v>0</v>
      </c>
      <c r="AC14" s="378">
        <v>0</v>
      </c>
      <c r="AD14" s="378">
        <v>0</v>
      </c>
      <c r="AE14" s="378">
        <v>0</v>
      </c>
      <c r="AF14" s="378">
        <v>0</v>
      </c>
      <c r="AG14" s="378">
        <v>0</v>
      </c>
      <c r="AH14" s="378">
        <v>0</v>
      </c>
      <c r="AI14" s="378">
        <v>0</v>
      </c>
      <c r="AJ14" s="378">
        <v>0</v>
      </c>
      <c r="AK14" s="378">
        <v>0</v>
      </c>
      <c r="AL14" s="378">
        <v>0</v>
      </c>
      <c r="AM14" s="378">
        <v>0</v>
      </c>
      <c r="AN14" s="378">
        <v>0</v>
      </c>
      <c r="AO14" s="378">
        <v>0</v>
      </c>
      <c r="AP14" s="378">
        <v>0</v>
      </c>
      <c r="AQ14" s="378">
        <v>0</v>
      </c>
      <c r="AR14" s="378">
        <v>56.5</v>
      </c>
      <c r="AS14" s="378">
        <v>0</v>
      </c>
      <c r="AT14" s="378">
        <v>0</v>
      </c>
      <c r="AU14" s="378">
        <v>0</v>
      </c>
      <c r="AV14" s="378">
        <v>0</v>
      </c>
      <c r="AW14" s="378">
        <v>0</v>
      </c>
    </row>
    <row r="15" spans="1:49" x14ac:dyDescent="0.3">
      <c r="A15" s="378" t="s">
        <v>226</v>
      </c>
      <c r="B15" s="401">
        <v>12</v>
      </c>
      <c r="C15" s="378">
        <v>6</v>
      </c>
      <c r="D15" s="378">
        <v>2</v>
      </c>
      <c r="E15" s="378">
        <v>6</v>
      </c>
      <c r="F15" s="378">
        <v>3258418</v>
      </c>
      <c r="G15" s="378">
        <v>0</v>
      </c>
      <c r="H15" s="378">
        <v>0</v>
      </c>
      <c r="I15" s="378">
        <v>59689</v>
      </c>
      <c r="J15" s="378">
        <v>185546</v>
      </c>
      <c r="K15" s="378">
        <v>937843</v>
      </c>
      <c r="L15" s="378">
        <v>0</v>
      </c>
      <c r="M15" s="378">
        <v>0</v>
      </c>
      <c r="N15" s="378">
        <v>0</v>
      </c>
      <c r="O15" s="378">
        <v>0</v>
      </c>
      <c r="P15" s="378">
        <v>912121</v>
      </c>
      <c r="Q15" s="378">
        <v>685386</v>
      </c>
      <c r="R15" s="378">
        <v>76172</v>
      </c>
      <c r="S15" s="378">
        <v>0</v>
      </c>
      <c r="T15" s="378">
        <v>0</v>
      </c>
      <c r="U15" s="378">
        <v>0</v>
      </c>
      <c r="V15" s="378">
        <v>0</v>
      </c>
      <c r="W15" s="378">
        <v>0</v>
      </c>
      <c r="X15" s="378">
        <v>0</v>
      </c>
      <c r="Y15" s="378">
        <v>0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0</v>
      </c>
      <c r="AK15" s="378">
        <v>0</v>
      </c>
      <c r="AL15" s="378">
        <v>0</v>
      </c>
      <c r="AM15" s="378">
        <v>36880</v>
      </c>
      <c r="AN15" s="378">
        <v>0</v>
      </c>
      <c r="AO15" s="378">
        <v>24396</v>
      </c>
      <c r="AP15" s="378">
        <v>0</v>
      </c>
      <c r="AQ15" s="378">
        <v>0</v>
      </c>
      <c r="AR15" s="378">
        <v>294912</v>
      </c>
      <c r="AS15" s="378">
        <v>0</v>
      </c>
      <c r="AT15" s="378">
        <v>0</v>
      </c>
      <c r="AU15" s="378">
        <v>0</v>
      </c>
      <c r="AV15" s="378">
        <v>0</v>
      </c>
      <c r="AW15" s="378">
        <v>45473</v>
      </c>
    </row>
    <row r="16" spans="1:49" x14ac:dyDescent="0.3">
      <c r="A16" s="378" t="s">
        <v>214</v>
      </c>
      <c r="B16" s="401">
        <v>2016</v>
      </c>
      <c r="C16" s="378">
        <v>6</v>
      </c>
      <c r="D16" s="378">
        <v>2</v>
      </c>
      <c r="E16" s="378">
        <v>9</v>
      </c>
      <c r="F16" s="378">
        <v>29164</v>
      </c>
      <c r="G16" s="378">
        <v>0</v>
      </c>
      <c r="H16" s="378">
        <v>0</v>
      </c>
      <c r="I16" s="378">
        <v>0</v>
      </c>
      <c r="J16" s="378">
        <v>0</v>
      </c>
      <c r="K16" s="378">
        <v>0</v>
      </c>
      <c r="L16" s="378">
        <v>0</v>
      </c>
      <c r="M16" s="378">
        <v>0</v>
      </c>
      <c r="N16" s="378">
        <v>0</v>
      </c>
      <c r="O16" s="378">
        <v>0</v>
      </c>
      <c r="P16" s="378">
        <v>12512</v>
      </c>
      <c r="Q16" s="378">
        <v>8352</v>
      </c>
      <c r="R16" s="378">
        <v>0</v>
      </c>
      <c r="S16" s="378">
        <v>0</v>
      </c>
      <c r="T16" s="378">
        <v>0</v>
      </c>
      <c r="U16" s="378">
        <v>0</v>
      </c>
      <c r="V16" s="378">
        <v>0</v>
      </c>
      <c r="W16" s="378">
        <v>0</v>
      </c>
      <c r="X16" s="378">
        <v>0</v>
      </c>
      <c r="Y16" s="378">
        <v>0</v>
      </c>
      <c r="Z16" s="378">
        <v>0</v>
      </c>
      <c r="AA16" s="378">
        <v>0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1800</v>
      </c>
      <c r="AP16" s="378">
        <v>0</v>
      </c>
      <c r="AQ16" s="378">
        <v>0</v>
      </c>
      <c r="AR16" s="378">
        <v>6500</v>
      </c>
      <c r="AS16" s="378">
        <v>0</v>
      </c>
      <c r="AT16" s="378">
        <v>0</v>
      </c>
      <c r="AU16" s="378">
        <v>0</v>
      </c>
      <c r="AV16" s="378">
        <v>0</v>
      </c>
      <c r="AW16" s="378">
        <v>0</v>
      </c>
    </row>
    <row r="17" spans="3:49" x14ac:dyDescent="0.3">
      <c r="C17" s="378">
        <v>6</v>
      </c>
      <c r="D17" s="378">
        <v>2</v>
      </c>
      <c r="E17" s="378">
        <v>10</v>
      </c>
      <c r="F17" s="378">
        <v>1518</v>
      </c>
      <c r="G17" s="378">
        <v>0</v>
      </c>
      <c r="H17" s="378">
        <v>0</v>
      </c>
      <c r="I17" s="378">
        <v>0</v>
      </c>
      <c r="J17" s="378">
        <v>0</v>
      </c>
      <c r="K17" s="378">
        <v>0</v>
      </c>
      <c r="L17" s="378">
        <v>0</v>
      </c>
      <c r="M17" s="378">
        <v>0</v>
      </c>
      <c r="N17" s="378">
        <v>0</v>
      </c>
      <c r="O17" s="378">
        <v>1518</v>
      </c>
      <c r="P17" s="378">
        <v>0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  <c r="AP17" s="378">
        <v>0</v>
      </c>
      <c r="AQ17" s="378">
        <v>0</v>
      </c>
      <c r="AR17" s="378">
        <v>0</v>
      </c>
      <c r="AS17" s="378">
        <v>0</v>
      </c>
      <c r="AT17" s="378">
        <v>0</v>
      </c>
      <c r="AU17" s="378">
        <v>0</v>
      </c>
      <c r="AV17" s="378">
        <v>0</v>
      </c>
      <c r="AW17" s="378">
        <v>0</v>
      </c>
    </row>
    <row r="18" spans="3:49" x14ac:dyDescent="0.3">
      <c r="C18" s="378">
        <v>6</v>
      </c>
      <c r="D18" s="378">
        <v>2</v>
      </c>
      <c r="E18" s="378">
        <v>11</v>
      </c>
      <c r="F18" s="378">
        <v>11741.994200037021</v>
      </c>
      <c r="G18" s="378">
        <v>0</v>
      </c>
      <c r="H18" s="378">
        <v>0</v>
      </c>
      <c r="I18" s="378">
        <v>0</v>
      </c>
      <c r="J18" s="378">
        <v>4241.9942000370202</v>
      </c>
      <c r="K18" s="378">
        <v>0</v>
      </c>
      <c r="L18" s="378">
        <v>0</v>
      </c>
      <c r="M18" s="378">
        <v>0</v>
      </c>
      <c r="N18" s="378">
        <v>0</v>
      </c>
      <c r="O18" s="378">
        <v>7500</v>
      </c>
      <c r="P18" s="378">
        <v>0</v>
      </c>
      <c r="Q18" s="378">
        <v>0</v>
      </c>
      <c r="R18" s="378">
        <v>0</v>
      </c>
      <c r="S18" s="378">
        <v>0</v>
      </c>
      <c r="T18" s="378">
        <v>0</v>
      </c>
      <c r="U18" s="378">
        <v>0</v>
      </c>
      <c r="V18" s="378">
        <v>0</v>
      </c>
      <c r="W18" s="378">
        <v>0</v>
      </c>
      <c r="X18" s="378">
        <v>0</v>
      </c>
      <c r="Y18" s="378">
        <v>0</v>
      </c>
      <c r="Z18" s="378">
        <v>0</v>
      </c>
      <c r="AA18" s="378">
        <v>0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0</v>
      </c>
      <c r="AN18" s="378">
        <v>0</v>
      </c>
      <c r="AO18" s="378">
        <v>0</v>
      </c>
      <c r="AP18" s="378">
        <v>0</v>
      </c>
      <c r="AQ18" s="378">
        <v>0</v>
      </c>
      <c r="AR18" s="378">
        <v>0</v>
      </c>
      <c r="AS18" s="378">
        <v>0</v>
      </c>
      <c r="AT18" s="378">
        <v>0</v>
      </c>
      <c r="AU18" s="378">
        <v>0</v>
      </c>
      <c r="AV18" s="378">
        <v>0</v>
      </c>
      <c r="AW18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41" t="s">
        <v>2668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</row>
    <row r="2" spans="1:19" ht="14.4" customHeight="1" thickBot="1" x14ac:dyDescent="0.35">
      <c r="A2" s="382" t="s">
        <v>309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344467.89</v>
      </c>
      <c r="C3" s="351">
        <f t="shared" ref="C3:R3" si="0">SUBTOTAL(9,C6:C1048576)</f>
        <v>3</v>
      </c>
      <c r="D3" s="351">
        <f>SUBTOTAL(9,D6:D1048576)/2</f>
        <v>311455</v>
      </c>
      <c r="E3" s="351">
        <f t="shared" si="0"/>
        <v>2.297456348503959</v>
      </c>
      <c r="F3" s="351">
        <f>SUBTOTAL(9,F6:F1048576)/2</f>
        <v>397017.29000000004</v>
      </c>
      <c r="G3" s="352">
        <f>IF(B3&lt;&gt;0,F3/B3,"")</f>
        <v>1.152552390296814</v>
      </c>
      <c r="H3" s="353">
        <f t="shared" si="0"/>
        <v>1026.55</v>
      </c>
      <c r="I3" s="351">
        <f t="shared" si="0"/>
        <v>1</v>
      </c>
      <c r="J3" s="351">
        <f t="shared" si="0"/>
        <v>3837.3999999999996</v>
      </c>
      <c r="K3" s="351">
        <f t="shared" si="0"/>
        <v>3.7381520627344016</v>
      </c>
      <c r="L3" s="351">
        <f t="shared" si="0"/>
        <v>68416.84</v>
      </c>
      <c r="M3" s="354">
        <f>IF(H3&lt;&gt;0,L3/H3,"")</f>
        <v>66.647352783595537</v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42" t="s">
        <v>273</v>
      </c>
      <c r="B4" s="543" t="s">
        <v>123</v>
      </c>
      <c r="C4" s="544"/>
      <c r="D4" s="544"/>
      <c r="E4" s="544"/>
      <c r="F4" s="544"/>
      <c r="G4" s="545"/>
      <c r="H4" s="543" t="s">
        <v>124</v>
      </c>
      <c r="I4" s="544"/>
      <c r="J4" s="544"/>
      <c r="K4" s="544"/>
      <c r="L4" s="544"/>
      <c r="M4" s="545"/>
      <c r="N4" s="543" t="s">
        <v>125</v>
      </c>
      <c r="O4" s="544"/>
      <c r="P4" s="544"/>
      <c r="Q4" s="544"/>
      <c r="R4" s="544"/>
      <c r="S4" s="545"/>
    </row>
    <row r="5" spans="1:19" ht="14.4" customHeight="1" thickBot="1" x14ac:dyDescent="0.35">
      <c r="A5" s="780"/>
      <c r="B5" s="781">
        <v>2014</v>
      </c>
      <c r="C5" s="782"/>
      <c r="D5" s="782">
        <v>2015</v>
      </c>
      <c r="E5" s="782"/>
      <c r="F5" s="782">
        <v>2016</v>
      </c>
      <c r="G5" s="783" t="s">
        <v>2</v>
      </c>
      <c r="H5" s="781">
        <v>2014</v>
      </c>
      <c r="I5" s="782"/>
      <c r="J5" s="782">
        <v>2015</v>
      </c>
      <c r="K5" s="782"/>
      <c r="L5" s="782">
        <v>2016</v>
      </c>
      <c r="M5" s="783" t="s">
        <v>2</v>
      </c>
      <c r="N5" s="781">
        <v>2014</v>
      </c>
      <c r="O5" s="782"/>
      <c r="P5" s="782">
        <v>2015</v>
      </c>
      <c r="Q5" s="782"/>
      <c r="R5" s="782">
        <v>2016</v>
      </c>
      <c r="S5" s="783" t="s">
        <v>2</v>
      </c>
    </row>
    <row r="6" spans="1:19" ht="14.4" customHeight="1" x14ac:dyDescent="0.3">
      <c r="A6" s="741" t="s">
        <v>2666</v>
      </c>
      <c r="B6" s="784">
        <v>338302.89</v>
      </c>
      <c r="C6" s="727">
        <v>1</v>
      </c>
      <c r="D6" s="784">
        <v>308487</v>
      </c>
      <c r="E6" s="727">
        <v>0.91186628645117396</v>
      </c>
      <c r="F6" s="784">
        <v>393021.29</v>
      </c>
      <c r="G6" s="732">
        <v>1.161743814840009</v>
      </c>
      <c r="H6" s="784">
        <v>1026.55</v>
      </c>
      <c r="I6" s="727">
        <v>1</v>
      </c>
      <c r="J6" s="784">
        <v>3837.3999999999996</v>
      </c>
      <c r="K6" s="727">
        <v>3.7381520627344016</v>
      </c>
      <c r="L6" s="784">
        <v>558.70000000000016</v>
      </c>
      <c r="M6" s="732">
        <v>0.54425015829720924</v>
      </c>
      <c r="N6" s="784"/>
      <c r="O6" s="727"/>
      <c r="P6" s="784"/>
      <c r="Q6" s="727"/>
      <c r="R6" s="784"/>
      <c r="S6" s="235"/>
    </row>
    <row r="7" spans="1:19" ht="14.4" customHeight="1" thickBot="1" x14ac:dyDescent="0.35">
      <c r="A7" s="786" t="s">
        <v>2667</v>
      </c>
      <c r="B7" s="785">
        <v>6165</v>
      </c>
      <c r="C7" s="658">
        <v>1</v>
      </c>
      <c r="D7" s="785">
        <v>2968</v>
      </c>
      <c r="E7" s="658">
        <v>0.48142741281427415</v>
      </c>
      <c r="F7" s="785">
        <v>3996</v>
      </c>
      <c r="G7" s="669">
        <v>0.64817518248175188</v>
      </c>
      <c r="H7" s="785"/>
      <c r="I7" s="658"/>
      <c r="J7" s="785"/>
      <c r="K7" s="658"/>
      <c r="L7" s="785">
        <v>67858.14</v>
      </c>
      <c r="M7" s="669"/>
      <c r="N7" s="785"/>
      <c r="O7" s="658"/>
      <c r="P7" s="785"/>
      <c r="Q7" s="658"/>
      <c r="R7" s="785"/>
      <c r="S7" s="692"/>
    </row>
    <row r="8" spans="1:19" ht="14.4" customHeight="1" thickBot="1" x14ac:dyDescent="0.35"/>
    <row r="9" spans="1:19" ht="14.4" customHeight="1" thickBot="1" x14ac:dyDescent="0.35">
      <c r="A9" s="789" t="s">
        <v>538</v>
      </c>
      <c r="B9" s="787">
        <v>344467.89</v>
      </c>
      <c r="C9" s="788">
        <v>1</v>
      </c>
      <c r="D9" s="787">
        <v>311455</v>
      </c>
      <c r="E9" s="788">
        <v>0.90416264923851097</v>
      </c>
      <c r="F9" s="787">
        <v>397017.29000000004</v>
      </c>
      <c r="G9" s="445">
        <v>1.152552390296814</v>
      </c>
      <c r="H9" s="787"/>
      <c r="I9" s="788"/>
      <c r="J9" s="787"/>
      <c r="K9" s="788"/>
      <c r="L9" s="787"/>
      <c r="M9" s="445"/>
      <c r="N9" s="787"/>
      <c r="O9" s="788"/>
      <c r="P9" s="787"/>
      <c r="Q9" s="788"/>
      <c r="R9" s="787"/>
      <c r="S9" s="446"/>
    </row>
    <row r="10" spans="1:19" ht="14.4" customHeight="1" x14ac:dyDescent="0.3">
      <c r="A10" s="706" t="s">
        <v>2012</v>
      </c>
    </row>
    <row r="11" spans="1:19" ht="14.4" customHeight="1" x14ac:dyDescent="0.3">
      <c r="A11" s="707" t="s">
        <v>2013</v>
      </c>
    </row>
    <row r="12" spans="1:19" ht="14.4" customHeight="1" x14ac:dyDescent="0.3">
      <c r="A12" s="706" t="s">
        <v>2669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41" t="s">
        <v>2674</v>
      </c>
      <c r="B1" s="468"/>
      <c r="C1" s="468"/>
      <c r="D1" s="468"/>
      <c r="E1" s="468"/>
      <c r="F1" s="468"/>
      <c r="G1" s="468"/>
    </row>
    <row r="2" spans="1:7" ht="14.4" customHeight="1" thickBot="1" x14ac:dyDescent="0.35">
      <c r="A2" s="382" t="s">
        <v>309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57">
        <f t="shared" ref="B3:G3" si="0">SUBTOTAL(9,B6:B1048576)</f>
        <v>2191</v>
      </c>
      <c r="C3" s="458">
        <f t="shared" si="0"/>
        <v>2668</v>
      </c>
      <c r="D3" s="458">
        <f t="shared" si="0"/>
        <v>2702</v>
      </c>
      <c r="E3" s="353">
        <f t="shared" si="0"/>
        <v>344467.89</v>
      </c>
      <c r="F3" s="351">
        <f t="shared" si="0"/>
        <v>311455</v>
      </c>
      <c r="G3" s="459">
        <f t="shared" si="0"/>
        <v>397017.29000000004</v>
      </c>
    </row>
    <row r="4" spans="1:7" ht="14.4" customHeight="1" x14ac:dyDescent="0.3">
      <c r="A4" s="542" t="s">
        <v>167</v>
      </c>
      <c r="B4" s="543" t="s">
        <v>270</v>
      </c>
      <c r="C4" s="544"/>
      <c r="D4" s="544"/>
      <c r="E4" s="546" t="s">
        <v>123</v>
      </c>
      <c r="F4" s="547"/>
      <c r="G4" s="548"/>
    </row>
    <row r="5" spans="1:7" ht="14.4" customHeight="1" thickBot="1" x14ac:dyDescent="0.35">
      <c r="A5" s="780"/>
      <c r="B5" s="781">
        <v>2014</v>
      </c>
      <c r="C5" s="782">
        <v>2015</v>
      </c>
      <c r="D5" s="782">
        <v>2016</v>
      </c>
      <c r="E5" s="781">
        <v>2014</v>
      </c>
      <c r="F5" s="782">
        <v>2015</v>
      </c>
      <c r="G5" s="782">
        <v>2016</v>
      </c>
    </row>
    <row r="6" spans="1:7" ht="14.4" customHeight="1" x14ac:dyDescent="0.3">
      <c r="A6" s="741" t="s">
        <v>2015</v>
      </c>
      <c r="B6" s="229">
        <v>333</v>
      </c>
      <c r="C6" s="229">
        <v>123</v>
      </c>
      <c r="D6" s="229">
        <v>202</v>
      </c>
      <c r="E6" s="784">
        <v>37816</v>
      </c>
      <c r="F6" s="784">
        <v>24085</v>
      </c>
      <c r="G6" s="790">
        <v>16090.33</v>
      </c>
    </row>
    <row r="7" spans="1:7" ht="14.4" customHeight="1" x14ac:dyDescent="0.3">
      <c r="A7" s="678" t="s">
        <v>2670</v>
      </c>
      <c r="B7" s="655">
        <v>120</v>
      </c>
      <c r="C7" s="655">
        <v>1309</v>
      </c>
      <c r="D7" s="655">
        <v>167</v>
      </c>
      <c r="E7" s="791">
        <v>102669</v>
      </c>
      <c r="F7" s="791">
        <v>56399</v>
      </c>
      <c r="G7" s="792">
        <v>71049.34</v>
      </c>
    </row>
    <row r="8" spans="1:7" ht="14.4" customHeight="1" x14ac:dyDescent="0.3">
      <c r="A8" s="678" t="s">
        <v>2021</v>
      </c>
      <c r="B8" s="655">
        <v>20</v>
      </c>
      <c r="C8" s="655">
        <v>15</v>
      </c>
      <c r="D8" s="655">
        <v>45</v>
      </c>
      <c r="E8" s="791">
        <v>2914</v>
      </c>
      <c r="F8" s="791">
        <v>2344</v>
      </c>
      <c r="G8" s="792">
        <v>4806.33</v>
      </c>
    </row>
    <row r="9" spans="1:7" ht="14.4" customHeight="1" x14ac:dyDescent="0.3">
      <c r="A9" s="678" t="s">
        <v>2024</v>
      </c>
      <c r="B9" s="655"/>
      <c r="C9" s="655">
        <v>108</v>
      </c>
      <c r="D9" s="655">
        <v>127</v>
      </c>
      <c r="E9" s="791"/>
      <c r="F9" s="791">
        <v>16028</v>
      </c>
      <c r="G9" s="792">
        <v>16399</v>
      </c>
    </row>
    <row r="10" spans="1:7" ht="14.4" customHeight="1" x14ac:dyDescent="0.3">
      <c r="A10" s="678" t="s">
        <v>2022</v>
      </c>
      <c r="B10" s="655">
        <v>209</v>
      </c>
      <c r="C10" s="655">
        <v>181</v>
      </c>
      <c r="D10" s="655">
        <v>284</v>
      </c>
      <c r="E10" s="791">
        <v>21052</v>
      </c>
      <c r="F10" s="791">
        <v>31781</v>
      </c>
      <c r="G10" s="792">
        <v>32065.33</v>
      </c>
    </row>
    <row r="11" spans="1:7" ht="14.4" customHeight="1" x14ac:dyDescent="0.3">
      <c r="A11" s="678" t="s">
        <v>2016</v>
      </c>
      <c r="B11" s="655">
        <v>342</v>
      </c>
      <c r="C11" s="655">
        <v>76</v>
      </c>
      <c r="D11" s="655">
        <v>145</v>
      </c>
      <c r="E11" s="791">
        <v>43616</v>
      </c>
      <c r="F11" s="791">
        <v>20140</v>
      </c>
      <c r="G11" s="792">
        <v>29253.33</v>
      </c>
    </row>
    <row r="12" spans="1:7" ht="14.4" customHeight="1" x14ac:dyDescent="0.3">
      <c r="A12" s="678" t="s">
        <v>2017</v>
      </c>
      <c r="B12" s="655">
        <v>410</v>
      </c>
      <c r="C12" s="655">
        <v>178</v>
      </c>
      <c r="D12" s="655">
        <v>339</v>
      </c>
      <c r="E12" s="791">
        <v>26992</v>
      </c>
      <c r="F12" s="791">
        <v>32883</v>
      </c>
      <c r="G12" s="792">
        <v>47117.990000000005</v>
      </c>
    </row>
    <row r="13" spans="1:7" ht="14.4" customHeight="1" x14ac:dyDescent="0.3">
      <c r="A13" s="678" t="s">
        <v>2018</v>
      </c>
      <c r="B13" s="655">
        <v>245</v>
      </c>
      <c r="C13" s="655">
        <v>269</v>
      </c>
      <c r="D13" s="655">
        <v>553</v>
      </c>
      <c r="E13" s="791">
        <v>53906</v>
      </c>
      <c r="F13" s="791">
        <v>61510</v>
      </c>
      <c r="G13" s="792">
        <v>85290.66</v>
      </c>
    </row>
    <row r="14" spans="1:7" ht="14.4" customHeight="1" x14ac:dyDescent="0.3">
      <c r="A14" s="678" t="s">
        <v>2019</v>
      </c>
      <c r="B14" s="655">
        <v>184</v>
      </c>
      <c r="C14" s="655">
        <v>78</v>
      </c>
      <c r="D14" s="655">
        <v>332</v>
      </c>
      <c r="E14" s="791">
        <v>22721.89</v>
      </c>
      <c r="F14" s="791">
        <v>12406</v>
      </c>
      <c r="G14" s="792">
        <v>35163.320000000007</v>
      </c>
    </row>
    <row r="15" spans="1:7" ht="14.4" customHeight="1" x14ac:dyDescent="0.3">
      <c r="A15" s="678" t="s">
        <v>2023</v>
      </c>
      <c r="B15" s="655">
        <v>74</v>
      </c>
      <c r="C15" s="655">
        <v>203</v>
      </c>
      <c r="D15" s="655">
        <v>210</v>
      </c>
      <c r="E15" s="791">
        <v>7454</v>
      </c>
      <c r="F15" s="791">
        <v>29911</v>
      </c>
      <c r="G15" s="792">
        <v>22886.660000000003</v>
      </c>
    </row>
    <row r="16" spans="1:7" ht="14.4" customHeight="1" x14ac:dyDescent="0.3">
      <c r="A16" s="678" t="s">
        <v>2671</v>
      </c>
      <c r="B16" s="655"/>
      <c r="C16" s="655">
        <v>1</v>
      </c>
      <c r="D16" s="655"/>
      <c r="E16" s="791"/>
      <c r="F16" s="791">
        <v>235</v>
      </c>
      <c r="G16" s="792"/>
    </row>
    <row r="17" spans="1:7" ht="14.4" customHeight="1" x14ac:dyDescent="0.3">
      <c r="A17" s="678" t="s">
        <v>2672</v>
      </c>
      <c r="B17" s="655">
        <v>13</v>
      </c>
      <c r="C17" s="655">
        <v>5</v>
      </c>
      <c r="D17" s="655">
        <v>5</v>
      </c>
      <c r="E17" s="791">
        <v>2359</v>
      </c>
      <c r="F17" s="791">
        <v>860</v>
      </c>
      <c r="G17" s="792">
        <v>811</v>
      </c>
    </row>
    <row r="18" spans="1:7" ht="14.4" customHeight="1" x14ac:dyDescent="0.3">
      <c r="A18" s="678" t="s">
        <v>2673</v>
      </c>
      <c r="B18" s="655">
        <v>4</v>
      </c>
      <c r="C18" s="655">
        <v>5</v>
      </c>
      <c r="D18" s="655">
        <v>27</v>
      </c>
      <c r="E18" s="791">
        <v>928</v>
      </c>
      <c r="F18" s="791">
        <v>1745</v>
      </c>
      <c r="G18" s="792">
        <v>5641.34</v>
      </c>
    </row>
    <row r="19" spans="1:7" ht="14.4" customHeight="1" thickBot="1" x14ac:dyDescent="0.35">
      <c r="A19" s="786" t="s">
        <v>2020</v>
      </c>
      <c r="B19" s="661">
        <v>237</v>
      </c>
      <c r="C19" s="661">
        <v>117</v>
      </c>
      <c r="D19" s="661">
        <v>266</v>
      </c>
      <c r="E19" s="785">
        <v>22040</v>
      </c>
      <c r="F19" s="785">
        <v>21128</v>
      </c>
      <c r="G19" s="793">
        <v>30442.660000000003</v>
      </c>
    </row>
    <row r="20" spans="1:7" ht="14.4" customHeight="1" x14ac:dyDescent="0.3">
      <c r="A20" s="706" t="s">
        <v>2012</v>
      </c>
    </row>
    <row r="21" spans="1:7" ht="14.4" customHeight="1" x14ac:dyDescent="0.3">
      <c r="A21" s="707" t="s">
        <v>2013</v>
      </c>
    </row>
    <row r="22" spans="1:7" ht="14.4" customHeight="1" x14ac:dyDescent="0.3">
      <c r="A22" s="706" t="s">
        <v>2669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68" t="s">
        <v>2729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</row>
    <row r="2" spans="1:17" ht="14.4" customHeight="1" thickBot="1" x14ac:dyDescent="0.35">
      <c r="A2" s="382" t="s">
        <v>309</v>
      </c>
      <c r="B2" s="463"/>
      <c r="C2" s="255"/>
      <c r="D2" s="456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2197.5</v>
      </c>
      <c r="G3" s="212">
        <f t="shared" si="0"/>
        <v>345494.44</v>
      </c>
      <c r="H3" s="78"/>
      <c r="I3" s="78"/>
      <c r="J3" s="212">
        <f t="shared" si="0"/>
        <v>2693.4</v>
      </c>
      <c r="K3" s="212">
        <f t="shared" si="0"/>
        <v>315292.40000000002</v>
      </c>
      <c r="L3" s="78"/>
      <c r="M3" s="78"/>
      <c r="N3" s="212">
        <f t="shared" si="0"/>
        <v>2728.7</v>
      </c>
      <c r="O3" s="212">
        <f t="shared" si="0"/>
        <v>465434.13</v>
      </c>
      <c r="P3" s="79">
        <f>IF(G3=0,0,O3/G3)</f>
        <v>1.3471537486970846</v>
      </c>
      <c r="Q3" s="213">
        <f>IF(N3=0,0,O3/N3)</f>
        <v>170.56991607725291</v>
      </c>
    </row>
    <row r="4" spans="1:17" ht="14.4" customHeight="1" x14ac:dyDescent="0.3">
      <c r="A4" s="550" t="s">
        <v>119</v>
      </c>
      <c r="B4" s="557" t="s">
        <v>0</v>
      </c>
      <c r="C4" s="551" t="s">
        <v>120</v>
      </c>
      <c r="D4" s="556" t="s">
        <v>90</v>
      </c>
      <c r="E4" s="552" t="s">
        <v>81</v>
      </c>
      <c r="F4" s="553">
        <v>2014</v>
      </c>
      <c r="G4" s="554"/>
      <c r="H4" s="210"/>
      <c r="I4" s="210"/>
      <c r="J4" s="553">
        <v>2015</v>
      </c>
      <c r="K4" s="554"/>
      <c r="L4" s="210"/>
      <c r="M4" s="210"/>
      <c r="N4" s="553">
        <v>2016</v>
      </c>
      <c r="O4" s="554"/>
      <c r="P4" s="555" t="s">
        <v>2</v>
      </c>
      <c r="Q4" s="549" t="s">
        <v>122</v>
      </c>
    </row>
    <row r="5" spans="1:17" ht="14.4" customHeight="1" thickBot="1" x14ac:dyDescent="0.35">
      <c r="A5" s="794"/>
      <c r="B5" s="795"/>
      <c r="C5" s="796"/>
      <c r="D5" s="797"/>
      <c r="E5" s="798"/>
      <c r="F5" s="799" t="s">
        <v>91</v>
      </c>
      <c r="G5" s="800" t="s">
        <v>14</v>
      </c>
      <c r="H5" s="801"/>
      <c r="I5" s="801"/>
      <c r="J5" s="799" t="s">
        <v>91</v>
      </c>
      <c r="K5" s="800" t="s">
        <v>14</v>
      </c>
      <c r="L5" s="801"/>
      <c r="M5" s="801"/>
      <c r="N5" s="799" t="s">
        <v>91</v>
      </c>
      <c r="O5" s="800" t="s">
        <v>14</v>
      </c>
      <c r="P5" s="802"/>
      <c r="Q5" s="803"/>
    </row>
    <row r="6" spans="1:17" ht="14.4" customHeight="1" x14ac:dyDescent="0.3">
      <c r="A6" s="726" t="s">
        <v>2675</v>
      </c>
      <c r="B6" s="727" t="s">
        <v>538</v>
      </c>
      <c r="C6" s="727" t="s">
        <v>2676</v>
      </c>
      <c r="D6" s="727" t="s">
        <v>2677</v>
      </c>
      <c r="E6" s="727" t="s">
        <v>2678</v>
      </c>
      <c r="F6" s="229">
        <v>6.5</v>
      </c>
      <c r="G6" s="229">
        <v>1026.55</v>
      </c>
      <c r="H6" s="727">
        <v>1</v>
      </c>
      <c r="I6" s="727">
        <v>157.93076923076922</v>
      </c>
      <c r="J6" s="229">
        <v>25.4</v>
      </c>
      <c r="K6" s="229">
        <v>3837.3999999999996</v>
      </c>
      <c r="L6" s="727">
        <v>3.7381520627344016</v>
      </c>
      <c r="M6" s="727">
        <v>151.0787401574803</v>
      </c>
      <c r="N6" s="229">
        <v>3.7000000000000006</v>
      </c>
      <c r="O6" s="229">
        <v>558.70000000000016</v>
      </c>
      <c r="P6" s="732">
        <v>0.54425015829720924</v>
      </c>
      <c r="Q6" s="740">
        <v>151.00000000000003</v>
      </c>
    </row>
    <row r="7" spans="1:17" ht="14.4" customHeight="1" x14ac:dyDescent="0.3">
      <c r="A7" s="651" t="s">
        <v>2675</v>
      </c>
      <c r="B7" s="652" t="s">
        <v>538</v>
      </c>
      <c r="C7" s="652" t="s">
        <v>2679</v>
      </c>
      <c r="D7" s="652" t="s">
        <v>2680</v>
      </c>
      <c r="E7" s="652" t="s">
        <v>2681</v>
      </c>
      <c r="F7" s="655">
        <v>15</v>
      </c>
      <c r="G7" s="655">
        <v>1200</v>
      </c>
      <c r="H7" s="652">
        <v>1</v>
      </c>
      <c r="I7" s="652">
        <v>80</v>
      </c>
      <c r="J7" s="655">
        <v>21</v>
      </c>
      <c r="K7" s="655">
        <v>1701</v>
      </c>
      <c r="L7" s="652">
        <v>1.4175</v>
      </c>
      <c r="M7" s="652">
        <v>81</v>
      </c>
      <c r="N7" s="655">
        <v>9</v>
      </c>
      <c r="O7" s="655">
        <v>747</v>
      </c>
      <c r="P7" s="668">
        <v>0.62250000000000005</v>
      </c>
      <c r="Q7" s="656">
        <v>83</v>
      </c>
    </row>
    <row r="8" spans="1:17" ht="14.4" customHeight="1" x14ac:dyDescent="0.3">
      <c r="A8" s="651" t="s">
        <v>2675</v>
      </c>
      <c r="B8" s="652" t="s">
        <v>538</v>
      </c>
      <c r="C8" s="652" t="s">
        <v>2679</v>
      </c>
      <c r="D8" s="652" t="s">
        <v>2682</v>
      </c>
      <c r="E8" s="652" t="s">
        <v>2683</v>
      </c>
      <c r="F8" s="655"/>
      <c r="G8" s="655"/>
      <c r="H8" s="652"/>
      <c r="I8" s="652"/>
      <c r="J8" s="655">
        <v>96</v>
      </c>
      <c r="K8" s="655">
        <v>3360</v>
      </c>
      <c r="L8" s="652"/>
      <c r="M8" s="652">
        <v>35</v>
      </c>
      <c r="N8" s="655">
        <v>68</v>
      </c>
      <c r="O8" s="655">
        <v>2516</v>
      </c>
      <c r="P8" s="668"/>
      <c r="Q8" s="656">
        <v>37</v>
      </c>
    </row>
    <row r="9" spans="1:17" ht="14.4" customHeight="1" x14ac:dyDescent="0.3">
      <c r="A9" s="651" t="s">
        <v>2675</v>
      </c>
      <c r="B9" s="652" t="s">
        <v>538</v>
      </c>
      <c r="C9" s="652" t="s">
        <v>2679</v>
      </c>
      <c r="D9" s="652" t="s">
        <v>2684</v>
      </c>
      <c r="E9" s="652" t="s">
        <v>2685</v>
      </c>
      <c r="F9" s="655"/>
      <c r="G9" s="655"/>
      <c r="H9" s="652"/>
      <c r="I9" s="652"/>
      <c r="J9" s="655">
        <v>1</v>
      </c>
      <c r="K9" s="655">
        <v>5</v>
      </c>
      <c r="L9" s="652"/>
      <c r="M9" s="652">
        <v>5</v>
      </c>
      <c r="N9" s="655">
        <v>1</v>
      </c>
      <c r="O9" s="655">
        <v>5</v>
      </c>
      <c r="P9" s="668"/>
      <c r="Q9" s="656">
        <v>5</v>
      </c>
    </row>
    <row r="10" spans="1:17" ht="14.4" customHeight="1" x14ac:dyDescent="0.3">
      <c r="A10" s="651" t="s">
        <v>2675</v>
      </c>
      <c r="B10" s="652" t="s">
        <v>538</v>
      </c>
      <c r="C10" s="652" t="s">
        <v>2679</v>
      </c>
      <c r="D10" s="652" t="s">
        <v>2686</v>
      </c>
      <c r="E10" s="652" t="s">
        <v>2687</v>
      </c>
      <c r="F10" s="655">
        <v>1</v>
      </c>
      <c r="G10" s="655">
        <v>5</v>
      </c>
      <c r="H10" s="652">
        <v>1</v>
      </c>
      <c r="I10" s="652">
        <v>5</v>
      </c>
      <c r="J10" s="655"/>
      <c r="K10" s="655"/>
      <c r="L10" s="652"/>
      <c r="M10" s="652"/>
      <c r="N10" s="655">
        <v>1</v>
      </c>
      <c r="O10" s="655">
        <v>5</v>
      </c>
      <c r="P10" s="668">
        <v>1</v>
      </c>
      <c r="Q10" s="656">
        <v>5</v>
      </c>
    </row>
    <row r="11" spans="1:17" ht="14.4" customHeight="1" x14ac:dyDescent="0.3">
      <c r="A11" s="651" t="s">
        <v>2675</v>
      </c>
      <c r="B11" s="652" t="s">
        <v>538</v>
      </c>
      <c r="C11" s="652" t="s">
        <v>2679</v>
      </c>
      <c r="D11" s="652" t="s">
        <v>2688</v>
      </c>
      <c r="E11" s="652" t="s">
        <v>2689</v>
      </c>
      <c r="F11" s="655">
        <v>20</v>
      </c>
      <c r="G11" s="655">
        <v>70488.89</v>
      </c>
      <c r="H11" s="652">
        <v>1</v>
      </c>
      <c r="I11" s="652">
        <v>3524.4445000000001</v>
      </c>
      <c r="J11" s="655"/>
      <c r="K11" s="655"/>
      <c r="L11" s="652"/>
      <c r="M11" s="652"/>
      <c r="N11" s="655"/>
      <c r="O11" s="655"/>
      <c r="P11" s="668"/>
      <c r="Q11" s="656"/>
    </row>
    <row r="12" spans="1:17" ht="14.4" customHeight="1" x14ac:dyDescent="0.3">
      <c r="A12" s="651" t="s">
        <v>2675</v>
      </c>
      <c r="B12" s="652" t="s">
        <v>538</v>
      </c>
      <c r="C12" s="652" t="s">
        <v>2679</v>
      </c>
      <c r="D12" s="652" t="s">
        <v>2690</v>
      </c>
      <c r="E12" s="652" t="s">
        <v>2691</v>
      </c>
      <c r="F12" s="655">
        <v>498</v>
      </c>
      <c r="G12" s="655">
        <v>57768</v>
      </c>
      <c r="H12" s="652">
        <v>1</v>
      </c>
      <c r="I12" s="652">
        <v>116</v>
      </c>
      <c r="J12" s="655">
        <v>469</v>
      </c>
      <c r="K12" s="655">
        <v>55342</v>
      </c>
      <c r="L12" s="652">
        <v>0.95800443151918013</v>
      </c>
      <c r="M12" s="652">
        <v>118</v>
      </c>
      <c r="N12" s="655">
        <v>466</v>
      </c>
      <c r="O12" s="655">
        <v>58716</v>
      </c>
      <c r="P12" s="668">
        <v>1.0164104694640632</v>
      </c>
      <c r="Q12" s="656">
        <v>126</v>
      </c>
    </row>
    <row r="13" spans="1:17" ht="14.4" customHeight="1" x14ac:dyDescent="0.3">
      <c r="A13" s="651" t="s">
        <v>2675</v>
      </c>
      <c r="B13" s="652" t="s">
        <v>538</v>
      </c>
      <c r="C13" s="652" t="s">
        <v>2679</v>
      </c>
      <c r="D13" s="652" t="s">
        <v>2692</v>
      </c>
      <c r="E13" s="652" t="s">
        <v>2693</v>
      </c>
      <c r="F13" s="655"/>
      <c r="G13" s="655"/>
      <c r="H13" s="652"/>
      <c r="I13" s="652"/>
      <c r="J13" s="655"/>
      <c r="K13" s="655"/>
      <c r="L13" s="652"/>
      <c r="M13" s="652"/>
      <c r="N13" s="655">
        <v>1</v>
      </c>
      <c r="O13" s="655">
        <v>540</v>
      </c>
      <c r="P13" s="668"/>
      <c r="Q13" s="656">
        <v>540</v>
      </c>
    </row>
    <row r="14" spans="1:17" ht="14.4" customHeight="1" x14ac:dyDescent="0.3">
      <c r="A14" s="651" t="s">
        <v>2675</v>
      </c>
      <c r="B14" s="652" t="s">
        <v>538</v>
      </c>
      <c r="C14" s="652" t="s">
        <v>2679</v>
      </c>
      <c r="D14" s="652" t="s">
        <v>2694</v>
      </c>
      <c r="E14" s="652" t="s">
        <v>2695</v>
      </c>
      <c r="F14" s="655">
        <v>20</v>
      </c>
      <c r="G14" s="655">
        <v>32500</v>
      </c>
      <c r="H14" s="652">
        <v>1</v>
      </c>
      <c r="I14" s="652">
        <v>1625</v>
      </c>
      <c r="J14" s="655">
        <v>29</v>
      </c>
      <c r="K14" s="655">
        <v>47473</v>
      </c>
      <c r="L14" s="652">
        <v>1.4607076923076923</v>
      </c>
      <c r="M14" s="652">
        <v>1637</v>
      </c>
      <c r="N14" s="655">
        <v>37</v>
      </c>
      <c r="O14" s="655">
        <v>62049</v>
      </c>
      <c r="P14" s="668">
        <v>1.9092</v>
      </c>
      <c r="Q14" s="656">
        <v>1677</v>
      </c>
    </row>
    <row r="15" spans="1:17" ht="14.4" customHeight="1" x14ac:dyDescent="0.3">
      <c r="A15" s="651" t="s">
        <v>2675</v>
      </c>
      <c r="B15" s="652" t="s">
        <v>538</v>
      </c>
      <c r="C15" s="652" t="s">
        <v>2679</v>
      </c>
      <c r="D15" s="652" t="s">
        <v>2696</v>
      </c>
      <c r="E15" s="652" t="s">
        <v>2697</v>
      </c>
      <c r="F15" s="655">
        <v>1</v>
      </c>
      <c r="G15" s="655">
        <v>250</v>
      </c>
      <c r="H15" s="652">
        <v>1</v>
      </c>
      <c r="I15" s="652">
        <v>250</v>
      </c>
      <c r="J15" s="655"/>
      <c r="K15" s="655"/>
      <c r="L15" s="652"/>
      <c r="M15" s="652"/>
      <c r="N15" s="655"/>
      <c r="O15" s="655"/>
      <c r="P15" s="668"/>
      <c r="Q15" s="656"/>
    </row>
    <row r="16" spans="1:17" ht="14.4" customHeight="1" x14ac:dyDescent="0.3">
      <c r="A16" s="651" t="s">
        <v>2675</v>
      </c>
      <c r="B16" s="652" t="s">
        <v>538</v>
      </c>
      <c r="C16" s="652" t="s">
        <v>2679</v>
      </c>
      <c r="D16" s="652" t="s">
        <v>2698</v>
      </c>
      <c r="E16" s="652" t="s">
        <v>2699</v>
      </c>
      <c r="F16" s="655">
        <v>1</v>
      </c>
      <c r="G16" s="655">
        <v>0</v>
      </c>
      <c r="H16" s="652"/>
      <c r="I16" s="652">
        <v>0</v>
      </c>
      <c r="J16" s="655"/>
      <c r="K16" s="655"/>
      <c r="L16" s="652"/>
      <c r="M16" s="652"/>
      <c r="N16" s="655"/>
      <c r="O16" s="655"/>
      <c r="P16" s="668"/>
      <c r="Q16" s="656"/>
    </row>
    <row r="17" spans="1:17" ht="14.4" customHeight="1" x14ac:dyDescent="0.3">
      <c r="A17" s="651" t="s">
        <v>2675</v>
      </c>
      <c r="B17" s="652" t="s">
        <v>538</v>
      </c>
      <c r="C17" s="652" t="s">
        <v>2679</v>
      </c>
      <c r="D17" s="652" t="s">
        <v>2700</v>
      </c>
      <c r="E17" s="652" t="s">
        <v>2701</v>
      </c>
      <c r="F17" s="655">
        <v>8</v>
      </c>
      <c r="G17" s="655">
        <v>0</v>
      </c>
      <c r="H17" s="652"/>
      <c r="I17" s="652">
        <v>0</v>
      </c>
      <c r="J17" s="655">
        <v>3</v>
      </c>
      <c r="K17" s="655">
        <v>0</v>
      </c>
      <c r="L17" s="652"/>
      <c r="M17" s="652">
        <v>0</v>
      </c>
      <c r="N17" s="655">
        <v>1</v>
      </c>
      <c r="O17" s="655">
        <v>0</v>
      </c>
      <c r="P17" s="668"/>
      <c r="Q17" s="656">
        <v>0</v>
      </c>
    </row>
    <row r="18" spans="1:17" ht="14.4" customHeight="1" x14ac:dyDescent="0.3">
      <c r="A18" s="651" t="s">
        <v>2675</v>
      </c>
      <c r="B18" s="652" t="s">
        <v>538</v>
      </c>
      <c r="C18" s="652" t="s">
        <v>2679</v>
      </c>
      <c r="D18" s="652" t="s">
        <v>2702</v>
      </c>
      <c r="E18" s="652" t="s">
        <v>2703</v>
      </c>
      <c r="F18" s="655">
        <v>788</v>
      </c>
      <c r="G18" s="655">
        <v>0</v>
      </c>
      <c r="H18" s="652"/>
      <c r="I18" s="652">
        <v>0</v>
      </c>
      <c r="J18" s="655">
        <v>1189</v>
      </c>
      <c r="K18" s="655">
        <v>0</v>
      </c>
      <c r="L18" s="652"/>
      <c r="M18" s="652">
        <v>0</v>
      </c>
      <c r="N18" s="655">
        <v>1186</v>
      </c>
      <c r="O18" s="655">
        <v>39533.290000000008</v>
      </c>
      <c r="P18" s="668"/>
      <c r="Q18" s="656">
        <v>33.333296795952791</v>
      </c>
    </row>
    <row r="19" spans="1:17" ht="14.4" customHeight="1" x14ac:dyDescent="0.3">
      <c r="A19" s="651" t="s">
        <v>2675</v>
      </c>
      <c r="B19" s="652" t="s">
        <v>538</v>
      </c>
      <c r="C19" s="652" t="s">
        <v>2679</v>
      </c>
      <c r="D19" s="652" t="s">
        <v>2704</v>
      </c>
      <c r="E19" s="652" t="s">
        <v>2705</v>
      </c>
      <c r="F19" s="655">
        <v>734</v>
      </c>
      <c r="G19" s="655">
        <v>170288</v>
      </c>
      <c r="H19" s="652">
        <v>1</v>
      </c>
      <c r="I19" s="652">
        <v>232</v>
      </c>
      <c r="J19" s="655">
        <v>686</v>
      </c>
      <c r="K19" s="655">
        <v>161210</v>
      </c>
      <c r="L19" s="652">
        <v>0.94669031288170624</v>
      </c>
      <c r="M19" s="652">
        <v>235</v>
      </c>
      <c r="N19" s="655">
        <v>712</v>
      </c>
      <c r="O19" s="655">
        <v>178712</v>
      </c>
      <c r="P19" s="668">
        <v>1.049469134642488</v>
      </c>
      <c r="Q19" s="656">
        <v>251</v>
      </c>
    </row>
    <row r="20" spans="1:17" ht="14.4" customHeight="1" x14ac:dyDescent="0.3">
      <c r="A20" s="651" t="s">
        <v>2675</v>
      </c>
      <c r="B20" s="652" t="s">
        <v>538</v>
      </c>
      <c r="C20" s="652" t="s">
        <v>2679</v>
      </c>
      <c r="D20" s="652" t="s">
        <v>2706</v>
      </c>
      <c r="E20" s="652" t="s">
        <v>2707</v>
      </c>
      <c r="F20" s="655">
        <v>27</v>
      </c>
      <c r="G20" s="655">
        <v>2862</v>
      </c>
      <c r="H20" s="652">
        <v>1</v>
      </c>
      <c r="I20" s="652">
        <v>106</v>
      </c>
      <c r="J20" s="655">
        <v>25</v>
      </c>
      <c r="K20" s="655">
        <v>2700</v>
      </c>
      <c r="L20" s="652">
        <v>0.94339622641509435</v>
      </c>
      <c r="M20" s="652">
        <v>108</v>
      </c>
      <c r="N20" s="655">
        <v>29</v>
      </c>
      <c r="O20" s="655">
        <v>3364</v>
      </c>
      <c r="P20" s="668">
        <v>1.1754018169112508</v>
      </c>
      <c r="Q20" s="656">
        <v>116</v>
      </c>
    </row>
    <row r="21" spans="1:17" ht="14.4" customHeight="1" x14ac:dyDescent="0.3">
      <c r="A21" s="651" t="s">
        <v>2675</v>
      </c>
      <c r="B21" s="652" t="s">
        <v>538</v>
      </c>
      <c r="C21" s="652" t="s">
        <v>2679</v>
      </c>
      <c r="D21" s="652" t="s">
        <v>2708</v>
      </c>
      <c r="E21" s="652" t="s">
        <v>2709</v>
      </c>
      <c r="F21" s="655">
        <v>19</v>
      </c>
      <c r="G21" s="655">
        <v>1539</v>
      </c>
      <c r="H21" s="652">
        <v>1</v>
      </c>
      <c r="I21" s="652">
        <v>81</v>
      </c>
      <c r="J21" s="655">
        <v>29</v>
      </c>
      <c r="K21" s="655">
        <v>2378</v>
      </c>
      <c r="L21" s="652">
        <v>1.5451591942820013</v>
      </c>
      <c r="M21" s="652">
        <v>82</v>
      </c>
      <c r="N21" s="655">
        <v>36</v>
      </c>
      <c r="O21" s="655">
        <v>3096</v>
      </c>
      <c r="P21" s="668">
        <v>2.0116959064327484</v>
      </c>
      <c r="Q21" s="656">
        <v>86</v>
      </c>
    </row>
    <row r="22" spans="1:17" ht="14.4" customHeight="1" x14ac:dyDescent="0.3">
      <c r="A22" s="651" t="s">
        <v>2675</v>
      </c>
      <c r="B22" s="652" t="s">
        <v>538</v>
      </c>
      <c r="C22" s="652" t="s">
        <v>2679</v>
      </c>
      <c r="D22" s="652" t="s">
        <v>2710</v>
      </c>
      <c r="E22" s="652" t="s">
        <v>2711</v>
      </c>
      <c r="F22" s="655">
        <v>2</v>
      </c>
      <c r="G22" s="655">
        <v>0</v>
      </c>
      <c r="H22" s="652"/>
      <c r="I22" s="652">
        <v>0</v>
      </c>
      <c r="J22" s="655"/>
      <c r="K22" s="655"/>
      <c r="L22" s="652"/>
      <c r="M22" s="652"/>
      <c r="N22" s="655"/>
      <c r="O22" s="655"/>
      <c r="P22" s="668"/>
      <c r="Q22" s="656"/>
    </row>
    <row r="23" spans="1:17" ht="14.4" customHeight="1" x14ac:dyDescent="0.3">
      <c r="A23" s="651" t="s">
        <v>2675</v>
      </c>
      <c r="B23" s="652" t="s">
        <v>538</v>
      </c>
      <c r="C23" s="652" t="s">
        <v>2679</v>
      </c>
      <c r="D23" s="652" t="s">
        <v>2712</v>
      </c>
      <c r="E23" s="652" t="s">
        <v>2713</v>
      </c>
      <c r="F23" s="655"/>
      <c r="G23" s="655"/>
      <c r="H23" s="652"/>
      <c r="I23" s="652"/>
      <c r="J23" s="655"/>
      <c r="K23" s="655"/>
      <c r="L23" s="652"/>
      <c r="M23" s="652"/>
      <c r="N23" s="655">
        <v>2</v>
      </c>
      <c r="O23" s="655">
        <v>244</v>
      </c>
      <c r="P23" s="668"/>
      <c r="Q23" s="656">
        <v>122</v>
      </c>
    </row>
    <row r="24" spans="1:17" ht="14.4" customHeight="1" x14ac:dyDescent="0.3">
      <c r="A24" s="651" t="s">
        <v>2675</v>
      </c>
      <c r="B24" s="652" t="s">
        <v>538</v>
      </c>
      <c r="C24" s="652" t="s">
        <v>2679</v>
      </c>
      <c r="D24" s="652" t="s">
        <v>2714</v>
      </c>
      <c r="E24" s="652" t="s">
        <v>2715</v>
      </c>
      <c r="F24" s="655">
        <v>7</v>
      </c>
      <c r="G24" s="655">
        <v>1239</v>
      </c>
      <c r="H24" s="652">
        <v>1</v>
      </c>
      <c r="I24" s="652">
        <v>177</v>
      </c>
      <c r="J24" s="655">
        <v>1</v>
      </c>
      <c r="K24" s="655">
        <v>179</v>
      </c>
      <c r="L24" s="652">
        <v>0.14447134786117838</v>
      </c>
      <c r="M24" s="652">
        <v>179</v>
      </c>
      <c r="N24" s="655">
        <v>10</v>
      </c>
      <c r="O24" s="655">
        <v>1830</v>
      </c>
      <c r="P24" s="668">
        <v>1.476997578692494</v>
      </c>
      <c r="Q24" s="656">
        <v>183</v>
      </c>
    </row>
    <row r="25" spans="1:17" ht="14.4" customHeight="1" x14ac:dyDescent="0.3">
      <c r="A25" s="651" t="s">
        <v>2675</v>
      </c>
      <c r="B25" s="652" t="s">
        <v>538</v>
      </c>
      <c r="C25" s="652" t="s">
        <v>2679</v>
      </c>
      <c r="D25" s="652" t="s">
        <v>2716</v>
      </c>
      <c r="E25" s="652" t="s">
        <v>2717</v>
      </c>
      <c r="F25" s="655"/>
      <c r="G25" s="655"/>
      <c r="H25" s="652"/>
      <c r="I25" s="652"/>
      <c r="J25" s="655">
        <v>1</v>
      </c>
      <c r="K25" s="655">
        <v>635</v>
      </c>
      <c r="L25" s="652"/>
      <c r="M25" s="652">
        <v>635</v>
      </c>
      <c r="N25" s="655"/>
      <c r="O25" s="655"/>
      <c r="P25" s="668"/>
      <c r="Q25" s="656"/>
    </row>
    <row r="26" spans="1:17" ht="14.4" customHeight="1" x14ac:dyDescent="0.3">
      <c r="A26" s="651" t="s">
        <v>2675</v>
      </c>
      <c r="B26" s="652" t="s">
        <v>538</v>
      </c>
      <c r="C26" s="652" t="s">
        <v>2679</v>
      </c>
      <c r="D26" s="652" t="s">
        <v>2718</v>
      </c>
      <c r="E26" s="652" t="s">
        <v>2719</v>
      </c>
      <c r="F26" s="655"/>
      <c r="G26" s="655"/>
      <c r="H26" s="652"/>
      <c r="I26" s="652"/>
      <c r="J26" s="655">
        <v>96</v>
      </c>
      <c r="K26" s="655">
        <v>33504</v>
      </c>
      <c r="L26" s="652"/>
      <c r="M26" s="652">
        <v>349</v>
      </c>
      <c r="N26" s="655">
        <v>112</v>
      </c>
      <c r="O26" s="655">
        <v>41664</v>
      </c>
      <c r="P26" s="668"/>
      <c r="Q26" s="656">
        <v>372</v>
      </c>
    </row>
    <row r="27" spans="1:17" ht="14.4" customHeight="1" x14ac:dyDescent="0.3">
      <c r="A27" s="651" t="s">
        <v>2675</v>
      </c>
      <c r="B27" s="652" t="s">
        <v>538</v>
      </c>
      <c r="C27" s="652" t="s">
        <v>2679</v>
      </c>
      <c r="D27" s="652" t="s">
        <v>2720</v>
      </c>
      <c r="E27" s="652" t="s">
        <v>2721</v>
      </c>
      <c r="F27" s="655">
        <v>1</v>
      </c>
      <c r="G27" s="655">
        <v>163</v>
      </c>
      <c r="H27" s="652">
        <v>1</v>
      </c>
      <c r="I27" s="652">
        <v>163</v>
      </c>
      <c r="J27" s="655"/>
      <c r="K27" s="655"/>
      <c r="L27" s="652"/>
      <c r="M27" s="652"/>
      <c r="N27" s="655"/>
      <c r="O27" s="655"/>
      <c r="P27" s="668"/>
      <c r="Q27" s="656"/>
    </row>
    <row r="28" spans="1:17" ht="14.4" customHeight="1" x14ac:dyDescent="0.3">
      <c r="A28" s="651" t="s">
        <v>2675</v>
      </c>
      <c r="B28" s="652" t="s">
        <v>538</v>
      </c>
      <c r="C28" s="652" t="s">
        <v>2679</v>
      </c>
      <c r="D28" s="652" t="s">
        <v>2722</v>
      </c>
      <c r="E28" s="652" t="s">
        <v>2723</v>
      </c>
      <c r="F28" s="655">
        <v>15</v>
      </c>
      <c r="G28" s="655">
        <v>0</v>
      </c>
      <c r="H28" s="652"/>
      <c r="I28" s="652">
        <v>0</v>
      </c>
      <c r="J28" s="655">
        <v>5</v>
      </c>
      <c r="K28" s="655">
        <v>0</v>
      </c>
      <c r="L28" s="652"/>
      <c r="M28" s="652">
        <v>0</v>
      </c>
      <c r="N28" s="655">
        <v>10</v>
      </c>
      <c r="O28" s="655">
        <v>0</v>
      </c>
      <c r="P28" s="668"/>
      <c r="Q28" s="656">
        <v>0</v>
      </c>
    </row>
    <row r="29" spans="1:17" ht="14.4" customHeight="1" x14ac:dyDescent="0.3">
      <c r="A29" s="651" t="s">
        <v>2724</v>
      </c>
      <c r="B29" s="652" t="s">
        <v>538</v>
      </c>
      <c r="C29" s="652" t="s">
        <v>2676</v>
      </c>
      <c r="D29" s="652" t="s">
        <v>2725</v>
      </c>
      <c r="E29" s="652" t="s">
        <v>2726</v>
      </c>
      <c r="F29" s="655"/>
      <c r="G29" s="655"/>
      <c r="H29" s="652"/>
      <c r="I29" s="652"/>
      <c r="J29" s="655"/>
      <c r="K29" s="655"/>
      <c r="L29" s="652"/>
      <c r="M29" s="652"/>
      <c r="N29" s="655">
        <v>23</v>
      </c>
      <c r="O29" s="655">
        <v>67858.14</v>
      </c>
      <c r="P29" s="668"/>
      <c r="Q29" s="656">
        <v>2950.3539130434783</v>
      </c>
    </row>
    <row r="30" spans="1:17" ht="14.4" customHeight="1" x14ac:dyDescent="0.3">
      <c r="A30" s="651" t="s">
        <v>2724</v>
      </c>
      <c r="B30" s="652" t="s">
        <v>538</v>
      </c>
      <c r="C30" s="652" t="s">
        <v>2679</v>
      </c>
      <c r="D30" s="652" t="s">
        <v>2684</v>
      </c>
      <c r="E30" s="652" t="s">
        <v>2685</v>
      </c>
      <c r="F30" s="655">
        <v>1</v>
      </c>
      <c r="G30" s="655">
        <v>5</v>
      </c>
      <c r="H30" s="652">
        <v>1</v>
      </c>
      <c r="I30" s="652">
        <v>5</v>
      </c>
      <c r="J30" s="655"/>
      <c r="K30" s="655"/>
      <c r="L30" s="652"/>
      <c r="M30" s="652"/>
      <c r="N30" s="655"/>
      <c r="O30" s="655"/>
      <c r="P30" s="668"/>
      <c r="Q30" s="656"/>
    </row>
    <row r="31" spans="1:17" ht="14.4" customHeight="1" x14ac:dyDescent="0.3">
      <c r="A31" s="651" t="s">
        <v>2724</v>
      </c>
      <c r="B31" s="652" t="s">
        <v>538</v>
      </c>
      <c r="C31" s="652" t="s">
        <v>2679</v>
      </c>
      <c r="D31" s="652" t="s">
        <v>2727</v>
      </c>
      <c r="E31" s="652" t="s">
        <v>2728</v>
      </c>
      <c r="F31" s="655">
        <v>13</v>
      </c>
      <c r="G31" s="655">
        <v>1508</v>
      </c>
      <c r="H31" s="652">
        <v>1</v>
      </c>
      <c r="I31" s="652">
        <v>116</v>
      </c>
      <c r="J31" s="655">
        <v>8</v>
      </c>
      <c r="K31" s="655">
        <v>944</v>
      </c>
      <c r="L31" s="652">
        <v>0.62599469496021221</v>
      </c>
      <c r="M31" s="652">
        <v>118</v>
      </c>
      <c r="N31" s="655">
        <v>11</v>
      </c>
      <c r="O31" s="655">
        <v>1386</v>
      </c>
      <c r="P31" s="668">
        <v>0.91909814323607431</v>
      </c>
      <c r="Q31" s="656">
        <v>126</v>
      </c>
    </row>
    <row r="32" spans="1:17" ht="14.4" customHeight="1" x14ac:dyDescent="0.3">
      <c r="A32" s="651" t="s">
        <v>2724</v>
      </c>
      <c r="B32" s="652" t="s">
        <v>538</v>
      </c>
      <c r="C32" s="652" t="s">
        <v>2679</v>
      </c>
      <c r="D32" s="652" t="s">
        <v>2696</v>
      </c>
      <c r="E32" s="652" t="s">
        <v>2697</v>
      </c>
      <c r="F32" s="655">
        <v>16</v>
      </c>
      <c r="G32" s="655">
        <v>4000</v>
      </c>
      <c r="H32" s="652">
        <v>1</v>
      </c>
      <c r="I32" s="652">
        <v>250</v>
      </c>
      <c r="J32" s="655">
        <v>8</v>
      </c>
      <c r="K32" s="655">
        <v>2024</v>
      </c>
      <c r="L32" s="652">
        <v>0.50600000000000001</v>
      </c>
      <c r="M32" s="652">
        <v>253</v>
      </c>
      <c r="N32" s="655">
        <v>10</v>
      </c>
      <c r="O32" s="655">
        <v>2610</v>
      </c>
      <c r="P32" s="668">
        <v>0.65249999999999997</v>
      </c>
      <c r="Q32" s="656">
        <v>261</v>
      </c>
    </row>
    <row r="33" spans="1:17" ht="14.4" customHeight="1" x14ac:dyDescent="0.3">
      <c r="A33" s="651" t="s">
        <v>2724</v>
      </c>
      <c r="B33" s="652" t="s">
        <v>538</v>
      </c>
      <c r="C33" s="652" t="s">
        <v>2679</v>
      </c>
      <c r="D33" s="652" t="s">
        <v>2702</v>
      </c>
      <c r="E33" s="652" t="s">
        <v>2703</v>
      </c>
      <c r="F33" s="655"/>
      <c r="G33" s="655"/>
      <c r="H33" s="652"/>
      <c r="I33" s="652"/>
      <c r="J33" s="655">
        <v>1</v>
      </c>
      <c r="K33" s="655">
        <v>0</v>
      </c>
      <c r="L33" s="652"/>
      <c r="M33" s="652">
        <v>0</v>
      </c>
      <c r="N33" s="655"/>
      <c r="O33" s="655"/>
      <c r="P33" s="668"/>
      <c r="Q33" s="656"/>
    </row>
    <row r="34" spans="1:17" ht="14.4" customHeight="1" thickBot="1" x14ac:dyDescent="0.35">
      <c r="A34" s="657" t="s">
        <v>2724</v>
      </c>
      <c r="B34" s="658" t="s">
        <v>538</v>
      </c>
      <c r="C34" s="658" t="s">
        <v>2679</v>
      </c>
      <c r="D34" s="658" t="s">
        <v>2720</v>
      </c>
      <c r="E34" s="658" t="s">
        <v>2721</v>
      </c>
      <c r="F34" s="661">
        <v>4</v>
      </c>
      <c r="G34" s="661">
        <v>652</v>
      </c>
      <c r="H34" s="658">
        <v>1</v>
      </c>
      <c r="I34" s="658">
        <v>163</v>
      </c>
      <c r="J34" s="661"/>
      <c r="K34" s="661"/>
      <c r="L34" s="658"/>
      <c r="M34" s="658"/>
      <c r="N34" s="661"/>
      <c r="O34" s="661"/>
      <c r="P34" s="669"/>
      <c r="Q34" s="662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77" t="s">
        <v>157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</row>
    <row r="2" spans="1:19" ht="14.4" customHeight="1" thickBot="1" x14ac:dyDescent="0.35">
      <c r="A2" s="382" t="s">
        <v>309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9364329</v>
      </c>
      <c r="C3" s="351">
        <f t="shared" ref="C3:R3" si="0">SUBTOTAL(9,C6:C1048576)</f>
        <v>18</v>
      </c>
      <c r="D3" s="351">
        <f t="shared" si="0"/>
        <v>9750701</v>
      </c>
      <c r="E3" s="351">
        <f t="shared" si="0"/>
        <v>22.023968965912754</v>
      </c>
      <c r="F3" s="351">
        <f t="shared" si="0"/>
        <v>9856669.2800000012</v>
      </c>
      <c r="G3" s="354">
        <f>IF(B3&lt;&gt;0,F3/B3,"")</f>
        <v>1.0525761407998375</v>
      </c>
      <c r="H3" s="350">
        <f t="shared" si="0"/>
        <v>3721795.95</v>
      </c>
      <c r="I3" s="351">
        <f t="shared" si="0"/>
        <v>1</v>
      </c>
      <c r="J3" s="351">
        <f t="shared" si="0"/>
        <v>4702828.3299999991</v>
      </c>
      <c r="K3" s="351">
        <f t="shared" si="0"/>
        <v>1.2635911246020886</v>
      </c>
      <c r="L3" s="351">
        <f t="shared" si="0"/>
        <v>3537537.49</v>
      </c>
      <c r="M3" s="352">
        <f>IF(H3&lt;&gt;0,L3/H3,"")</f>
        <v>0.95049205747026511</v>
      </c>
      <c r="N3" s="353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42" t="s">
        <v>129</v>
      </c>
      <c r="B4" s="543" t="s">
        <v>123</v>
      </c>
      <c r="C4" s="544"/>
      <c r="D4" s="544"/>
      <c r="E4" s="544"/>
      <c r="F4" s="544"/>
      <c r="G4" s="545"/>
      <c r="H4" s="543" t="s">
        <v>124</v>
      </c>
      <c r="I4" s="544"/>
      <c r="J4" s="544"/>
      <c r="K4" s="544"/>
      <c r="L4" s="544"/>
      <c r="M4" s="545"/>
      <c r="N4" s="543" t="s">
        <v>125</v>
      </c>
      <c r="O4" s="544"/>
      <c r="P4" s="544"/>
      <c r="Q4" s="544"/>
      <c r="R4" s="544"/>
      <c r="S4" s="545"/>
    </row>
    <row r="5" spans="1:19" ht="14.4" customHeight="1" thickBot="1" x14ac:dyDescent="0.35">
      <c r="A5" s="780"/>
      <c r="B5" s="781">
        <v>2014</v>
      </c>
      <c r="C5" s="782"/>
      <c r="D5" s="782">
        <v>2015</v>
      </c>
      <c r="E5" s="782"/>
      <c r="F5" s="782">
        <v>2016</v>
      </c>
      <c r="G5" s="783" t="s">
        <v>2</v>
      </c>
      <c r="H5" s="781">
        <v>2014</v>
      </c>
      <c r="I5" s="782"/>
      <c r="J5" s="782">
        <v>2015</v>
      </c>
      <c r="K5" s="782"/>
      <c r="L5" s="782">
        <v>2016</v>
      </c>
      <c r="M5" s="783" t="s">
        <v>2</v>
      </c>
      <c r="N5" s="781">
        <v>2014</v>
      </c>
      <c r="O5" s="782"/>
      <c r="P5" s="782">
        <v>2015</v>
      </c>
      <c r="Q5" s="782"/>
      <c r="R5" s="782">
        <v>2016</v>
      </c>
      <c r="S5" s="783" t="s">
        <v>2</v>
      </c>
    </row>
    <row r="6" spans="1:19" ht="14.4" customHeight="1" x14ac:dyDescent="0.3">
      <c r="A6" s="741" t="s">
        <v>2730</v>
      </c>
      <c r="B6" s="784">
        <v>232</v>
      </c>
      <c r="C6" s="727">
        <v>1</v>
      </c>
      <c r="D6" s="784">
        <v>706</v>
      </c>
      <c r="E6" s="727">
        <v>3.0431034482758621</v>
      </c>
      <c r="F6" s="784">
        <v>251</v>
      </c>
      <c r="G6" s="732">
        <v>1.0818965517241379</v>
      </c>
      <c r="H6" s="784"/>
      <c r="I6" s="727"/>
      <c r="J6" s="784"/>
      <c r="K6" s="727"/>
      <c r="L6" s="784"/>
      <c r="M6" s="732"/>
      <c r="N6" s="784"/>
      <c r="O6" s="727"/>
      <c r="P6" s="784"/>
      <c r="Q6" s="727"/>
      <c r="R6" s="784"/>
      <c r="S6" s="235"/>
    </row>
    <row r="7" spans="1:19" ht="14.4" customHeight="1" x14ac:dyDescent="0.3">
      <c r="A7" s="678" t="s">
        <v>2731</v>
      </c>
      <c r="B7" s="791">
        <v>464</v>
      </c>
      <c r="C7" s="652">
        <v>1</v>
      </c>
      <c r="D7" s="791">
        <v>470</v>
      </c>
      <c r="E7" s="652">
        <v>1.0129310344827587</v>
      </c>
      <c r="F7" s="791">
        <v>284.33</v>
      </c>
      <c r="G7" s="668">
        <v>0.61278017241379312</v>
      </c>
      <c r="H7" s="791"/>
      <c r="I7" s="652"/>
      <c r="J7" s="791"/>
      <c r="K7" s="652"/>
      <c r="L7" s="791"/>
      <c r="M7" s="668"/>
      <c r="N7" s="791"/>
      <c r="O7" s="652"/>
      <c r="P7" s="791"/>
      <c r="Q7" s="652"/>
      <c r="R7" s="791"/>
      <c r="S7" s="691"/>
    </row>
    <row r="8" spans="1:19" ht="14.4" customHeight="1" x14ac:dyDescent="0.3">
      <c r="A8" s="678" t="s">
        <v>2732</v>
      </c>
      <c r="B8" s="791">
        <v>1856</v>
      </c>
      <c r="C8" s="652">
        <v>1</v>
      </c>
      <c r="D8" s="791">
        <v>1411</v>
      </c>
      <c r="E8" s="652">
        <v>0.76023706896551724</v>
      </c>
      <c r="F8" s="791">
        <v>377</v>
      </c>
      <c r="G8" s="668">
        <v>0.203125</v>
      </c>
      <c r="H8" s="791"/>
      <c r="I8" s="652"/>
      <c r="J8" s="791"/>
      <c r="K8" s="652"/>
      <c r="L8" s="791"/>
      <c r="M8" s="668"/>
      <c r="N8" s="791"/>
      <c r="O8" s="652"/>
      <c r="P8" s="791"/>
      <c r="Q8" s="652"/>
      <c r="R8" s="791"/>
      <c r="S8" s="691"/>
    </row>
    <row r="9" spans="1:19" ht="14.4" customHeight="1" x14ac:dyDescent="0.3">
      <c r="A9" s="678" t="s">
        <v>2733</v>
      </c>
      <c r="B9" s="791">
        <v>232</v>
      </c>
      <c r="C9" s="652">
        <v>1</v>
      </c>
      <c r="D9" s="791"/>
      <c r="E9" s="652"/>
      <c r="F9" s="791"/>
      <c r="G9" s="668"/>
      <c r="H9" s="791"/>
      <c r="I9" s="652"/>
      <c r="J9" s="791"/>
      <c r="K9" s="652"/>
      <c r="L9" s="791"/>
      <c r="M9" s="668"/>
      <c r="N9" s="791"/>
      <c r="O9" s="652"/>
      <c r="P9" s="791"/>
      <c r="Q9" s="652"/>
      <c r="R9" s="791"/>
      <c r="S9" s="691"/>
    </row>
    <row r="10" spans="1:19" ht="14.4" customHeight="1" x14ac:dyDescent="0.3">
      <c r="A10" s="678" t="s">
        <v>1999</v>
      </c>
      <c r="B10" s="791">
        <v>9342173</v>
      </c>
      <c r="C10" s="652">
        <v>1</v>
      </c>
      <c r="D10" s="791">
        <v>9723736</v>
      </c>
      <c r="E10" s="652">
        <v>1.0408430672392814</v>
      </c>
      <c r="F10" s="791">
        <v>9823730.9800000004</v>
      </c>
      <c r="G10" s="668">
        <v>1.0515466776305684</v>
      </c>
      <c r="H10" s="791">
        <v>3721795.95</v>
      </c>
      <c r="I10" s="652">
        <v>1</v>
      </c>
      <c r="J10" s="791">
        <v>4702828.3299999991</v>
      </c>
      <c r="K10" s="652">
        <v>1.2635911246020886</v>
      </c>
      <c r="L10" s="791">
        <v>3537537.49</v>
      </c>
      <c r="M10" s="668">
        <v>0.95049205747026511</v>
      </c>
      <c r="N10" s="791"/>
      <c r="O10" s="652"/>
      <c r="P10" s="791"/>
      <c r="Q10" s="652"/>
      <c r="R10" s="791"/>
      <c r="S10" s="691"/>
    </row>
    <row r="11" spans="1:19" ht="14.4" customHeight="1" x14ac:dyDescent="0.3">
      <c r="A11" s="678" t="s">
        <v>2734</v>
      </c>
      <c r="B11" s="791">
        <v>1856</v>
      </c>
      <c r="C11" s="652">
        <v>1</v>
      </c>
      <c r="D11" s="791">
        <v>1524</v>
      </c>
      <c r="E11" s="652">
        <v>0.82112068965517238</v>
      </c>
      <c r="F11" s="791">
        <v>2041</v>
      </c>
      <c r="G11" s="668">
        <v>1.099676724137931</v>
      </c>
      <c r="H11" s="791"/>
      <c r="I11" s="652"/>
      <c r="J11" s="791"/>
      <c r="K11" s="652"/>
      <c r="L11" s="791"/>
      <c r="M11" s="668"/>
      <c r="N11" s="791"/>
      <c r="O11" s="652"/>
      <c r="P11" s="791"/>
      <c r="Q11" s="652"/>
      <c r="R11" s="791"/>
      <c r="S11" s="691"/>
    </row>
    <row r="12" spans="1:19" ht="14.4" customHeight="1" x14ac:dyDescent="0.3">
      <c r="A12" s="678" t="s">
        <v>2735</v>
      </c>
      <c r="B12" s="791"/>
      <c r="C12" s="652"/>
      <c r="D12" s="791"/>
      <c r="E12" s="652"/>
      <c r="F12" s="791">
        <v>377</v>
      </c>
      <c r="G12" s="668"/>
      <c r="H12" s="791"/>
      <c r="I12" s="652"/>
      <c r="J12" s="791"/>
      <c r="K12" s="652"/>
      <c r="L12" s="791"/>
      <c r="M12" s="668"/>
      <c r="N12" s="791"/>
      <c r="O12" s="652"/>
      <c r="P12" s="791"/>
      <c r="Q12" s="652"/>
      <c r="R12" s="791"/>
      <c r="S12" s="691"/>
    </row>
    <row r="13" spans="1:19" ht="14.4" customHeight="1" x14ac:dyDescent="0.3">
      <c r="A13" s="678" t="s">
        <v>2736</v>
      </c>
      <c r="B13" s="791">
        <v>928</v>
      </c>
      <c r="C13" s="652">
        <v>1</v>
      </c>
      <c r="D13" s="791">
        <v>235</v>
      </c>
      <c r="E13" s="652">
        <v>0.25323275862068967</v>
      </c>
      <c r="F13" s="791"/>
      <c r="G13" s="668"/>
      <c r="H13" s="791"/>
      <c r="I13" s="652"/>
      <c r="J13" s="791"/>
      <c r="K13" s="652"/>
      <c r="L13" s="791"/>
      <c r="M13" s="668"/>
      <c r="N13" s="791"/>
      <c r="O13" s="652"/>
      <c r="P13" s="791"/>
      <c r="Q13" s="652"/>
      <c r="R13" s="791"/>
      <c r="S13" s="691"/>
    </row>
    <row r="14" spans="1:19" ht="14.4" customHeight="1" x14ac:dyDescent="0.3">
      <c r="A14" s="678" t="s">
        <v>2737</v>
      </c>
      <c r="B14" s="791">
        <v>2204</v>
      </c>
      <c r="C14" s="652">
        <v>1</v>
      </c>
      <c r="D14" s="791">
        <v>4231</v>
      </c>
      <c r="E14" s="652">
        <v>1.9196914700544465</v>
      </c>
      <c r="F14" s="791">
        <v>3640</v>
      </c>
      <c r="G14" s="668">
        <v>1.6515426497277677</v>
      </c>
      <c r="H14" s="791"/>
      <c r="I14" s="652"/>
      <c r="J14" s="791"/>
      <c r="K14" s="652"/>
      <c r="L14" s="791"/>
      <c r="M14" s="668"/>
      <c r="N14" s="791"/>
      <c r="O14" s="652"/>
      <c r="P14" s="791"/>
      <c r="Q14" s="652"/>
      <c r="R14" s="791"/>
      <c r="S14" s="691"/>
    </row>
    <row r="15" spans="1:19" ht="14.4" customHeight="1" x14ac:dyDescent="0.3">
      <c r="A15" s="678" t="s">
        <v>2738</v>
      </c>
      <c r="B15" s="791"/>
      <c r="C15" s="652"/>
      <c r="D15" s="791">
        <v>353</v>
      </c>
      <c r="E15" s="652"/>
      <c r="F15" s="791"/>
      <c r="G15" s="668"/>
      <c r="H15" s="791"/>
      <c r="I15" s="652"/>
      <c r="J15" s="791"/>
      <c r="K15" s="652"/>
      <c r="L15" s="791"/>
      <c r="M15" s="668"/>
      <c r="N15" s="791"/>
      <c r="O15" s="652"/>
      <c r="P15" s="791"/>
      <c r="Q15" s="652"/>
      <c r="R15" s="791"/>
      <c r="S15" s="691"/>
    </row>
    <row r="16" spans="1:19" ht="14.4" customHeight="1" x14ac:dyDescent="0.3">
      <c r="A16" s="678" t="s">
        <v>2739</v>
      </c>
      <c r="B16" s="791">
        <v>232</v>
      </c>
      <c r="C16" s="652">
        <v>1</v>
      </c>
      <c r="D16" s="791">
        <v>118</v>
      </c>
      <c r="E16" s="652">
        <v>0.50862068965517238</v>
      </c>
      <c r="F16" s="791"/>
      <c r="G16" s="668"/>
      <c r="H16" s="791"/>
      <c r="I16" s="652"/>
      <c r="J16" s="791"/>
      <c r="K16" s="652"/>
      <c r="L16" s="791"/>
      <c r="M16" s="668"/>
      <c r="N16" s="791"/>
      <c r="O16" s="652"/>
      <c r="P16" s="791"/>
      <c r="Q16" s="652"/>
      <c r="R16" s="791"/>
      <c r="S16" s="691"/>
    </row>
    <row r="17" spans="1:19" ht="14.4" customHeight="1" x14ac:dyDescent="0.3">
      <c r="A17" s="678" t="s">
        <v>2740</v>
      </c>
      <c r="B17" s="791">
        <v>232</v>
      </c>
      <c r="C17" s="652">
        <v>1</v>
      </c>
      <c r="D17" s="791">
        <v>470</v>
      </c>
      <c r="E17" s="652">
        <v>2.0258620689655173</v>
      </c>
      <c r="F17" s="791">
        <v>1158.33</v>
      </c>
      <c r="G17" s="668">
        <v>4.992801724137931</v>
      </c>
      <c r="H17" s="791"/>
      <c r="I17" s="652"/>
      <c r="J17" s="791"/>
      <c r="K17" s="652"/>
      <c r="L17" s="791"/>
      <c r="M17" s="668"/>
      <c r="N17" s="791"/>
      <c r="O17" s="652"/>
      <c r="P17" s="791"/>
      <c r="Q17" s="652"/>
      <c r="R17" s="791"/>
      <c r="S17" s="691"/>
    </row>
    <row r="18" spans="1:19" ht="14.4" customHeight="1" x14ac:dyDescent="0.3">
      <c r="A18" s="678" t="s">
        <v>2741</v>
      </c>
      <c r="B18" s="791">
        <v>8004</v>
      </c>
      <c r="C18" s="652">
        <v>1</v>
      </c>
      <c r="D18" s="791">
        <v>10909</v>
      </c>
      <c r="E18" s="652">
        <v>1.3629435282358822</v>
      </c>
      <c r="F18" s="791">
        <v>16575.32</v>
      </c>
      <c r="G18" s="668">
        <v>2.0708795602198902</v>
      </c>
      <c r="H18" s="791"/>
      <c r="I18" s="652"/>
      <c r="J18" s="791"/>
      <c r="K18" s="652"/>
      <c r="L18" s="791"/>
      <c r="M18" s="668"/>
      <c r="N18" s="791"/>
      <c r="O18" s="652"/>
      <c r="P18" s="791"/>
      <c r="Q18" s="652"/>
      <c r="R18" s="791"/>
      <c r="S18" s="691"/>
    </row>
    <row r="19" spans="1:19" ht="14.4" customHeight="1" x14ac:dyDescent="0.3">
      <c r="A19" s="678" t="s">
        <v>2742</v>
      </c>
      <c r="B19" s="791">
        <v>232</v>
      </c>
      <c r="C19" s="652">
        <v>1</v>
      </c>
      <c r="D19" s="791"/>
      <c r="E19" s="652"/>
      <c r="F19" s="791">
        <v>284.33</v>
      </c>
      <c r="G19" s="668">
        <v>1.2255603448275862</v>
      </c>
      <c r="H19" s="791"/>
      <c r="I19" s="652"/>
      <c r="J19" s="791"/>
      <c r="K19" s="652"/>
      <c r="L19" s="791"/>
      <c r="M19" s="668"/>
      <c r="N19" s="791"/>
      <c r="O19" s="652"/>
      <c r="P19" s="791"/>
      <c r="Q19" s="652"/>
      <c r="R19" s="791"/>
      <c r="S19" s="691"/>
    </row>
    <row r="20" spans="1:19" ht="14.4" customHeight="1" x14ac:dyDescent="0.3">
      <c r="A20" s="678" t="s">
        <v>2743</v>
      </c>
      <c r="B20" s="791">
        <v>232</v>
      </c>
      <c r="C20" s="652">
        <v>1</v>
      </c>
      <c r="D20" s="791">
        <v>1411</v>
      </c>
      <c r="E20" s="652">
        <v>6.0818965517241379</v>
      </c>
      <c r="F20" s="791">
        <v>1381</v>
      </c>
      <c r="G20" s="668">
        <v>5.9525862068965516</v>
      </c>
      <c r="H20" s="791"/>
      <c r="I20" s="652"/>
      <c r="J20" s="791"/>
      <c r="K20" s="652"/>
      <c r="L20" s="791"/>
      <c r="M20" s="668"/>
      <c r="N20" s="791"/>
      <c r="O20" s="652"/>
      <c r="P20" s="791"/>
      <c r="Q20" s="652"/>
      <c r="R20" s="791"/>
      <c r="S20" s="691"/>
    </row>
    <row r="21" spans="1:19" ht="14.4" customHeight="1" x14ac:dyDescent="0.3">
      <c r="A21" s="678" t="s">
        <v>2744</v>
      </c>
      <c r="B21" s="791">
        <v>1624</v>
      </c>
      <c r="C21" s="652">
        <v>1</v>
      </c>
      <c r="D21" s="791">
        <v>1176</v>
      </c>
      <c r="E21" s="652">
        <v>0.72413793103448276</v>
      </c>
      <c r="F21" s="791">
        <v>1238.33</v>
      </c>
      <c r="G21" s="668">
        <v>0.76251847290640384</v>
      </c>
      <c r="H21" s="791"/>
      <c r="I21" s="652"/>
      <c r="J21" s="791"/>
      <c r="K21" s="652"/>
      <c r="L21" s="791"/>
      <c r="M21" s="668"/>
      <c r="N21" s="791"/>
      <c r="O21" s="652"/>
      <c r="P21" s="791"/>
      <c r="Q21" s="652"/>
      <c r="R21" s="791"/>
      <c r="S21" s="691"/>
    </row>
    <row r="22" spans="1:19" ht="14.4" customHeight="1" x14ac:dyDescent="0.3">
      <c r="A22" s="678" t="s">
        <v>2745</v>
      </c>
      <c r="B22" s="791"/>
      <c r="C22" s="652"/>
      <c r="D22" s="791">
        <v>153</v>
      </c>
      <c r="E22" s="652"/>
      <c r="F22" s="791">
        <v>251</v>
      </c>
      <c r="G22" s="668"/>
      <c r="H22" s="791"/>
      <c r="I22" s="652"/>
      <c r="J22" s="791"/>
      <c r="K22" s="652"/>
      <c r="L22" s="791"/>
      <c r="M22" s="668"/>
      <c r="N22" s="791"/>
      <c r="O22" s="652"/>
      <c r="P22" s="791"/>
      <c r="Q22" s="652"/>
      <c r="R22" s="791"/>
      <c r="S22" s="691"/>
    </row>
    <row r="23" spans="1:19" ht="14.4" customHeight="1" x14ac:dyDescent="0.3">
      <c r="A23" s="678" t="s">
        <v>2746</v>
      </c>
      <c r="B23" s="791">
        <v>2088</v>
      </c>
      <c r="C23" s="652">
        <v>1</v>
      </c>
      <c r="D23" s="791">
        <v>3410</v>
      </c>
      <c r="E23" s="652">
        <v>1.6331417624521072</v>
      </c>
      <c r="F23" s="791">
        <v>1883</v>
      </c>
      <c r="G23" s="668">
        <v>0.90181992337164751</v>
      </c>
      <c r="H23" s="791"/>
      <c r="I23" s="652"/>
      <c r="J23" s="791"/>
      <c r="K23" s="652"/>
      <c r="L23" s="791"/>
      <c r="M23" s="668"/>
      <c r="N23" s="791"/>
      <c r="O23" s="652"/>
      <c r="P23" s="791"/>
      <c r="Q23" s="652"/>
      <c r="R23" s="791"/>
      <c r="S23" s="691"/>
    </row>
    <row r="24" spans="1:19" ht="14.4" customHeight="1" x14ac:dyDescent="0.3">
      <c r="A24" s="678" t="s">
        <v>2747</v>
      </c>
      <c r="B24" s="791">
        <v>464</v>
      </c>
      <c r="C24" s="652">
        <v>1</v>
      </c>
      <c r="D24" s="791">
        <v>388</v>
      </c>
      <c r="E24" s="652">
        <v>0.83620689655172409</v>
      </c>
      <c r="F24" s="791">
        <v>1159.33</v>
      </c>
      <c r="G24" s="668">
        <v>2.4985560344827586</v>
      </c>
      <c r="H24" s="791"/>
      <c r="I24" s="652"/>
      <c r="J24" s="791"/>
      <c r="K24" s="652"/>
      <c r="L24" s="791"/>
      <c r="M24" s="668"/>
      <c r="N24" s="791"/>
      <c r="O24" s="652"/>
      <c r="P24" s="791"/>
      <c r="Q24" s="652"/>
      <c r="R24" s="791"/>
      <c r="S24" s="691"/>
    </row>
    <row r="25" spans="1:19" ht="14.4" customHeight="1" x14ac:dyDescent="0.3">
      <c r="A25" s="678" t="s">
        <v>2748</v>
      </c>
      <c r="B25" s="791">
        <v>464</v>
      </c>
      <c r="C25" s="652">
        <v>1</v>
      </c>
      <c r="D25" s="791"/>
      <c r="E25" s="652"/>
      <c r="F25" s="791">
        <v>753</v>
      </c>
      <c r="G25" s="668">
        <v>1.6228448275862069</v>
      </c>
      <c r="H25" s="791"/>
      <c r="I25" s="652"/>
      <c r="J25" s="791"/>
      <c r="K25" s="652"/>
      <c r="L25" s="791"/>
      <c r="M25" s="668"/>
      <c r="N25" s="791"/>
      <c r="O25" s="652"/>
      <c r="P25" s="791"/>
      <c r="Q25" s="652"/>
      <c r="R25" s="791"/>
      <c r="S25" s="691"/>
    </row>
    <row r="26" spans="1:19" ht="14.4" customHeight="1" thickBot="1" x14ac:dyDescent="0.35">
      <c r="A26" s="786" t="s">
        <v>2749</v>
      </c>
      <c r="B26" s="785">
        <v>812</v>
      </c>
      <c r="C26" s="658">
        <v>1</v>
      </c>
      <c r="D26" s="785"/>
      <c r="E26" s="658"/>
      <c r="F26" s="785">
        <v>1284.33</v>
      </c>
      <c r="G26" s="669">
        <v>1.5816871921182265</v>
      </c>
      <c r="H26" s="785"/>
      <c r="I26" s="658"/>
      <c r="J26" s="785"/>
      <c r="K26" s="658"/>
      <c r="L26" s="785"/>
      <c r="M26" s="669"/>
      <c r="N26" s="785"/>
      <c r="O26" s="658"/>
      <c r="P26" s="785"/>
      <c r="Q26" s="658"/>
      <c r="R26" s="785"/>
      <c r="S26" s="69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7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68" t="s">
        <v>3191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</row>
    <row r="2" spans="1:17" ht="14.4" customHeight="1" thickBot="1" x14ac:dyDescent="0.35">
      <c r="A2" s="382" t="s">
        <v>309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5641.3099999999995</v>
      </c>
      <c r="G3" s="212">
        <f t="shared" si="0"/>
        <v>13086124.950000001</v>
      </c>
      <c r="H3" s="212"/>
      <c r="I3" s="212"/>
      <c r="J3" s="212">
        <f t="shared" si="0"/>
        <v>6027.45</v>
      </c>
      <c r="K3" s="212">
        <f t="shared" si="0"/>
        <v>14453529.330000002</v>
      </c>
      <c r="L3" s="212"/>
      <c r="M3" s="212"/>
      <c r="N3" s="212">
        <f t="shared" si="0"/>
        <v>5767.699999999998</v>
      </c>
      <c r="O3" s="212">
        <f t="shared" si="0"/>
        <v>13394206.770000003</v>
      </c>
      <c r="P3" s="79">
        <f>IF(G3=0,0,O3/G3)</f>
        <v>1.0235426316940373</v>
      </c>
      <c r="Q3" s="213">
        <f>IF(N3=0,0,O3/N3)</f>
        <v>2322.2786847443535</v>
      </c>
    </row>
    <row r="4" spans="1:17" ht="14.4" customHeight="1" x14ac:dyDescent="0.3">
      <c r="A4" s="551" t="s">
        <v>74</v>
      </c>
      <c r="B4" s="550" t="s">
        <v>119</v>
      </c>
      <c r="C4" s="551" t="s">
        <v>120</v>
      </c>
      <c r="D4" s="560" t="s">
        <v>121</v>
      </c>
      <c r="E4" s="552" t="s">
        <v>81</v>
      </c>
      <c r="F4" s="558">
        <v>2014</v>
      </c>
      <c r="G4" s="559"/>
      <c r="H4" s="214"/>
      <c r="I4" s="214"/>
      <c r="J4" s="558">
        <v>2015</v>
      </c>
      <c r="K4" s="559"/>
      <c r="L4" s="214"/>
      <c r="M4" s="214"/>
      <c r="N4" s="558">
        <v>2016</v>
      </c>
      <c r="O4" s="559"/>
      <c r="P4" s="561" t="s">
        <v>2</v>
      </c>
      <c r="Q4" s="549" t="s">
        <v>122</v>
      </c>
    </row>
    <row r="5" spans="1:17" ht="14.4" customHeight="1" thickBot="1" x14ac:dyDescent="0.35">
      <c r="A5" s="796"/>
      <c r="B5" s="794"/>
      <c r="C5" s="796"/>
      <c r="D5" s="804"/>
      <c r="E5" s="798"/>
      <c r="F5" s="805" t="s">
        <v>91</v>
      </c>
      <c r="G5" s="806" t="s">
        <v>14</v>
      </c>
      <c r="H5" s="807"/>
      <c r="I5" s="807"/>
      <c r="J5" s="805" t="s">
        <v>91</v>
      </c>
      <c r="K5" s="806" t="s">
        <v>14</v>
      </c>
      <c r="L5" s="807"/>
      <c r="M5" s="807"/>
      <c r="N5" s="805" t="s">
        <v>91</v>
      </c>
      <c r="O5" s="806" t="s">
        <v>14</v>
      </c>
      <c r="P5" s="808"/>
      <c r="Q5" s="803"/>
    </row>
    <row r="6" spans="1:17" ht="14.4" customHeight="1" x14ac:dyDescent="0.3">
      <c r="A6" s="726" t="s">
        <v>2750</v>
      </c>
      <c r="B6" s="727" t="s">
        <v>2675</v>
      </c>
      <c r="C6" s="727" t="s">
        <v>2679</v>
      </c>
      <c r="D6" s="727" t="s">
        <v>2690</v>
      </c>
      <c r="E6" s="727" t="s">
        <v>2691</v>
      </c>
      <c r="F6" s="229"/>
      <c r="G6" s="229"/>
      <c r="H6" s="229"/>
      <c r="I6" s="229"/>
      <c r="J6" s="229">
        <v>2</v>
      </c>
      <c r="K6" s="229">
        <v>236</v>
      </c>
      <c r="L6" s="229"/>
      <c r="M6" s="229">
        <v>118</v>
      </c>
      <c r="N6" s="229"/>
      <c r="O6" s="229"/>
      <c r="P6" s="732"/>
      <c r="Q6" s="740"/>
    </row>
    <row r="7" spans="1:17" ht="14.4" customHeight="1" x14ac:dyDescent="0.3">
      <c r="A7" s="651" t="s">
        <v>2750</v>
      </c>
      <c r="B7" s="652" t="s">
        <v>2675</v>
      </c>
      <c r="C7" s="652" t="s">
        <v>2679</v>
      </c>
      <c r="D7" s="652" t="s">
        <v>2702</v>
      </c>
      <c r="E7" s="652" t="s">
        <v>2703</v>
      </c>
      <c r="F7" s="655"/>
      <c r="G7" s="655"/>
      <c r="H7" s="655"/>
      <c r="I7" s="655"/>
      <c r="J7" s="655">
        <v>1</v>
      </c>
      <c r="K7" s="655">
        <v>0</v>
      </c>
      <c r="L7" s="655"/>
      <c r="M7" s="655">
        <v>0</v>
      </c>
      <c r="N7" s="655"/>
      <c r="O7" s="655"/>
      <c r="P7" s="668"/>
      <c r="Q7" s="656"/>
    </row>
    <row r="8" spans="1:17" ht="14.4" customHeight="1" x14ac:dyDescent="0.3">
      <c r="A8" s="651" t="s">
        <v>2750</v>
      </c>
      <c r="B8" s="652" t="s">
        <v>2675</v>
      </c>
      <c r="C8" s="652" t="s">
        <v>2679</v>
      </c>
      <c r="D8" s="652" t="s">
        <v>2704</v>
      </c>
      <c r="E8" s="652" t="s">
        <v>2705</v>
      </c>
      <c r="F8" s="655">
        <v>1</v>
      </c>
      <c r="G8" s="655">
        <v>232</v>
      </c>
      <c r="H8" s="655">
        <v>1</v>
      </c>
      <c r="I8" s="655">
        <v>232</v>
      </c>
      <c r="J8" s="655">
        <v>2</v>
      </c>
      <c r="K8" s="655">
        <v>470</v>
      </c>
      <c r="L8" s="655">
        <v>2.0258620689655173</v>
      </c>
      <c r="M8" s="655">
        <v>235</v>
      </c>
      <c r="N8" s="655">
        <v>1</v>
      </c>
      <c r="O8" s="655">
        <v>251</v>
      </c>
      <c r="P8" s="668">
        <v>1.0818965517241379</v>
      </c>
      <c r="Q8" s="656">
        <v>251</v>
      </c>
    </row>
    <row r="9" spans="1:17" ht="14.4" customHeight="1" x14ac:dyDescent="0.3">
      <c r="A9" s="651" t="s">
        <v>2751</v>
      </c>
      <c r="B9" s="652" t="s">
        <v>2675</v>
      </c>
      <c r="C9" s="652" t="s">
        <v>2679</v>
      </c>
      <c r="D9" s="652" t="s">
        <v>2690</v>
      </c>
      <c r="E9" s="652" t="s">
        <v>2691</v>
      </c>
      <c r="F9" s="655">
        <v>2</v>
      </c>
      <c r="G9" s="655">
        <v>232</v>
      </c>
      <c r="H9" s="655">
        <v>1</v>
      </c>
      <c r="I9" s="655">
        <v>116</v>
      </c>
      <c r="J9" s="655"/>
      <c r="K9" s="655"/>
      <c r="L9" s="655"/>
      <c r="M9" s="655"/>
      <c r="N9" s="655"/>
      <c r="O9" s="655"/>
      <c r="P9" s="668"/>
      <c r="Q9" s="656"/>
    </row>
    <row r="10" spans="1:17" ht="14.4" customHeight="1" x14ac:dyDescent="0.3">
      <c r="A10" s="651" t="s">
        <v>2751</v>
      </c>
      <c r="B10" s="652" t="s">
        <v>2675</v>
      </c>
      <c r="C10" s="652" t="s">
        <v>2679</v>
      </c>
      <c r="D10" s="652" t="s">
        <v>2702</v>
      </c>
      <c r="E10" s="652" t="s">
        <v>2703</v>
      </c>
      <c r="F10" s="655"/>
      <c r="G10" s="655"/>
      <c r="H10" s="655"/>
      <c r="I10" s="655"/>
      <c r="J10" s="655"/>
      <c r="K10" s="655"/>
      <c r="L10" s="655"/>
      <c r="M10" s="655"/>
      <c r="N10" s="655">
        <v>1</v>
      </c>
      <c r="O10" s="655">
        <v>33.33</v>
      </c>
      <c r="P10" s="668"/>
      <c r="Q10" s="656">
        <v>33.33</v>
      </c>
    </row>
    <row r="11" spans="1:17" ht="14.4" customHeight="1" x14ac:dyDescent="0.3">
      <c r="A11" s="651" t="s">
        <v>2751</v>
      </c>
      <c r="B11" s="652" t="s">
        <v>2675</v>
      </c>
      <c r="C11" s="652" t="s">
        <v>2679</v>
      </c>
      <c r="D11" s="652" t="s">
        <v>2704</v>
      </c>
      <c r="E11" s="652" t="s">
        <v>2705</v>
      </c>
      <c r="F11" s="655">
        <v>1</v>
      </c>
      <c r="G11" s="655">
        <v>232</v>
      </c>
      <c r="H11" s="655">
        <v>1</v>
      </c>
      <c r="I11" s="655">
        <v>232</v>
      </c>
      <c r="J11" s="655">
        <v>2</v>
      </c>
      <c r="K11" s="655">
        <v>470</v>
      </c>
      <c r="L11" s="655">
        <v>2.0258620689655173</v>
      </c>
      <c r="M11" s="655">
        <v>235</v>
      </c>
      <c r="N11" s="655">
        <v>1</v>
      </c>
      <c r="O11" s="655">
        <v>251</v>
      </c>
      <c r="P11" s="668">
        <v>1.0818965517241379</v>
      </c>
      <c r="Q11" s="656">
        <v>251</v>
      </c>
    </row>
    <row r="12" spans="1:17" ht="14.4" customHeight="1" x14ac:dyDescent="0.3">
      <c r="A12" s="651" t="s">
        <v>2752</v>
      </c>
      <c r="B12" s="652" t="s">
        <v>2675</v>
      </c>
      <c r="C12" s="652" t="s">
        <v>2679</v>
      </c>
      <c r="D12" s="652" t="s">
        <v>2690</v>
      </c>
      <c r="E12" s="652" t="s">
        <v>2691</v>
      </c>
      <c r="F12" s="655">
        <v>2</v>
      </c>
      <c r="G12" s="655">
        <v>232</v>
      </c>
      <c r="H12" s="655">
        <v>1</v>
      </c>
      <c r="I12" s="655">
        <v>116</v>
      </c>
      <c r="J12" s="655">
        <v>2</v>
      </c>
      <c r="K12" s="655">
        <v>236</v>
      </c>
      <c r="L12" s="655">
        <v>1.0172413793103448</v>
      </c>
      <c r="M12" s="655">
        <v>118</v>
      </c>
      <c r="N12" s="655">
        <v>1</v>
      </c>
      <c r="O12" s="655">
        <v>126</v>
      </c>
      <c r="P12" s="668">
        <v>0.5431034482758621</v>
      </c>
      <c r="Q12" s="656">
        <v>126</v>
      </c>
    </row>
    <row r="13" spans="1:17" ht="14.4" customHeight="1" x14ac:dyDescent="0.3">
      <c r="A13" s="651" t="s">
        <v>2752</v>
      </c>
      <c r="B13" s="652" t="s">
        <v>2675</v>
      </c>
      <c r="C13" s="652" t="s">
        <v>2679</v>
      </c>
      <c r="D13" s="652" t="s">
        <v>2702</v>
      </c>
      <c r="E13" s="652" t="s">
        <v>2703</v>
      </c>
      <c r="F13" s="655">
        <v>1</v>
      </c>
      <c r="G13" s="655">
        <v>0</v>
      </c>
      <c r="H13" s="655"/>
      <c r="I13" s="655">
        <v>0</v>
      </c>
      <c r="J13" s="655">
        <v>3</v>
      </c>
      <c r="K13" s="655">
        <v>0</v>
      </c>
      <c r="L13" s="655"/>
      <c r="M13" s="655">
        <v>0</v>
      </c>
      <c r="N13" s="655"/>
      <c r="O13" s="655"/>
      <c r="P13" s="668"/>
      <c r="Q13" s="656"/>
    </row>
    <row r="14" spans="1:17" ht="14.4" customHeight="1" x14ac:dyDescent="0.3">
      <c r="A14" s="651" t="s">
        <v>2752</v>
      </c>
      <c r="B14" s="652" t="s">
        <v>2675</v>
      </c>
      <c r="C14" s="652" t="s">
        <v>2679</v>
      </c>
      <c r="D14" s="652" t="s">
        <v>2704</v>
      </c>
      <c r="E14" s="652" t="s">
        <v>2705</v>
      </c>
      <c r="F14" s="655">
        <v>7</v>
      </c>
      <c r="G14" s="655">
        <v>1624</v>
      </c>
      <c r="H14" s="655">
        <v>1</v>
      </c>
      <c r="I14" s="655">
        <v>232</v>
      </c>
      <c r="J14" s="655">
        <v>5</v>
      </c>
      <c r="K14" s="655">
        <v>1175</v>
      </c>
      <c r="L14" s="655">
        <v>0.72352216748768472</v>
      </c>
      <c r="M14" s="655">
        <v>235</v>
      </c>
      <c r="N14" s="655">
        <v>1</v>
      </c>
      <c r="O14" s="655">
        <v>251</v>
      </c>
      <c r="P14" s="668">
        <v>0.15455665024630541</v>
      </c>
      <c r="Q14" s="656">
        <v>251</v>
      </c>
    </row>
    <row r="15" spans="1:17" ht="14.4" customHeight="1" x14ac:dyDescent="0.3">
      <c r="A15" s="651" t="s">
        <v>2753</v>
      </c>
      <c r="B15" s="652" t="s">
        <v>2675</v>
      </c>
      <c r="C15" s="652" t="s">
        <v>2679</v>
      </c>
      <c r="D15" s="652" t="s">
        <v>2704</v>
      </c>
      <c r="E15" s="652" t="s">
        <v>2705</v>
      </c>
      <c r="F15" s="655">
        <v>1</v>
      </c>
      <c r="G15" s="655">
        <v>232</v>
      </c>
      <c r="H15" s="655">
        <v>1</v>
      </c>
      <c r="I15" s="655">
        <v>232</v>
      </c>
      <c r="J15" s="655"/>
      <c r="K15" s="655"/>
      <c r="L15" s="655"/>
      <c r="M15" s="655"/>
      <c r="N15" s="655"/>
      <c r="O15" s="655"/>
      <c r="P15" s="668"/>
      <c r="Q15" s="656"/>
    </row>
    <row r="16" spans="1:17" ht="14.4" customHeight="1" x14ac:dyDescent="0.3">
      <c r="A16" s="651" t="s">
        <v>525</v>
      </c>
      <c r="B16" s="652" t="s">
        <v>2675</v>
      </c>
      <c r="C16" s="652" t="s">
        <v>2679</v>
      </c>
      <c r="D16" s="652" t="s">
        <v>2682</v>
      </c>
      <c r="E16" s="652" t="s">
        <v>2683</v>
      </c>
      <c r="F16" s="655"/>
      <c r="G16" s="655"/>
      <c r="H16" s="655"/>
      <c r="I16" s="655"/>
      <c r="J16" s="655">
        <v>1</v>
      </c>
      <c r="K16" s="655">
        <v>35</v>
      </c>
      <c r="L16" s="655"/>
      <c r="M16" s="655">
        <v>35</v>
      </c>
      <c r="N16" s="655">
        <v>1</v>
      </c>
      <c r="O16" s="655">
        <v>37</v>
      </c>
      <c r="P16" s="668"/>
      <c r="Q16" s="656">
        <v>37</v>
      </c>
    </row>
    <row r="17" spans="1:17" ht="14.4" customHeight="1" x14ac:dyDescent="0.3">
      <c r="A17" s="651" t="s">
        <v>525</v>
      </c>
      <c r="B17" s="652" t="s">
        <v>2675</v>
      </c>
      <c r="C17" s="652" t="s">
        <v>2679</v>
      </c>
      <c r="D17" s="652" t="s">
        <v>2684</v>
      </c>
      <c r="E17" s="652" t="s">
        <v>2685</v>
      </c>
      <c r="F17" s="655">
        <v>18</v>
      </c>
      <c r="G17" s="655">
        <v>90</v>
      </c>
      <c r="H17" s="655">
        <v>1</v>
      </c>
      <c r="I17" s="655">
        <v>5</v>
      </c>
      <c r="J17" s="655">
        <v>28</v>
      </c>
      <c r="K17" s="655">
        <v>140</v>
      </c>
      <c r="L17" s="655">
        <v>1.5555555555555556</v>
      </c>
      <c r="M17" s="655">
        <v>5</v>
      </c>
      <c r="N17" s="655">
        <v>43</v>
      </c>
      <c r="O17" s="655">
        <v>215</v>
      </c>
      <c r="P17" s="668">
        <v>2.3888888888888888</v>
      </c>
      <c r="Q17" s="656">
        <v>5</v>
      </c>
    </row>
    <row r="18" spans="1:17" ht="14.4" customHeight="1" x14ac:dyDescent="0.3">
      <c r="A18" s="651" t="s">
        <v>525</v>
      </c>
      <c r="B18" s="652" t="s">
        <v>2675</v>
      </c>
      <c r="C18" s="652" t="s">
        <v>2679</v>
      </c>
      <c r="D18" s="652" t="s">
        <v>2690</v>
      </c>
      <c r="E18" s="652" t="s">
        <v>2691</v>
      </c>
      <c r="F18" s="655">
        <v>1</v>
      </c>
      <c r="G18" s="655">
        <v>116</v>
      </c>
      <c r="H18" s="655">
        <v>1</v>
      </c>
      <c r="I18" s="655">
        <v>116</v>
      </c>
      <c r="J18" s="655">
        <v>1</v>
      </c>
      <c r="K18" s="655">
        <v>118</v>
      </c>
      <c r="L18" s="655">
        <v>1.0172413793103448</v>
      </c>
      <c r="M18" s="655">
        <v>118</v>
      </c>
      <c r="N18" s="655">
        <v>1</v>
      </c>
      <c r="O18" s="655">
        <v>126</v>
      </c>
      <c r="P18" s="668">
        <v>1.0862068965517242</v>
      </c>
      <c r="Q18" s="656">
        <v>126</v>
      </c>
    </row>
    <row r="19" spans="1:17" ht="14.4" customHeight="1" x14ac:dyDescent="0.3">
      <c r="A19" s="651" t="s">
        <v>525</v>
      </c>
      <c r="B19" s="652" t="s">
        <v>2675</v>
      </c>
      <c r="C19" s="652" t="s">
        <v>2679</v>
      </c>
      <c r="D19" s="652" t="s">
        <v>2702</v>
      </c>
      <c r="E19" s="652" t="s">
        <v>2703</v>
      </c>
      <c r="F19" s="655">
        <v>6</v>
      </c>
      <c r="G19" s="655">
        <v>0</v>
      </c>
      <c r="H19" s="655"/>
      <c r="I19" s="655">
        <v>0</v>
      </c>
      <c r="J19" s="655">
        <v>16</v>
      </c>
      <c r="K19" s="655">
        <v>0</v>
      </c>
      <c r="L19" s="655"/>
      <c r="M19" s="655">
        <v>0</v>
      </c>
      <c r="N19" s="655">
        <v>6</v>
      </c>
      <c r="O19" s="655">
        <v>199.97999999999996</v>
      </c>
      <c r="P19" s="668"/>
      <c r="Q19" s="656">
        <v>33.329999999999991</v>
      </c>
    </row>
    <row r="20" spans="1:17" ht="14.4" customHeight="1" x14ac:dyDescent="0.3">
      <c r="A20" s="651" t="s">
        <v>525</v>
      </c>
      <c r="B20" s="652" t="s">
        <v>2675</v>
      </c>
      <c r="C20" s="652" t="s">
        <v>2679</v>
      </c>
      <c r="D20" s="652" t="s">
        <v>2704</v>
      </c>
      <c r="E20" s="652" t="s">
        <v>2705</v>
      </c>
      <c r="F20" s="655">
        <v>3</v>
      </c>
      <c r="G20" s="655">
        <v>696</v>
      </c>
      <c r="H20" s="655">
        <v>1</v>
      </c>
      <c r="I20" s="655">
        <v>232</v>
      </c>
      <c r="J20" s="655">
        <v>3</v>
      </c>
      <c r="K20" s="655">
        <v>705</v>
      </c>
      <c r="L20" s="655">
        <v>1.0129310344827587</v>
      </c>
      <c r="M20" s="655">
        <v>235</v>
      </c>
      <c r="N20" s="655">
        <v>3</v>
      </c>
      <c r="O20" s="655">
        <v>753</v>
      </c>
      <c r="P20" s="668">
        <v>1.0818965517241379</v>
      </c>
      <c r="Q20" s="656">
        <v>251</v>
      </c>
    </row>
    <row r="21" spans="1:17" ht="14.4" customHeight="1" x14ac:dyDescent="0.3">
      <c r="A21" s="651" t="s">
        <v>525</v>
      </c>
      <c r="B21" s="652" t="s">
        <v>2675</v>
      </c>
      <c r="C21" s="652" t="s">
        <v>2679</v>
      </c>
      <c r="D21" s="652" t="s">
        <v>2718</v>
      </c>
      <c r="E21" s="652" t="s">
        <v>2719</v>
      </c>
      <c r="F21" s="655"/>
      <c r="G21" s="655"/>
      <c r="H21" s="655"/>
      <c r="I21" s="655"/>
      <c r="J21" s="655">
        <v>1</v>
      </c>
      <c r="K21" s="655">
        <v>349</v>
      </c>
      <c r="L21" s="655"/>
      <c r="M21" s="655">
        <v>349</v>
      </c>
      <c r="N21" s="655">
        <v>2</v>
      </c>
      <c r="O21" s="655">
        <v>744</v>
      </c>
      <c r="P21" s="668"/>
      <c r="Q21" s="656">
        <v>372</v>
      </c>
    </row>
    <row r="22" spans="1:17" ht="14.4" customHeight="1" x14ac:dyDescent="0.3">
      <c r="A22" s="651" t="s">
        <v>525</v>
      </c>
      <c r="B22" s="652" t="s">
        <v>2754</v>
      </c>
      <c r="C22" s="652" t="s">
        <v>2679</v>
      </c>
      <c r="D22" s="652" t="s">
        <v>2755</v>
      </c>
      <c r="E22" s="652" t="s">
        <v>2756</v>
      </c>
      <c r="F22" s="655">
        <v>1</v>
      </c>
      <c r="G22" s="655">
        <v>6794</v>
      </c>
      <c r="H22" s="655">
        <v>1</v>
      </c>
      <c r="I22" s="655">
        <v>6794</v>
      </c>
      <c r="J22" s="655">
        <v>3</v>
      </c>
      <c r="K22" s="655">
        <v>20556</v>
      </c>
      <c r="L22" s="655">
        <v>3.0256108330880189</v>
      </c>
      <c r="M22" s="655">
        <v>6852</v>
      </c>
      <c r="N22" s="655">
        <v>2</v>
      </c>
      <c r="O22" s="655">
        <v>13996</v>
      </c>
      <c r="P22" s="668">
        <v>2.0600529879305269</v>
      </c>
      <c r="Q22" s="656">
        <v>6998</v>
      </c>
    </row>
    <row r="23" spans="1:17" ht="14.4" customHeight="1" x14ac:dyDescent="0.3">
      <c r="A23" s="651" t="s">
        <v>525</v>
      </c>
      <c r="B23" s="652" t="s">
        <v>2754</v>
      </c>
      <c r="C23" s="652" t="s">
        <v>2679</v>
      </c>
      <c r="D23" s="652" t="s">
        <v>2757</v>
      </c>
      <c r="E23" s="652" t="s">
        <v>2758</v>
      </c>
      <c r="F23" s="655"/>
      <c r="G23" s="655"/>
      <c r="H23" s="655"/>
      <c r="I23" s="655"/>
      <c r="J23" s="655"/>
      <c r="K23" s="655"/>
      <c r="L23" s="655"/>
      <c r="M23" s="655"/>
      <c r="N23" s="655">
        <v>1</v>
      </c>
      <c r="O23" s="655">
        <v>3297</v>
      </c>
      <c r="P23" s="668"/>
      <c r="Q23" s="656">
        <v>3297</v>
      </c>
    </row>
    <row r="24" spans="1:17" ht="14.4" customHeight="1" x14ac:dyDescent="0.3">
      <c r="A24" s="651" t="s">
        <v>525</v>
      </c>
      <c r="B24" s="652" t="s">
        <v>2754</v>
      </c>
      <c r="C24" s="652" t="s">
        <v>2679</v>
      </c>
      <c r="D24" s="652" t="s">
        <v>2759</v>
      </c>
      <c r="E24" s="652" t="s">
        <v>2760</v>
      </c>
      <c r="F24" s="655">
        <v>1</v>
      </c>
      <c r="G24" s="655">
        <v>4527</v>
      </c>
      <c r="H24" s="655">
        <v>1</v>
      </c>
      <c r="I24" s="655">
        <v>4527</v>
      </c>
      <c r="J24" s="655"/>
      <c r="K24" s="655"/>
      <c r="L24" s="655"/>
      <c r="M24" s="655"/>
      <c r="N24" s="655"/>
      <c r="O24" s="655"/>
      <c r="P24" s="668"/>
      <c r="Q24" s="656"/>
    </row>
    <row r="25" spans="1:17" ht="14.4" customHeight="1" x14ac:dyDescent="0.3">
      <c r="A25" s="651" t="s">
        <v>525</v>
      </c>
      <c r="B25" s="652" t="s">
        <v>2761</v>
      </c>
      <c r="C25" s="652" t="s">
        <v>2676</v>
      </c>
      <c r="D25" s="652" t="s">
        <v>2762</v>
      </c>
      <c r="E25" s="652" t="s">
        <v>1942</v>
      </c>
      <c r="F25" s="655">
        <v>12</v>
      </c>
      <c r="G25" s="655">
        <v>1415.52</v>
      </c>
      <c r="H25" s="655">
        <v>1</v>
      </c>
      <c r="I25" s="655">
        <v>117.96</v>
      </c>
      <c r="J25" s="655">
        <v>31</v>
      </c>
      <c r="K25" s="655">
        <v>3497.73</v>
      </c>
      <c r="L25" s="655">
        <v>2.4709859274330284</v>
      </c>
      <c r="M25" s="655">
        <v>112.83</v>
      </c>
      <c r="N25" s="655">
        <v>6</v>
      </c>
      <c r="O25" s="655">
        <v>512.88</v>
      </c>
      <c r="P25" s="668">
        <v>0.36232621227534756</v>
      </c>
      <c r="Q25" s="656">
        <v>85.48</v>
      </c>
    </row>
    <row r="26" spans="1:17" ht="14.4" customHeight="1" x14ac:dyDescent="0.3">
      <c r="A26" s="651" t="s">
        <v>525</v>
      </c>
      <c r="B26" s="652" t="s">
        <v>2761</v>
      </c>
      <c r="C26" s="652" t="s">
        <v>2676</v>
      </c>
      <c r="D26" s="652" t="s">
        <v>2763</v>
      </c>
      <c r="E26" s="652" t="s">
        <v>1942</v>
      </c>
      <c r="F26" s="655">
        <v>26</v>
      </c>
      <c r="G26" s="655">
        <v>2069.34</v>
      </c>
      <c r="H26" s="655">
        <v>1</v>
      </c>
      <c r="I26" s="655">
        <v>79.59</v>
      </c>
      <c r="J26" s="655"/>
      <c r="K26" s="655"/>
      <c r="L26" s="655"/>
      <c r="M26" s="655"/>
      <c r="N26" s="655">
        <v>1</v>
      </c>
      <c r="O26" s="655">
        <v>76.13</v>
      </c>
      <c r="P26" s="668">
        <v>3.6789507765761058E-2</v>
      </c>
      <c r="Q26" s="656">
        <v>76.13</v>
      </c>
    </row>
    <row r="27" spans="1:17" ht="14.4" customHeight="1" x14ac:dyDescent="0.3">
      <c r="A27" s="651" t="s">
        <v>525</v>
      </c>
      <c r="B27" s="652" t="s">
        <v>2761</v>
      </c>
      <c r="C27" s="652" t="s">
        <v>2676</v>
      </c>
      <c r="D27" s="652" t="s">
        <v>2764</v>
      </c>
      <c r="E27" s="652" t="s">
        <v>2765</v>
      </c>
      <c r="F27" s="655"/>
      <c r="G27" s="655"/>
      <c r="H27" s="655"/>
      <c r="I27" s="655"/>
      <c r="J27" s="655"/>
      <c r="K27" s="655"/>
      <c r="L27" s="655"/>
      <c r="M27" s="655"/>
      <c r="N27" s="655">
        <v>1.4</v>
      </c>
      <c r="O27" s="655">
        <v>617.74</v>
      </c>
      <c r="P27" s="668"/>
      <c r="Q27" s="656">
        <v>441.24285714285719</v>
      </c>
    </row>
    <row r="28" spans="1:17" ht="14.4" customHeight="1" x14ac:dyDescent="0.3">
      <c r="A28" s="651" t="s">
        <v>525</v>
      </c>
      <c r="B28" s="652" t="s">
        <v>2761</v>
      </c>
      <c r="C28" s="652" t="s">
        <v>2676</v>
      </c>
      <c r="D28" s="652" t="s">
        <v>2766</v>
      </c>
      <c r="E28" s="652" t="s">
        <v>861</v>
      </c>
      <c r="F28" s="655">
        <v>30</v>
      </c>
      <c r="G28" s="655">
        <v>1831.5</v>
      </c>
      <c r="H28" s="655">
        <v>1</v>
      </c>
      <c r="I28" s="655">
        <v>61.05</v>
      </c>
      <c r="J28" s="655">
        <v>50</v>
      </c>
      <c r="K28" s="655">
        <v>2927.95</v>
      </c>
      <c r="L28" s="655">
        <v>1.5986622986622985</v>
      </c>
      <c r="M28" s="655">
        <v>58.558999999999997</v>
      </c>
      <c r="N28" s="655">
        <v>21</v>
      </c>
      <c r="O28" s="655">
        <v>1226.4000000000001</v>
      </c>
      <c r="P28" s="668">
        <v>0.66961506961506967</v>
      </c>
      <c r="Q28" s="656">
        <v>58.400000000000006</v>
      </c>
    </row>
    <row r="29" spans="1:17" ht="14.4" customHeight="1" x14ac:dyDescent="0.3">
      <c r="A29" s="651" t="s">
        <v>525</v>
      </c>
      <c r="B29" s="652" t="s">
        <v>2761</v>
      </c>
      <c r="C29" s="652" t="s">
        <v>2676</v>
      </c>
      <c r="D29" s="652" t="s">
        <v>2767</v>
      </c>
      <c r="E29" s="652" t="s">
        <v>1978</v>
      </c>
      <c r="F29" s="655">
        <v>0.3</v>
      </c>
      <c r="G29" s="655">
        <v>242.88</v>
      </c>
      <c r="H29" s="655">
        <v>1</v>
      </c>
      <c r="I29" s="655">
        <v>809.6</v>
      </c>
      <c r="J29" s="655"/>
      <c r="K29" s="655"/>
      <c r="L29" s="655"/>
      <c r="M29" s="655"/>
      <c r="N29" s="655"/>
      <c r="O29" s="655"/>
      <c r="P29" s="668"/>
      <c r="Q29" s="656"/>
    </row>
    <row r="30" spans="1:17" ht="14.4" customHeight="1" x14ac:dyDescent="0.3">
      <c r="A30" s="651" t="s">
        <v>525</v>
      </c>
      <c r="B30" s="652" t="s">
        <v>2761</v>
      </c>
      <c r="C30" s="652" t="s">
        <v>2676</v>
      </c>
      <c r="D30" s="652" t="s">
        <v>2768</v>
      </c>
      <c r="E30" s="652" t="s">
        <v>2769</v>
      </c>
      <c r="F30" s="655">
        <v>5</v>
      </c>
      <c r="G30" s="655">
        <v>201.8</v>
      </c>
      <c r="H30" s="655">
        <v>1</v>
      </c>
      <c r="I30" s="655">
        <v>40.36</v>
      </c>
      <c r="J30" s="655"/>
      <c r="K30" s="655"/>
      <c r="L30" s="655"/>
      <c r="M30" s="655"/>
      <c r="N30" s="655"/>
      <c r="O30" s="655"/>
      <c r="P30" s="668"/>
      <c r="Q30" s="656"/>
    </row>
    <row r="31" spans="1:17" ht="14.4" customHeight="1" x14ac:dyDescent="0.3">
      <c r="A31" s="651" t="s">
        <v>525</v>
      </c>
      <c r="B31" s="652" t="s">
        <v>2761</v>
      </c>
      <c r="C31" s="652" t="s">
        <v>2676</v>
      </c>
      <c r="D31" s="652" t="s">
        <v>2770</v>
      </c>
      <c r="E31" s="652" t="s">
        <v>2771</v>
      </c>
      <c r="F31" s="655">
        <v>0.2</v>
      </c>
      <c r="G31" s="655">
        <v>80.84</v>
      </c>
      <c r="H31" s="655">
        <v>1</v>
      </c>
      <c r="I31" s="655">
        <v>404.2</v>
      </c>
      <c r="J31" s="655"/>
      <c r="K31" s="655"/>
      <c r="L31" s="655"/>
      <c r="M31" s="655"/>
      <c r="N31" s="655"/>
      <c r="O31" s="655"/>
      <c r="P31" s="668"/>
      <c r="Q31" s="656"/>
    </row>
    <row r="32" spans="1:17" ht="14.4" customHeight="1" x14ac:dyDescent="0.3">
      <c r="A32" s="651" t="s">
        <v>525</v>
      </c>
      <c r="B32" s="652" t="s">
        <v>2761</v>
      </c>
      <c r="C32" s="652" t="s">
        <v>2676</v>
      </c>
      <c r="D32" s="652" t="s">
        <v>2772</v>
      </c>
      <c r="E32" s="652" t="s">
        <v>2773</v>
      </c>
      <c r="F32" s="655">
        <v>2</v>
      </c>
      <c r="G32" s="655">
        <v>95</v>
      </c>
      <c r="H32" s="655">
        <v>1</v>
      </c>
      <c r="I32" s="655">
        <v>47.5</v>
      </c>
      <c r="J32" s="655"/>
      <c r="K32" s="655"/>
      <c r="L32" s="655"/>
      <c r="M32" s="655"/>
      <c r="N32" s="655"/>
      <c r="O32" s="655"/>
      <c r="P32" s="668"/>
      <c r="Q32" s="656"/>
    </row>
    <row r="33" spans="1:17" ht="14.4" customHeight="1" x14ac:dyDescent="0.3">
      <c r="A33" s="651" t="s">
        <v>525</v>
      </c>
      <c r="B33" s="652" t="s">
        <v>2761</v>
      </c>
      <c r="C33" s="652" t="s">
        <v>2676</v>
      </c>
      <c r="D33" s="652" t="s">
        <v>2774</v>
      </c>
      <c r="E33" s="652" t="s">
        <v>1690</v>
      </c>
      <c r="F33" s="655">
        <v>4</v>
      </c>
      <c r="G33" s="655">
        <v>322.92</v>
      </c>
      <c r="H33" s="655">
        <v>1</v>
      </c>
      <c r="I33" s="655">
        <v>80.73</v>
      </c>
      <c r="J33" s="655"/>
      <c r="K33" s="655"/>
      <c r="L33" s="655"/>
      <c r="M33" s="655"/>
      <c r="N33" s="655">
        <v>11</v>
      </c>
      <c r="O33" s="655">
        <v>849.42000000000007</v>
      </c>
      <c r="P33" s="668">
        <v>2.6304347826086958</v>
      </c>
      <c r="Q33" s="656">
        <v>77.220000000000013</v>
      </c>
    </row>
    <row r="34" spans="1:17" ht="14.4" customHeight="1" x14ac:dyDescent="0.3">
      <c r="A34" s="651" t="s">
        <v>525</v>
      </c>
      <c r="B34" s="652" t="s">
        <v>2761</v>
      </c>
      <c r="C34" s="652" t="s">
        <v>2676</v>
      </c>
      <c r="D34" s="652" t="s">
        <v>2775</v>
      </c>
      <c r="E34" s="652" t="s">
        <v>1937</v>
      </c>
      <c r="F34" s="655">
        <v>39.4</v>
      </c>
      <c r="G34" s="655">
        <v>14962.51</v>
      </c>
      <c r="H34" s="655">
        <v>1</v>
      </c>
      <c r="I34" s="655">
        <v>379.75913705583758</v>
      </c>
      <c r="J34" s="655">
        <v>5</v>
      </c>
      <c r="K34" s="655">
        <v>1816.25</v>
      </c>
      <c r="L34" s="655">
        <v>0.12138671920687104</v>
      </c>
      <c r="M34" s="655">
        <v>363.25</v>
      </c>
      <c r="N34" s="655">
        <v>0.6</v>
      </c>
      <c r="O34" s="655">
        <v>163.03</v>
      </c>
      <c r="P34" s="668">
        <v>1.0895899150610426E-2</v>
      </c>
      <c r="Q34" s="656">
        <v>271.7166666666667</v>
      </c>
    </row>
    <row r="35" spans="1:17" ht="14.4" customHeight="1" x14ac:dyDescent="0.3">
      <c r="A35" s="651" t="s">
        <v>525</v>
      </c>
      <c r="B35" s="652" t="s">
        <v>2761</v>
      </c>
      <c r="C35" s="652" t="s">
        <v>2676</v>
      </c>
      <c r="D35" s="652" t="s">
        <v>2776</v>
      </c>
      <c r="E35" s="652" t="s">
        <v>2777</v>
      </c>
      <c r="F35" s="655">
        <v>207</v>
      </c>
      <c r="G35" s="655">
        <v>12169.59</v>
      </c>
      <c r="H35" s="655">
        <v>1</v>
      </c>
      <c r="I35" s="655">
        <v>58.790289855072466</v>
      </c>
      <c r="J35" s="655">
        <v>21</v>
      </c>
      <c r="K35" s="655">
        <v>1142.8899999999999</v>
      </c>
      <c r="L35" s="655">
        <v>9.3913599389954791E-2</v>
      </c>
      <c r="M35" s="655">
        <v>54.423333333333325</v>
      </c>
      <c r="N35" s="655"/>
      <c r="O35" s="655"/>
      <c r="P35" s="668"/>
      <c r="Q35" s="656"/>
    </row>
    <row r="36" spans="1:17" ht="14.4" customHeight="1" x14ac:dyDescent="0.3">
      <c r="A36" s="651" t="s">
        <v>525</v>
      </c>
      <c r="B36" s="652" t="s">
        <v>2761</v>
      </c>
      <c r="C36" s="652" t="s">
        <v>2676</v>
      </c>
      <c r="D36" s="652" t="s">
        <v>2778</v>
      </c>
      <c r="E36" s="652" t="s">
        <v>877</v>
      </c>
      <c r="F36" s="655"/>
      <c r="G36" s="655"/>
      <c r="H36" s="655"/>
      <c r="I36" s="655"/>
      <c r="J36" s="655">
        <v>14</v>
      </c>
      <c r="K36" s="655">
        <v>920.5</v>
      </c>
      <c r="L36" s="655"/>
      <c r="M36" s="655">
        <v>65.75</v>
      </c>
      <c r="N36" s="655">
        <v>10</v>
      </c>
      <c r="O36" s="655">
        <v>657.5</v>
      </c>
      <c r="P36" s="668"/>
      <c r="Q36" s="656">
        <v>65.75</v>
      </c>
    </row>
    <row r="37" spans="1:17" ht="14.4" customHeight="1" x14ac:dyDescent="0.3">
      <c r="A37" s="651" t="s">
        <v>525</v>
      </c>
      <c r="B37" s="652" t="s">
        <v>2761</v>
      </c>
      <c r="C37" s="652" t="s">
        <v>2676</v>
      </c>
      <c r="D37" s="652" t="s">
        <v>2779</v>
      </c>
      <c r="E37" s="652" t="s">
        <v>1711</v>
      </c>
      <c r="F37" s="655">
        <v>3.6</v>
      </c>
      <c r="G37" s="655">
        <v>349.08</v>
      </c>
      <c r="H37" s="655">
        <v>1</v>
      </c>
      <c r="I37" s="655">
        <v>96.966666666666654</v>
      </c>
      <c r="J37" s="655">
        <v>0.3</v>
      </c>
      <c r="K37" s="655">
        <v>27.82</v>
      </c>
      <c r="L37" s="655">
        <v>7.9695198808296092E-2</v>
      </c>
      <c r="M37" s="655">
        <v>92.733333333333334</v>
      </c>
      <c r="N37" s="655">
        <v>2.4</v>
      </c>
      <c r="O37" s="655">
        <v>189.12</v>
      </c>
      <c r="P37" s="668">
        <v>0.5417669302165693</v>
      </c>
      <c r="Q37" s="656">
        <v>78.800000000000011</v>
      </c>
    </row>
    <row r="38" spans="1:17" ht="14.4" customHeight="1" x14ac:dyDescent="0.3">
      <c r="A38" s="651" t="s">
        <v>525</v>
      </c>
      <c r="B38" s="652" t="s">
        <v>2761</v>
      </c>
      <c r="C38" s="652" t="s">
        <v>2676</v>
      </c>
      <c r="D38" s="652" t="s">
        <v>2780</v>
      </c>
      <c r="E38" s="652" t="s">
        <v>1917</v>
      </c>
      <c r="F38" s="655"/>
      <c r="G38" s="655"/>
      <c r="H38" s="655"/>
      <c r="I38" s="655"/>
      <c r="J38" s="655"/>
      <c r="K38" s="655"/>
      <c r="L38" s="655"/>
      <c r="M38" s="655"/>
      <c r="N38" s="655">
        <v>1</v>
      </c>
      <c r="O38" s="655">
        <v>70.150000000000006</v>
      </c>
      <c r="P38" s="668"/>
      <c r="Q38" s="656">
        <v>70.150000000000006</v>
      </c>
    </row>
    <row r="39" spans="1:17" ht="14.4" customHeight="1" x14ac:dyDescent="0.3">
      <c r="A39" s="651" t="s">
        <v>525</v>
      </c>
      <c r="B39" s="652" t="s">
        <v>2761</v>
      </c>
      <c r="C39" s="652" t="s">
        <v>2676</v>
      </c>
      <c r="D39" s="652" t="s">
        <v>2781</v>
      </c>
      <c r="E39" s="652" t="s">
        <v>880</v>
      </c>
      <c r="F39" s="655"/>
      <c r="G39" s="655"/>
      <c r="H39" s="655"/>
      <c r="I39" s="655"/>
      <c r="J39" s="655">
        <v>17.2</v>
      </c>
      <c r="K39" s="655">
        <v>6738.96</v>
      </c>
      <c r="L39" s="655"/>
      <c r="M39" s="655">
        <v>391.8</v>
      </c>
      <c r="N39" s="655">
        <v>18.400000000000002</v>
      </c>
      <c r="O39" s="655">
        <v>7209.12</v>
      </c>
      <c r="P39" s="668"/>
      <c r="Q39" s="656">
        <v>391.79999999999995</v>
      </c>
    </row>
    <row r="40" spans="1:17" ht="14.4" customHeight="1" x14ac:dyDescent="0.3">
      <c r="A40" s="651" t="s">
        <v>525</v>
      </c>
      <c r="B40" s="652" t="s">
        <v>2761</v>
      </c>
      <c r="C40" s="652" t="s">
        <v>2676</v>
      </c>
      <c r="D40" s="652" t="s">
        <v>2782</v>
      </c>
      <c r="E40" s="652" t="s">
        <v>2783</v>
      </c>
      <c r="F40" s="655">
        <v>0.57999999999999996</v>
      </c>
      <c r="G40" s="655">
        <v>2104.2600000000002</v>
      </c>
      <c r="H40" s="655">
        <v>1</v>
      </c>
      <c r="I40" s="655">
        <v>3628.0344827586214</v>
      </c>
      <c r="J40" s="655"/>
      <c r="K40" s="655"/>
      <c r="L40" s="655"/>
      <c r="M40" s="655"/>
      <c r="N40" s="655">
        <v>2</v>
      </c>
      <c r="O40" s="655">
        <v>5101.3599999999997</v>
      </c>
      <c r="P40" s="668">
        <v>2.4243011795120371</v>
      </c>
      <c r="Q40" s="656">
        <v>2550.6799999999998</v>
      </c>
    </row>
    <row r="41" spans="1:17" ht="14.4" customHeight="1" x14ac:dyDescent="0.3">
      <c r="A41" s="651" t="s">
        <v>525</v>
      </c>
      <c r="B41" s="652" t="s">
        <v>2761</v>
      </c>
      <c r="C41" s="652" t="s">
        <v>2676</v>
      </c>
      <c r="D41" s="652" t="s">
        <v>2784</v>
      </c>
      <c r="E41" s="652" t="s">
        <v>1216</v>
      </c>
      <c r="F41" s="655"/>
      <c r="G41" s="655"/>
      <c r="H41" s="655"/>
      <c r="I41" s="655"/>
      <c r="J41" s="655"/>
      <c r="K41" s="655"/>
      <c r="L41" s="655"/>
      <c r="M41" s="655"/>
      <c r="N41" s="655">
        <v>1.6</v>
      </c>
      <c r="O41" s="655">
        <v>686</v>
      </c>
      <c r="P41" s="668"/>
      <c r="Q41" s="656">
        <v>428.75</v>
      </c>
    </row>
    <row r="42" spans="1:17" ht="14.4" customHeight="1" x14ac:dyDescent="0.3">
      <c r="A42" s="651" t="s">
        <v>525</v>
      </c>
      <c r="B42" s="652" t="s">
        <v>2761</v>
      </c>
      <c r="C42" s="652" t="s">
        <v>2676</v>
      </c>
      <c r="D42" s="652" t="s">
        <v>2785</v>
      </c>
      <c r="E42" s="652" t="s">
        <v>1914</v>
      </c>
      <c r="F42" s="655"/>
      <c r="G42" s="655"/>
      <c r="H42" s="655"/>
      <c r="I42" s="655"/>
      <c r="J42" s="655">
        <v>0.1</v>
      </c>
      <c r="K42" s="655">
        <v>63</v>
      </c>
      <c r="L42" s="655"/>
      <c r="M42" s="655">
        <v>630</v>
      </c>
      <c r="N42" s="655">
        <v>3.6</v>
      </c>
      <c r="O42" s="655">
        <v>2268</v>
      </c>
      <c r="P42" s="668"/>
      <c r="Q42" s="656">
        <v>630</v>
      </c>
    </row>
    <row r="43" spans="1:17" ht="14.4" customHeight="1" x14ac:dyDescent="0.3">
      <c r="A43" s="651" t="s">
        <v>525</v>
      </c>
      <c r="B43" s="652" t="s">
        <v>2761</v>
      </c>
      <c r="C43" s="652" t="s">
        <v>2676</v>
      </c>
      <c r="D43" s="652" t="s">
        <v>2786</v>
      </c>
      <c r="E43" s="652" t="s">
        <v>1914</v>
      </c>
      <c r="F43" s="655"/>
      <c r="G43" s="655"/>
      <c r="H43" s="655"/>
      <c r="I43" s="655"/>
      <c r="J43" s="655">
        <v>0.4</v>
      </c>
      <c r="K43" s="655">
        <v>458</v>
      </c>
      <c r="L43" s="655"/>
      <c r="M43" s="655">
        <v>1145</v>
      </c>
      <c r="N43" s="655">
        <v>0.2</v>
      </c>
      <c r="O43" s="655">
        <v>229</v>
      </c>
      <c r="P43" s="668"/>
      <c r="Q43" s="656">
        <v>1145</v>
      </c>
    </row>
    <row r="44" spans="1:17" ht="14.4" customHeight="1" x14ac:dyDescent="0.3">
      <c r="A44" s="651" t="s">
        <v>525</v>
      </c>
      <c r="B44" s="652" t="s">
        <v>2761</v>
      </c>
      <c r="C44" s="652" t="s">
        <v>2676</v>
      </c>
      <c r="D44" s="652" t="s">
        <v>2787</v>
      </c>
      <c r="E44" s="652" t="s">
        <v>2788</v>
      </c>
      <c r="F44" s="655"/>
      <c r="G44" s="655"/>
      <c r="H44" s="655"/>
      <c r="I44" s="655"/>
      <c r="J44" s="655">
        <v>0.1</v>
      </c>
      <c r="K44" s="655">
        <v>144.68</v>
      </c>
      <c r="L44" s="655"/>
      <c r="M44" s="655">
        <v>1446.8</v>
      </c>
      <c r="N44" s="655"/>
      <c r="O44" s="655"/>
      <c r="P44" s="668"/>
      <c r="Q44" s="656"/>
    </row>
    <row r="45" spans="1:17" ht="14.4" customHeight="1" x14ac:dyDescent="0.3">
      <c r="A45" s="651" t="s">
        <v>525</v>
      </c>
      <c r="B45" s="652" t="s">
        <v>2761</v>
      </c>
      <c r="C45" s="652" t="s">
        <v>2789</v>
      </c>
      <c r="D45" s="652" t="s">
        <v>2790</v>
      </c>
      <c r="E45" s="652"/>
      <c r="F45" s="655">
        <v>14</v>
      </c>
      <c r="G45" s="655">
        <v>26118.119999999995</v>
      </c>
      <c r="H45" s="655">
        <v>1</v>
      </c>
      <c r="I45" s="655">
        <v>1865.5799999999997</v>
      </c>
      <c r="J45" s="655">
        <v>2</v>
      </c>
      <c r="K45" s="655">
        <v>3731.16</v>
      </c>
      <c r="L45" s="655">
        <v>0.14285714285714288</v>
      </c>
      <c r="M45" s="655">
        <v>1865.58</v>
      </c>
      <c r="N45" s="655">
        <v>9</v>
      </c>
      <c r="O45" s="655">
        <v>18022.32</v>
      </c>
      <c r="P45" s="668">
        <v>0.69003128862261154</v>
      </c>
      <c r="Q45" s="656">
        <v>2002.48</v>
      </c>
    </row>
    <row r="46" spans="1:17" ht="14.4" customHeight="1" x14ac:dyDescent="0.3">
      <c r="A46" s="651" t="s">
        <v>525</v>
      </c>
      <c r="B46" s="652" t="s">
        <v>2761</v>
      </c>
      <c r="C46" s="652" t="s">
        <v>2789</v>
      </c>
      <c r="D46" s="652" t="s">
        <v>2791</v>
      </c>
      <c r="E46" s="652"/>
      <c r="F46" s="655">
        <v>1</v>
      </c>
      <c r="G46" s="655">
        <v>2728.71</v>
      </c>
      <c r="H46" s="655">
        <v>1</v>
      </c>
      <c r="I46" s="655">
        <v>2728.71</v>
      </c>
      <c r="J46" s="655"/>
      <c r="K46" s="655"/>
      <c r="L46" s="655"/>
      <c r="M46" s="655"/>
      <c r="N46" s="655"/>
      <c r="O46" s="655"/>
      <c r="P46" s="668"/>
      <c r="Q46" s="656"/>
    </row>
    <row r="47" spans="1:17" ht="14.4" customHeight="1" x14ac:dyDescent="0.3">
      <c r="A47" s="651" t="s">
        <v>525</v>
      </c>
      <c r="B47" s="652" t="s">
        <v>2761</v>
      </c>
      <c r="C47" s="652" t="s">
        <v>2789</v>
      </c>
      <c r="D47" s="652" t="s">
        <v>2792</v>
      </c>
      <c r="E47" s="652"/>
      <c r="F47" s="655"/>
      <c r="G47" s="655"/>
      <c r="H47" s="655"/>
      <c r="I47" s="655"/>
      <c r="J47" s="655"/>
      <c r="K47" s="655"/>
      <c r="L47" s="655"/>
      <c r="M47" s="655"/>
      <c r="N47" s="655">
        <v>1</v>
      </c>
      <c r="O47" s="655">
        <v>9904.81</v>
      </c>
      <c r="P47" s="668"/>
      <c r="Q47" s="656">
        <v>9904.81</v>
      </c>
    </row>
    <row r="48" spans="1:17" ht="14.4" customHeight="1" x14ac:dyDescent="0.3">
      <c r="A48" s="651" t="s">
        <v>525</v>
      </c>
      <c r="B48" s="652" t="s">
        <v>2761</v>
      </c>
      <c r="C48" s="652" t="s">
        <v>2789</v>
      </c>
      <c r="D48" s="652" t="s">
        <v>2793</v>
      </c>
      <c r="E48" s="652"/>
      <c r="F48" s="655">
        <v>9</v>
      </c>
      <c r="G48" s="655">
        <v>8330.130000000001</v>
      </c>
      <c r="H48" s="655">
        <v>1</v>
      </c>
      <c r="I48" s="655">
        <v>925.57000000000016</v>
      </c>
      <c r="J48" s="655"/>
      <c r="K48" s="655"/>
      <c r="L48" s="655"/>
      <c r="M48" s="655"/>
      <c r="N48" s="655">
        <v>8</v>
      </c>
      <c r="O48" s="655">
        <v>8498.66</v>
      </c>
      <c r="P48" s="668">
        <v>1.0202313769412961</v>
      </c>
      <c r="Q48" s="656">
        <v>1062.3325</v>
      </c>
    </row>
    <row r="49" spans="1:17" ht="14.4" customHeight="1" x14ac:dyDescent="0.3">
      <c r="A49" s="651" t="s">
        <v>525</v>
      </c>
      <c r="B49" s="652" t="s">
        <v>2761</v>
      </c>
      <c r="C49" s="652" t="s">
        <v>2794</v>
      </c>
      <c r="D49" s="652" t="s">
        <v>2795</v>
      </c>
      <c r="E49" s="652" t="s">
        <v>2796</v>
      </c>
      <c r="F49" s="655">
        <v>76</v>
      </c>
      <c r="G49" s="655">
        <v>52212</v>
      </c>
      <c r="H49" s="655">
        <v>1</v>
      </c>
      <c r="I49" s="655">
        <v>687</v>
      </c>
      <c r="J49" s="655">
        <v>92</v>
      </c>
      <c r="K49" s="655">
        <v>63204</v>
      </c>
      <c r="L49" s="655">
        <v>1.2105263157894737</v>
      </c>
      <c r="M49" s="655">
        <v>687</v>
      </c>
      <c r="N49" s="655">
        <v>91</v>
      </c>
      <c r="O49" s="655">
        <v>62517</v>
      </c>
      <c r="P49" s="668">
        <v>1.1973684210526316</v>
      </c>
      <c r="Q49" s="656">
        <v>687</v>
      </c>
    </row>
    <row r="50" spans="1:17" ht="14.4" customHeight="1" x14ac:dyDescent="0.3">
      <c r="A50" s="651" t="s">
        <v>525</v>
      </c>
      <c r="B50" s="652" t="s">
        <v>2761</v>
      </c>
      <c r="C50" s="652" t="s">
        <v>2794</v>
      </c>
      <c r="D50" s="652" t="s">
        <v>2797</v>
      </c>
      <c r="E50" s="652" t="s">
        <v>2798</v>
      </c>
      <c r="F50" s="655">
        <v>105</v>
      </c>
      <c r="G50" s="655">
        <v>25200</v>
      </c>
      <c r="H50" s="655">
        <v>1</v>
      </c>
      <c r="I50" s="655">
        <v>240</v>
      </c>
      <c r="J50" s="655">
        <v>111</v>
      </c>
      <c r="K50" s="655">
        <v>26640</v>
      </c>
      <c r="L50" s="655">
        <v>1.0571428571428572</v>
      </c>
      <c r="M50" s="655">
        <v>240</v>
      </c>
      <c r="N50" s="655">
        <v>169</v>
      </c>
      <c r="O50" s="655">
        <v>40560</v>
      </c>
      <c r="P50" s="668">
        <v>1.6095238095238096</v>
      </c>
      <c r="Q50" s="656">
        <v>240</v>
      </c>
    </row>
    <row r="51" spans="1:17" ht="14.4" customHeight="1" x14ac:dyDescent="0.3">
      <c r="A51" s="651" t="s">
        <v>525</v>
      </c>
      <c r="B51" s="652" t="s">
        <v>2761</v>
      </c>
      <c r="C51" s="652" t="s">
        <v>2794</v>
      </c>
      <c r="D51" s="652" t="s">
        <v>2799</v>
      </c>
      <c r="E51" s="652" t="s">
        <v>2798</v>
      </c>
      <c r="F51" s="655">
        <v>7</v>
      </c>
      <c r="G51" s="655">
        <v>1729</v>
      </c>
      <c r="H51" s="655">
        <v>1</v>
      </c>
      <c r="I51" s="655">
        <v>247</v>
      </c>
      <c r="J51" s="655">
        <v>8</v>
      </c>
      <c r="K51" s="655">
        <v>1976</v>
      </c>
      <c r="L51" s="655">
        <v>1.1428571428571428</v>
      </c>
      <c r="M51" s="655">
        <v>247</v>
      </c>
      <c r="N51" s="655"/>
      <c r="O51" s="655"/>
      <c r="P51" s="668"/>
      <c r="Q51" s="656"/>
    </row>
    <row r="52" spans="1:17" ht="14.4" customHeight="1" x14ac:dyDescent="0.3">
      <c r="A52" s="651" t="s">
        <v>525</v>
      </c>
      <c r="B52" s="652" t="s">
        <v>2761</v>
      </c>
      <c r="C52" s="652" t="s">
        <v>2794</v>
      </c>
      <c r="D52" s="652" t="s">
        <v>2800</v>
      </c>
      <c r="E52" s="652" t="s">
        <v>2798</v>
      </c>
      <c r="F52" s="655">
        <v>6.23</v>
      </c>
      <c r="G52" s="655">
        <v>7568.3599999999988</v>
      </c>
      <c r="H52" s="655">
        <v>1</v>
      </c>
      <c r="I52" s="655">
        <v>1214.8250401284106</v>
      </c>
      <c r="J52" s="655">
        <v>6.36</v>
      </c>
      <c r="K52" s="655">
        <v>7733.76</v>
      </c>
      <c r="L52" s="655">
        <v>1.021854140130755</v>
      </c>
      <c r="M52" s="655">
        <v>1216</v>
      </c>
      <c r="N52" s="655">
        <v>8.8000000000000007</v>
      </c>
      <c r="O52" s="655">
        <v>10700.8</v>
      </c>
      <c r="P52" s="668">
        <v>1.4138862316274596</v>
      </c>
      <c r="Q52" s="656">
        <v>1215.9999999999998</v>
      </c>
    </row>
    <row r="53" spans="1:17" ht="14.4" customHeight="1" x14ac:dyDescent="0.3">
      <c r="A53" s="651" t="s">
        <v>525</v>
      </c>
      <c r="B53" s="652" t="s">
        <v>2761</v>
      </c>
      <c r="C53" s="652" t="s">
        <v>2794</v>
      </c>
      <c r="D53" s="652" t="s">
        <v>2801</v>
      </c>
      <c r="E53" s="652" t="s">
        <v>2802</v>
      </c>
      <c r="F53" s="655">
        <v>2</v>
      </c>
      <c r="G53" s="655">
        <v>8904.1200000000008</v>
      </c>
      <c r="H53" s="655">
        <v>1</v>
      </c>
      <c r="I53" s="655">
        <v>4452.0600000000004</v>
      </c>
      <c r="J53" s="655">
        <v>1</v>
      </c>
      <c r="K53" s="655">
        <v>4452.0600000000004</v>
      </c>
      <c r="L53" s="655">
        <v>0.5</v>
      </c>
      <c r="M53" s="655">
        <v>4452.0600000000004</v>
      </c>
      <c r="N53" s="655">
        <v>0.5</v>
      </c>
      <c r="O53" s="655">
        <v>2226.0300000000002</v>
      </c>
      <c r="P53" s="668">
        <v>0.25</v>
      </c>
      <c r="Q53" s="656">
        <v>4452.0600000000004</v>
      </c>
    </row>
    <row r="54" spans="1:17" ht="14.4" customHeight="1" x14ac:dyDescent="0.3">
      <c r="A54" s="651" t="s">
        <v>525</v>
      </c>
      <c r="B54" s="652" t="s">
        <v>2761</v>
      </c>
      <c r="C54" s="652" t="s">
        <v>2794</v>
      </c>
      <c r="D54" s="652" t="s">
        <v>2803</v>
      </c>
      <c r="E54" s="652" t="s">
        <v>2804</v>
      </c>
      <c r="F54" s="655">
        <v>70</v>
      </c>
      <c r="G54" s="655">
        <v>15669.500000000004</v>
      </c>
      <c r="H54" s="655">
        <v>1</v>
      </c>
      <c r="I54" s="655">
        <v>223.85000000000005</v>
      </c>
      <c r="J54" s="655">
        <v>70</v>
      </c>
      <c r="K54" s="655">
        <v>15669.5</v>
      </c>
      <c r="L54" s="655">
        <v>0.99999999999999978</v>
      </c>
      <c r="M54" s="655">
        <v>223.85</v>
      </c>
      <c r="N54" s="655">
        <v>75</v>
      </c>
      <c r="O54" s="655">
        <v>16788.75</v>
      </c>
      <c r="P54" s="668">
        <v>1.0714285714285712</v>
      </c>
      <c r="Q54" s="656">
        <v>223.85</v>
      </c>
    </row>
    <row r="55" spans="1:17" ht="14.4" customHeight="1" x14ac:dyDescent="0.3">
      <c r="A55" s="651" t="s">
        <v>525</v>
      </c>
      <c r="B55" s="652" t="s">
        <v>2761</v>
      </c>
      <c r="C55" s="652" t="s">
        <v>2794</v>
      </c>
      <c r="D55" s="652" t="s">
        <v>2805</v>
      </c>
      <c r="E55" s="652" t="s">
        <v>2806</v>
      </c>
      <c r="F55" s="655">
        <v>1</v>
      </c>
      <c r="G55" s="655">
        <v>2156.67</v>
      </c>
      <c r="H55" s="655">
        <v>1</v>
      </c>
      <c r="I55" s="655">
        <v>2156.67</v>
      </c>
      <c r="J55" s="655"/>
      <c r="K55" s="655"/>
      <c r="L55" s="655"/>
      <c r="M55" s="655"/>
      <c r="N55" s="655">
        <v>1</v>
      </c>
      <c r="O55" s="655">
        <v>2156.67</v>
      </c>
      <c r="P55" s="668">
        <v>1</v>
      </c>
      <c r="Q55" s="656">
        <v>2156.67</v>
      </c>
    </row>
    <row r="56" spans="1:17" ht="14.4" customHeight="1" x14ac:dyDescent="0.3">
      <c r="A56" s="651" t="s">
        <v>525</v>
      </c>
      <c r="B56" s="652" t="s">
        <v>2761</v>
      </c>
      <c r="C56" s="652" t="s">
        <v>2794</v>
      </c>
      <c r="D56" s="652" t="s">
        <v>2807</v>
      </c>
      <c r="E56" s="652" t="s">
        <v>2806</v>
      </c>
      <c r="F56" s="655"/>
      <c r="G56" s="655"/>
      <c r="H56" s="655"/>
      <c r="I56" s="655"/>
      <c r="J56" s="655"/>
      <c r="K56" s="655"/>
      <c r="L56" s="655"/>
      <c r="M56" s="655"/>
      <c r="N56" s="655">
        <v>2</v>
      </c>
      <c r="O56" s="655">
        <v>11416.58</v>
      </c>
      <c r="P56" s="668"/>
      <c r="Q56" s="656">
        <v>5708.29</v>
      </c>
    </row>
    <row r="57" spans="1:17" ht="14.4" customHeight="1" x14ac:dyDescent="0.3">
      <c r="A57" s="651" t="s">
        <v>525</v>
      </c>
      <c r="B57" s="652" t="s">
        <v>2761</v>
      </c>
      <c r="C57" s="652" t="s">
        <v>2794</v>
      </c>
      <c r="D57" s="652" t="s">
        <v>2808</v>
      </c>
      <c r="E57" s="652" t="s">
        <v>2809</v>
      </c>
      <c r="F57" s="655">
        <v>1</v>
      </c>
      <c r="G57" s="655">
        <v>3938.18</v>
      </c>
      <c r="H57" s="655">
        <v>1</v>
      </c>
      <c r="I57" s="655">
        <v>3938.18</v>
      </c>
      <c r="J57" s="655"/>
      <c r="K57" s="655"/>
      <c r="L57" s="655"/>
      <c r="M57" s="655"/>
      <c r="N57" s="655">
        <v>1</v>
      </c>
      <c r="O57" s="655">
        <v>3938.18</v>
      </c>
      <c r="P57" s="668">
        <v>1</v>
      </c>
      <c r="Q57" s="656">
        <v>3938.18</v>
      </c>
    </row>
    <row r="58" spans="1:17" ht="14.4" customHeight="1" x14ac:dyDescent="0.3">
      <c r="A58" s="651" t="s">
        <v>525</v>
      </c>
      <c r="B58" s="652" t="s">
        <v>2761</v>
      </c>
      <c r="C58" s="652" t="s">
        <v>2794</v>
      </c>
      <c r="D58" s="652" t="s">
        <v>2810</v>
      </c>
      <c r="E58" s="652" t="s">
        <v>2811</v>
      </c>
      <c r="F58" s="655">
        <v>2</v>
      </c>
      <c r="G58" s="655">
        <v>7856.68</v>
      </c>
      <c r="H58" s="655">
        <v>1</v>
      </c>
      <c r="I58" s="655">
        <v>3928.34</v>
      </c>
      <c r="J58" s="655"/>
      <c r="K58" s="655"/>
      <c r="L58" s="655"/>
      <c r="M58" s="655"/>
      <c r="N58" s="655">
        <v>1</v>
      </c>
      <c r="O58" s="655">
        <v>3928.34</v>
      </c>
      <c r="P58" s="668">
        <v>0.5</v>
      </c>
      <c r="Q58" s="656">
        <v>3928.34</v>
      </c>
    </row>
    <row r="59" spans="1:17" ht="14.4" customHeight="1" x14ac:dyDescent="0.3">
      <c r="A59" s="651" t="s">
        <v>525</v>
      </c>
      <c r="B59" s="652" t="s">
        <v>2761</v>
      </c>
      <c r="C59" s="652" t="s">
        <v>2794</v>
      </c>
      <c r="D59" s="652" t="s">
        <v>2812</v>
      </c>
      <c r="E59" s="652" t="s">
        <v>2813</v>
      </c>
      <c r="F59" s="655"/>
      <c r="G59" s="655"/>
      <c r="H59" s="655"/>
      <c r="I59" s="655"/>
      <c r="J59" s="655">
        <v>1</v>
      </c>
      <c r="K59" s="655">
        <v>3939.22</v>
      </c>
      <c r="L59" s="655"/>
      <c r="M59" s="655">
        <v>3939.22</v>
      </c>
      <c r="N59" s="655"/>
      <c r="O59" s="655"/>
      <c r="P59" s="668"/>
      <c r="Q59" s="656"/>
    </row>
    <row r="60" spans="1:17" ht="14.4" customHeight="1" x14ac:dyDescent="0.3">
      <c r="A60" s="651" t="s">
        <v>525</v>
      </c>
      <c r="B60" s="652" t="s">
        <v>2761</v>
      </c>
      <c r="C60" s="652" t="s">
        <v>2794</v>
      </c>
      <c r="D60" s="652" t="s">
        <v>2814</v>
      </c>
      <c r="E60" s="652" t="s">
        <v>2815</v>
      </c>
      <c r="F60" s="655"/>
      <c r="G60" s="655"/>
      <c r="H60" s="655"/>
      <c r="I60" s="655"/>
      <c r="J60" s="655">
        <v>1</v>
      </c>
      <c r="K60" s="655">
        <v>4385.37</v>
      </c>
      <c r="L60" s="655"/>
      <c r="M60" s="655">
        <v>4385.37</v>
      </c>
      <c r="N60" s="655">
        <v>1</v>
      </c>
      <c r="O60" s="655">
        <v>4385.37</v>
      </c>
      <c r="P60" s="668"/>
      <c r="Q60" s="656">
        <v>4385.37</v>
      </c>
    </row>
    <row r="61" spans="1:17" ht="14.4" customHeight="1" x14ac:dyDescent="0.3">
      <c r="A61" s="651" t="s">
        <v>525</v>
      </c>
      <c r="B61" s="652" t="s">
        <v>2761</v>
      </c>
      <c r="C61" s="652" t="s">
        <v>2794</v>
      </c>
      <c r="D61" s="652" t="s">
        <v>2816</v>
      </c>
      <c r="E61" s="652" t="s">
        <v>2817</v>
      </c>
      <c r="F61" s="655"/>
      <c r="G61" s="655"/>
      <c r="H61" s="655"/>
      <c r="I61" s="655"/>
      <c r="J61" s="655"/>
      <c r="K61" s="655"/>
      <c r="L61" s="655"/>
      <c r="M61" s="655"/>
      <c r="N61" s="655">
        <v>3</v>
      </c>
      <c r="O61" s="655">
        <v>11785.02</v>
      </c>
      <c r="P61" s="668"/>
      <c r="Q61" s="656">
        <v>3928.34</v>
      </c>
    </row>
    <row r="62" spans="1:17" ht="14.4" customHeight="1" x14ac:dyDescent="0.3">
      <c r="A62" s="651" t="s">
        <v>525</v>
      </c>
      <c r="B62" s="652" t="s">
        <v>2761</v>
      </c>
      <c r="C62" s="652" t="s">
        <v>2794</v>
      </c>
      <c r="D62" s="652" t="s">
        <v>2818</v>
      </c>
      <c r="E62" s="652" t="s">
        <v>2819</v>
      </c>
      <c r="F62" s="655">
        <v>2</v>
      </c>
      <c r="G62" s="655">
        <v>7856.68</v>
      </c>
      <c r="H62" s="655">
        <v>1</v>
      </c>
      <c r="I62" s="655">
        <v>3928.34</v>
      </c>
      <c r="J62" s="655"/>
      <c r="K62" s="655"/>
      <c r="L62" s="655"/>
      <c r="M62" s="655"/>
      <c r="N62" s="655"/>
      <c r="O62" s="655"/>
      <c r="P62" s="668"/>
      <c r="Q62" s="656"/>
    </row>
    <row r="63" spans="1:17" ht="14.4" customHeight="1" x14ac:dyDescent="0.3">
      <c r="A63" s="651" t="s">
        <v>525</v>
      </c>
      <c r="B63" s="652" t="s">
        <v>2761</v>
      </c>
      <c r="C63" s="652" t="s">
        <v>2794</v>
      </c>
      <c r="D63" s="652" t="s">
        <v>2820</v>
      </c>
      <c r="E63" s="652" t="s">
        <v>2821</v>
      </c>
      <c r="F63" s="655"/>
      <c r="G63" s="655"/>
      <c r="H63" s="655"/>
      <c r="I63" s="655"/>
      <c r="J63" s="655"/>
      <c r="K63" s="655"/>
      <c r="L63" s="655"/>
      <c r="M63" s="655"/>
      <c r="N63" s="655">
        <v>4</v>
      </c>
      <c r="O63" s="655">
        <v>56133.2</v>
      </c>
      <c r="P63" s="668"/>
      <c r="Q63" s="656">
        <v>14033.3</v>
      </c>
    </row>
    <row r="64" spans="1:17" ht="14.4" customHeight="1" x14ac:dyDescent="0.3">
      <c r="A64" s="651" t="s">
        <v>525</v>
      </c>
      <c r="B64" s="652" t="s">
        <v>2761</v>
      </c>
      <c r="C64" s="652" t="s">
        <v>2794</v>
      </c>
      <c r="D64" s="652" t="s">
        <v>2822</v>
      </c>
      <c r="E64" s="652" t="s">
        <v>2821</v>
      </c>
      <c r="F64" s="655"/>
      <c r="G64" s="655"/>
      <c r="H64" s="655"/>
      <c r="I64" s="655"/>
      <c r="J64" s="655"/>
      <c r="K64" s="655"/>
      <c r="L64" s="655"/>
      <c r="M64" s="655"/>
      <c r="N64" s="655">
        <v>2</v>
      </c>
      <c r="O64" s="655">
        <v>5355.92</v>
      </c>
      <c r="P64" s="668"/>
      <c r="Q64" s="656">
        <v>2677.96</v>
      </c>
    </row>
    <row r="65" spans="1:17" ht="14.4" customHeight="1" x14ac:dyDescent="0.3">
      <c r="A65" s="651" t="s">
        <v>525</v>
      </c>
      <c r="B65" s="652" t="s">
        <v>2761</v>
      </c>
      <c r="C65" s="652" t="s">
        <v>2794</v>
      </c>
      <c r="D65" s="652" t="s">
        <v>2823</v>
      </c>
      <c r="E65" s="652" t="s">
        <v>2824</v>
      </c>
      <c r="F65" s="655"/>
      <c r="G65" s="655"/>
      <c r="H65" s="655"/>
      <c r="I65" s="655"/>
      <c r="J65" s="655">
        <v>2</v>
      </c>
      <c r="K65" s="655">
        <v>85703.12</v>
      </c>
      <c r="L65" s="655"/>
      <c r="M65" s="655">
        <v>42851.56</v>
      </c>
      <c r="N65" s="655"/>
      <c r="O65" s="655"/>
      <c r="P65" s="668"/>
      <c r="Q65" s="656"/>
    </row>
    <row r="66" spans="1:17" ht="14.4" customHeight="1" x14ac:dyDescent="0.3">
      <c r="A66" s="651" t="s">
        <v>525</v>
      </c>
      <c r="B66" s="652" t="s">
        <v>2761</v>
      </c>
      <c r="C66" s="652" t="s">
        <v>2794</v>
      </c>
      <c r="D66" s="652" t="s">
        <v>2825</v>
      </c>
      <c r="E66" s="652" t="s">
        <v>2826</v>
      </c>
      <c r="F66" s="655"/>
      <c r="G66" s="655"/>
      <c r="H66" s="655"/>
      <c r="I66" s="655"/>
      <c r="J66" s="655">
        <v>1</v>
      </c>
      <c r="K66" s="655">
        <v>4676</v>
      </c>
      <c r="L66" s="655"/>
      <c r="M66" s="655">
        <v>4676</v>
      </c>
      <c r="N66" s="655"/>
      <c r="O66" s="655"/>
      <c r="P66" s="668"/>
      <c r="Q66" s="656"/>
    </row>
    <row r="67" spans="1:17" ht="14.4" customHeight="1" x14ac:dyDescent="0.3">
      <c r="A67" s="651" t="s">
        <v>525</v>
      </c>
      <c r="B67" s="652" t="s">
        <v>2761</v>
      </c>
      <c r="C67" s="652" t="s">
        <v>2794</v>
      </c>
      <c r="D67" s="652" t="s">
        <v>2827</v>
      </c>
      <c r="E67" s="652" t="s">
        <v>2826</v>
      </c>
      <c r="F67" s="655"/>
      <c r="G67" s="655"/>
      <c r="H67" s="655"/>
      <c r="I67" s="655"/>
      <c r="J67" s="655"/>
      <c r="K67" s="655"/>
      <c r="L67" s="655"/>
      <c r="M67" s="655"/>
      <c r="N67" s="655">
        <v>1</v>
      </c>
      <c r="O67" s="655">
        <v>5239</v>
      </c>
      <c r="P67" s="668"/>
      <c r="Q67" s="656">
        <v>5239</v>
      </c>
    </row>
    <row r="68" spans="1:17" ht="14.4" customHeight="1" x14ac:dyDescent="0.3">
      <c r="A68" s="651" t="s">
        <v>525</v>
      </c>
      <c r="B68" s="652" t="s">
        <v>2761</v>
      </c>
      <c r="C68" s="652" t="s">
        <v>2794</v>
      </c>
      <c r="D68" s="652" t="s">
        <v>2828</v>
      </c>
      <c r="E68" s="652" t="s">
        <v>2826</v>
      </c>
      <c r="F68" s="655"/>
      <c r="G68" s="655"/>
      <c r="H68" s="655"/>
      <c r="I68" s="655"/>
      <c r="J68" s="655">
        <v>1</v>
      </c>
      <c r="K68" s="655">
        <v>5823</v>
      </c>
      <c r="L68" s="655"/>
      <c r="M68" s="655">
        <v>5823</v>
      </c>
      <c r="N68" s="655"/>
      <c r="O68" s="655"/>
      <c r="P68" s="668"/>
      <c r="Q68" s="656"/>
    </row>
    <row r="69" spans="1:17" ht="14.4" customHeight="1" x14ac:dyDescent="0.3">
      <c r="A69" s="651" t="s">
        <v>525</v>
      </c>
      <c r="B69" s="652" t="s">
        <v>2761</v>
      </c>
      <c r="C69" s="652" t="s">
        <v>2794</v>
      </c>
      <c r="D69" s="652" t="s">
        <v>2829</v>
      </c>
      <c r="E69" s="652" t="s">
        <v>2830</v>
      </c>
      <c r="F69" s="655"/>
      <c r="G69" s="655"/>
      <c r="H69" s="655"/>
      <c r="I69" s="655"/>
      <c r="J69" s="655">
        <v>9</v>
      </c>
      <c r="K69" s="655">
        <v>5328</v>
      </c>
      <c r="L69" s="655"/>
      <c r="M69" s="655">
        <v>592</v>
      </c>
      <c r="N69" s="655">
        <v>6</v>
      </c>
      <c r="O69" s="655">
        <v>3552</v>
      </c>
      <c r="P69" s="668"/>
      <c r="Q69" s="656">
        <v>592</v>
      </c>
    </row>
    <row r="70" spans="1:17" ht="14.4" customHeight="1" x14ac:dyDescent="0.3">
      <c r="A70" s="651" t="s">
        <v>525</v>
      </c>
      <c r="B70" s="652" t="s">
        <v>2761</v>
      </c>
      <c r="C70" s="652" t="s">
        <v>2794</v>
      </c>
      <c r="D70" s="652" t="s">
        <v>2831</v>
      </c>
      <c r="E70" s="652" t="s">
        <v>2832</v>
      </c>
      <c r="F70" s="655">
        <v>1</v>
      </c>
      <c r="G70" s="655">
        <v>1978.94</v>
      </c>
      <c r="H70" s="655">
        <v>1</v>
      </c>
      <c r="I70" s="655">
        <v>1978.94</v>
      </c>
      <c r="J70" s="655"/>
      <c r="K70" s="655"/>
      <c r="L70" s="655"/>
      <c r="M70" s="655"/>
      <c r="N70" s="655"/>
      <c r="O70" s="655"/>
      <c r="P70" s="668"/>
      <c r="Q70" s="656"/>
    </row>
    <row r="71" spans="1:17" ht="14.4" customHeight="1" x14ac:dyDescent="0.3">
      <c r="A71" s="651" t="s">
        <v>525</v>
      </c>
      <c r="B71" s="652" t="s">
        <v>2761</v>
      </c>
      <c r="C71" s="652" t="s">
        <v>2794</v>
      </c>
      <c r="D71" s="652" t="s">
        <v>2833</v>
      </c>
      <c r="E71" s="652" t="s">
        <v>2834</v>
      </c>
      <c r="F71" s="655">
        <v>32</v>
      </c>
      <c r="G71" s="655">
        <v>418912</v>
      </c>
      <c r="H71" s="655">
        <v>1</v>
      </c>
      <c r="I71" s="655">
        <v>13091</v>
      </c>
      <c r="J71" s="655">
        <v>37</v>
      </c>
      <c r="K71" s="655">
        <v>484367</v>
      </c>
      <c r="L71" s="655">
        <v>1.15625</v>
      </c>
      <c r="M71" s="655">
        <v>13091</v>
      </c>
      <c r="N71" s="655">
        <v>20</v>
      </c>
      <c r="O71" s="655">
        <v>261820</v>
      </c>
      <c r="P71" s="668">
        <v>0.625</v>
      </c>
      <c r="Q71" s="656">
        <v>13091</v>
      </c>
    </row>
    <row r="72" spans="1:17" ht="14.4" customHeight="1" x14ac:dyDescent="0.3">
      <c r="A72" s="651" t="s">
        <v>525</v>
      </c>
      <c r="B72" s="652" t="s">
        <v>2761</v>
      </c>
      <c r="C72" s="652" t="s">
        <v>2794</v>
      </c>
      <c r="D72" s="652" t="s">
        <v>2835</v>
      </c>
      <c r="E72" s="652" t="s">
        <v>2836</v>
      </c>
      <c r="F72" s="655"/>
      <c r="G72" s="655"/>
      <c r="H72" s="655"/>
      <c r="I72" s="655"/>
      <c r="J72" s="655"/>
      <c r="K72" s="655"/>
      <c r="L72" s="655"/>
      <c r="M72" s="655"/>
      <c r="N72" s="655">
        <v>2</v>
      </c>
      <c r="O72" s="655">
        <v>5146.58</v>
      </c>
      <c r="P72" s="668"/>
      <c r="Q72" s="656">
        <v>2573.29</v>
      </c>
    </row>
    <row r="73" spans="1:17" ht="14.4" customHeight="1" x14ac:dyDescent="0.3">
      <c r="A73" s="651" t="s">
        <v>525</v>
      </c>
      <c r="B73" s="652" t="s">
        <v>2761</v>
      </c>
      <c r="C73" s="652" t="s">
        <v>2794</v>
      </c>
      <c r="D73" s="652" t="s">
        <v>2837</v>
      </c>
      <c r="E73" s="652" t="s">
        <v>2821</v>
      </c>
      <c r="F73" s="655"/>
      <c r="G73" s="655"/>
      <c r="H73" s="655"/>
      <c r="I73" s="655"/>
      <c r="J73" s="655"/>
      <c r="K73" s="655"/>
      <c r="L73" s="655"/>
      <c r="M73" s="655"/>
      <c r="N73" s="655">
        <v>2</v>
      </c>
      <c r="O73" s="655">
        <v>8222.5</v>
      </c>
      <c r="P73" s="668"/>
      <c r="Q73" s="656">
        <v>4111.25</v>
      </c>
    </row>
    <row r="74" spans="1:17" ht="14.4" customHeight="1" x14ac:dyDescent="0.3">
      <c r="A74" s="651" t="s">
        <v>525</v>
      </c>
      <c r="B74" s="652" t="s">
        <v>2761</v>
      </c>
      <c r="C74" s="652" t="s">
        <v>2794</v>
      </c>
      <c r="D74" s="652" t="s">
        <v>2838</v>
      </c>
      <c r="E74" s="652" t="s">
        <v>2839</v>
      </c>
      <c r="F74" s="655">
        <v>1</v>
      </c>
      <c r="G74" s="655">
        <v>5918.67</v>
      </c>
      <c r="H74" s="655">
        <v>1</v>
      </c>
      <c r="I74" s="655">
        <v>5918.67</v>
      </c>
      <c r="J74" s="655">
        <v>5</v>
      </c>
      <c r="K74" s="655">
        <v>29593.35</v>
      </c>
      <c r="L74" s="655">
        <v>5</v>
      </c>
      <c r="M74" s="655">
        <v>5918.67</v>
      </c>
      <c r="N74" s="655">
        <v>1</v>
      </c>
      <c r="O74" s="655">
        <v>5918.67</v>
      </c>
      <c r="P74" s="668">
        <v>1</v>
      </c>
      <c r="Q74" s="656">
        <v>5918.67</v>
      </c>
    </row>
    <row r="75" spans="1:17" ht="14.4" customHeight="1" x14ac:dyDescent="0.3">
      <c r="A75" s="651" t="s">
        <v>525</v>
      </c>
      <c r="B75" s="652" t="s">
        <v>2761</v>
      </c>
      <c r="C75" s="652" t="s">
        <v>2794</v>
      </c>
      <c r="D75" s="652" t="s">
        <v>2840</v>
      </c>
      <c r="E75" s="652" t="s">
        <v>2839</v>
      </c>
      <c r="F75" s="655">
        <v>1</v>
      </c>
      <c r="G75" s="655">
        <v>8286.76</v>
      </c>
      <c r="H75" s="655">
        <v>1</v>
      </c>
      <c r="I75" s="655">
        <v>8286.76</v>
      </c>
      <c r="J75" s="655">
        <v>1</v>
      </c>
      <c r="K75" s="655">
        <v>8286.76</v>
      </c>
      <c r="L75" s="655">
        <v>1</v>
      </c>
      <c r="M75" s="655">
        <v>8286.76</v>
      </c>
      <c r="N75" s="655"/>
      <c r="O75" s="655"/>
      <c r="P75" s="668"/>
      <c r="Q75" s="656"/>
    </row>
    <row r="76" spans="1:17" ht="14.4" customHeight="1" x14ac:dyDescent="0.3">
      <c r="A76" s="651" t="s">
        <v>525</v>
      </c>
      <c r="B76" s="652" t="s">
        <v>2761</v>
      </c>
      <c r="C76" s="652" t="s">
        <v>2794</v>
      </c>
      <c r="D76" s="652" t="s">
        <v>2841</v>
      </c>
      <c r="E76" s="652" t="s">
        <v>2839</v>
      </c>
      <c r="F76" s="655">
        <v>10</v>
      </c>
      <c r="G76" s="655">
        <v>28873.1</v>
      </c>
      <c r="H76" s="655">
        <v>1</v>
      </c>
      <c r="I76" s="655">
        <v>2887.31</v>
      </c>
      <c r="J76" s="655">
        <v>24</v>
      </c>
      <c r="K76" s="655">
        <v>69295.44</v>
      </c>
      <c r="L76" s="655">
        <v>2.4000000000000004</v>
      </c>
      <c r="M76" s="655">
        <v>2887.31</v>
      </c>
      <c r="N76" s="655">
        <v>4</v>
      </c>
      <c r="O76" s="655">
        <v>11549.24</v>
      </c>
      <c r="P76" s="668">
        <v>0.4</v>
      </c>
      <c r="Q76" s="656">
        <v>2887.31</v>
      </c>
    </row>
    <row r="77" spans="1:17" ht="14.4" customHeight="1" x14ac:dyDescent="0.3">
      <c r="A77" s="651" t="s">
        <v>525</v>
      </c>
      <c r="B77" s="652" t="s">
        <v>2761</v>
      </c>
      <c r="C77" s="652" t="s">
        <v>2794</v>
      </c>
      <c r="D77" s="652" t="s">
        <v>2842</v>
      </c>
      <c r="E77" s="652" t="s">
        <v>2843</v>
      </c>
      <c r="F77" s="655">
        <v>1</v>
      </c>
      <c r="G77" s="655">
        <v>6850.36</v>
      </c>
      <c r="H77" s="655">
        <v>1</v>
      </c>
      <c r="I77" s="655">
        <v>6850.36</v>
      </c>
      <c r="J77" s="655"/>
      <c r="K77" s="655"/>
      <c r="L77" s="655"/>
      <c r="M77" s="655"/>
      <c r="N77" s="655"/>
      <c r="O77" s="655"/>
      <c r="P77" s="668"/>
      <c r="Q77" s="656"/>
    </row>
    <row r="78" spans="1:17" ht="14.4" customHeight="1" x14ac:dyDescent="0.3">
      <c r="A78" s="651" t="s">
        <v>525</v>
      </c>
      <c r="B78" s="652" t="s">
        <v>2761</v>
      </c>
      <c r="C78" s="652" t="s">
        <v>2794</v>
      </c>
      <c r="D78" s="652" t="s">
        <v>2844</v>
      </c>
      <c r="E78" s="652" t="s">
        <v>2845</v>
      </c>
      <c r="F78" s="655">
        <v>40</v>
      </c>
      <c r="G78" s="655">
        <v>325320</v>
      </c>
      <c r="H78" s="655">
        <v>1</v>
      </c>
      <c r="I78" s="655">
        <v>8133</v>
      </c>
      <c r="J78" s="655">
        <v>60</v>
      </c>
      <c r="K78" s="655">
        <v>487980</v>
      </c>
      <c r="L78" s="655">
        <v>1.5</v>
      </c>
      <c r="M78" s="655">
        <v>8133</v>
      </c>
      <c r="N78" s="655">
        <v>12</v>
      </c>
      <c r="O78" s="655">
        <v>97596</v>
      </c>
      <c r="P78" s="668">
        <v>0.3</v>
      </c>
      <c r="Q78" s="656">
        <v>8133</v>
      </c>
    </row>
    <row r="79" spans="1:17" ht="14.4" customHeight="1" x14ac:dyDescent="0.3">
      <c r="A79" s="651" t="s">
        <v>525</v>
      </c>
      <c r="B79" s="652" t="s">
        <v>2761</v>
      </c>
      <c r="C79" s="652" t="s">
        <v>2794</v>
      </c>
      <c r="D79" s="652" t="s">
        <v>2846</v>
      </c>
      <c r="E79" s="652" t="s">
        <v>2845</v>
      </c>
      <c r="F79" s="655">
        <v>20</v>
      </c>
      <c r="G79" s="655">
        <v>114980</v>
      </c>
      <c r="H79" s="655">
        <v>1</v>
      </c>
      <c r="I79" s="655">
        <v>5749</v>
      </c>
      <c r="J79" s="655">
        <v>29</v>
      </c>
      <c r="K79" s="655">
        <v>166721</v>
      </c>
      <c r="L79" s="655">
        <v>1.45</v>
      </c>
      <c r="M79" s="655">
        <v>5749</v>
      </c>
      <c r="N79" s="655">
        <v>6</v>
      </c>
      <c r="O79" s="655">
        <v>34494</v>
      </c>
      <c r="P79" s="668">
        <v>0.3</v>
      </c>
      <c r="Q79" s="656">
        <v>5749</v>
      </c>
    </row>
    <row r="80" spans="1:17" ht="14.4" customHeight="1" x14ac:dyDescent="0.3">
      <c r="A80" s="651" t="s">
        <v>525</v>
      </c>
      <c r="B80" s="652" t="s">
        <v>2761</v>
      </c>
      <c r="C80" s="652" t="s">
        <v>2794</v>
      </c>
      <c r="D80" s="652" t="s">
        <v>2847</v>
      </c>
      <c r="E80" s="652" t="s">
        <v>2848</v>
      </c>
      <c r="F80" s="655">
        <v>42</v>
      </c>
      <c r="G80" s="655">
        <v>114324</v>
      </c>
      <c r="H80" s="655">
        <v>1</v>
      </c>
      <c r="I80" s="655">
        <v>2722</v>
      </c>
      <c r="J80" s="655">
        <v>60</v>
      </c>
      <c r="K80" s="655">
        <v>163320</v>
      </c>
      <c r="L80" s="655">
        <v>1.4285714285714286</v>
      </c>
      <c r="M80" s="655">
        <v>2722</v>
      </c>
      <c r="N80" s="655">
        <v>12</v>
      </c>
      <c r="O80" s="655">
        <v>32664</v>
      </c>
      <c r="P80" s="668">
        <v>0.2857142857142857</v>
      </c>
      <c r="Q80" s="656">
        <v>2722</v>
      </c>
    </row>
    <row r="81" spans="1:17" ht="14.4" customHeight="1" x14ac:dyDescent="0.3">
      <c r="A81" s="651" t="s">
        <v>525</v>
      </c>
      <c r="B81" s="652" t="s">
        <v>2761</v>
      </c>
      <c r="C81" s="652" t="s">
        <v>2794</v>
      </c>
      <c r="D81" s="652" t="s">
        <v>2849</v>
      </c>
      <c r="E81" s="652" t="s">
        <v>2850</v>
      </c>
      <c r="F81" s="655"/>
      <c r="G81" s="655"/>
      <c r="H81" s="655"/>
      <c r="I81" s="655"/>
      <c r="J81" s="655">
        <v>8</v>
      </c>
      <c r="K81" s="655">
        <v>49306</v>
      </c>
      <c r="L81" s="655"/>
      <c r="M81" s="655">
        <v>6163.25</v>
      </c>
      <c r="N81" s="655"/>
      <c r="O81" s="655"/>
      <c r="P81" s="668"/>
      <c r="Q81" s="656"/>
    </row>
    <row r="82" spans="1:17" ht="14.4" customHeight="1" x14ac:dyDescent="0.3">
      <c r="A82" s="651" t="s">
        <v>525</v>
      </c>
      <c r="B82" s="652" t="s">
        <v>2761</v>
      </c>
      <c r="C82" s="652" t="s">
        <v>2794</v>
      </c>
      <c r="D82" s="652" t="s">
        <v>2851</v>
      </c>
      <c r="E82" s="652" t="s">
        <v>2850</v>
      </c>
      <c r="F82" s="655"/>
      <c r="G82" s="655"/>
      <c r="H82" s="655"/>
      <c r="I82" s="655"/>
      <c r="J82" s="655">
        <v>8</v>
      </c>
      <c r="K82" s="655">
        <v>8572.7999999999993</v>
      </c>
      <c r="L82" s="655"/>
      <c r="M82" s="655">
        <v>1071.5999999999999</v>
      </c>
      <c r="N82" s="655"/>
      <c r="O82" s="655"/>
      <c r="P82" s="668"/>
      <c r="Q82" s="656"/>
    </row>
    <row r="83" spans="1:17" ht="14.4" customHeight="1" x14ac:dyDescent="0.3">
      <c r="A83" s="651" t="s">
        <v>525</v>
      </c>
      <c r="B83" s="652" t="s">
        <v>2761</v>
      </c>
      <c r="C83" s="652" t="s">
        <v>2794</v>
      </c>
      <c r="D83" s="652" t="s">
        <v>2852</v>
      </c>
      <c r="E83" s="652" t="s">
        <v>2853</v>
      </c>
      <c r="F83" s="655">
        <v>1</v>
      </c>
      <c r="G83" s="655">
        <v>17159.07</v>
      </c>
      <c r="H83" s="655">
        <v>1</v>
      </c>
      <c r="I83" s="655">
        <v>17159.07</v>
      </c>
      <c r="J83" s="655"/>
      <c r="K83" s="655"/>
      <c r="L83" s="655"/>
      <c r="M83" s="655"/>
      <c r="N83" s="655"/>
      <c r="O83" s="655"/>
      <c r="P83" s="668"/>
      <c r="Q83" s="656"/>
    </row>
    <row r="84" spans="1:17" ht="14.4" customHeight="1" x14ac:dyDescent="0.3">
      <c r="A84" s="651" t="s">
        <v>525</v>
      </c>
      <c r="B84" s="652" t="s">
        <v>2761</v>
      </c>
      <c r="C84" s="652" t="s">
        <v>2794</v>
      </c>
      <c r="D84" s="652" t="s">
        <v>2854</v>
      </c>
      <c r="E84" s="652" t="s">
        <v>2855</v>
      </c>
      <c r="F84" s="655"/>
      <c r="G84" s="655"/>
      <c r="H84" s="655"/>
      <c r="I84" s="655"/>
      <c r="J84" s="655">
        <v>2</v>
      </c>
      <c r="K84" s="655">
        <v>125316</v>
      </c>
      <c r="L84" s="655"/>
      <c r="M84" s="655">
        <v>62658</v>
      </c>
      <c r="N84" s="655">
        <v>2</v>
      </c>
      <c r="O84" s="655">
        <v>125316</v>
      </c>
      <c r="P84" s="668"/>
      <c r="Q84" s="656">
        <v>62658</v>
      </c>
    </row>
    <row r="85" spans="1:17" ht="14.4" customHeight="1" x14ac:dyDescent="0.3">
      <c r="A85" s="651" t="s">
        <v>525</v>
      </c>
      <c r="B85" s="652" t="s">
        <v>2761</v>
      </c>
      <c r="C85" s="652" t="s">
        <v>2794</v>
      </c>
      <c r="D85" s="652" t="s">
        <v>2856</v>
      </c>
      <c r="E85" s="652"/>
      <c r="F85" s="655"/>
      <c r="G85" s="655"/>
      <c r="H85" s="655"/>
      <c r="I85" s="655"/>
      <c r="J85" s="655">
        <v>2</v>
      </c>
      <c r="K85" s="655">
        <v>39120</v>
      </c>
      <c r="L85" s="655"/>
      <c r="M85" s="655">
        <v>19560</v>
      </c>
      <c r="N85" s="655"/>
      <c r="O85" s="655"/>
      <c r="P85" s="668"/>
      <c r="Q85" s="656"/>
    </row>
    <row r="86" spans="1:17" ht="14.4" customHeight="1" x14ac:dyDescent="0.3">
      <c r="A86" s="651" t="s">
        <v>525</v>
      </c>
      <c r="B86" s="652" t="s">
        <v>2761</v>
      </c>
      <c r="C86" s="652" t="s">
        <v>2794</v>
      </c>
      <c r="D86" s="652" t="s">
        <v>2857</v>
      </c>
      <c r="E86" s="652" t="s">
        <v>2858</v>
      </c>
      <c r="F86" s="655">
        <v>1</v>
      </c>
      <c r="G86" s="655">
        <v>5825.4</v>
      </c>
      <c r="H86" s="655">
        <v>1</v>
      </c>
      <c r="I86" s="655">
        <v>5825.4</v>
      </c>
      <c r="J86" s="655"/>
      <c r="K86" s="655"/>
      <c r="L86" s="655"/>
      <c r="M86" s="655"/>
      <c r="N86" s="655"/>
      <c r="O86" s="655"/>
      <c r="P86" s="668"/>
      <c r="Q86" s="656"/>
    </row>
    <row r="87" spans="1:17" ht="14.4" customHeight="1" x14ac:dyDescent="0.3">
      <c r="A87" s="651" t="s">
        <v>525</v>
      </c>
      <c r="B87" s="652" t="s">
        <v>2761</v>
      </c>
      <c r="C87" s="652" t="s">
        <v>2794</v>
      </c>
      <c r="D87" s="652" t="s">
        <v>2859</v>
      </c>
      <c r="E87" s="652" t="s">
        <v>2860</v>
      </c>
      <c r="F87" s="655">
        <v>3</v>
      </c>
      <c r="G87" s="655">
        <v>16571.46</v>
      </c>
      <c r="H87" s="655">
        <v>1</v>
      </c>
      <c r="I87" s="655">
        <v>5523.82</v>
      </c>
      <c r="J87" s="655">
        <v>1</v>
      </c>
      <c r="K87" s="655">
        <v>5523.82</v>
      </c>
      <c r="L87" s="655">
        <v>0.33333333333333331</v>
      </c>
      <c r="M87" s="655">
        <v>5523.82</v>
      </c>
      <c r="N87" s="655"/>
      <c r="O87" s="655"/>
      <c r="P87" s="668"/>
      <c r="Q87" s="656"/>
    </row>
    <row r="88" spans="1:17" ht="14.4" customHeight="1" x14ac:dyDescent="0.3">
      <c r="A88" s="651" t="s">
        <v>525</v>
      </c>
      <c r="B88" s="652" t="s">
        <v>2761</v>
      </c>
      <c r="C88" s="652" t="s">
        <v>2794</v>
      </c>
      <c r="D88" s="652" t="s">
        <v>2861</v>
      </c>
      <c r="E88" s="652" t="s">
        <v>2860</v>
      </c>
      <c r="F88" s="655">
        <v>4</v>
      </c>
      <c r="G88" s="655">
        <v>25138.04</v>
      </c>
      <c r="H88" s="655">
        <v>1</v>
      </c>
      <c r="I88" s="655">
        <v>6284.51</v>
      </c>
      <c r="J88" s="655"/>
      <c r="K88" s="655"/>
      <c r="L88" s="655"/>
      <c r="M88" s="655"/>
      <c r="N88" s="655"/>
      <c r="O88" s="655"/>
      <c r="P88" s="668"/>
      <c r="Q88" s="656"/>
    </row>
    <row r="89" spans="1:17" ht="14.4" customHeight="1" x14ac:dyDescent="0.3">
      <c r="A89" s="651" t="s">
        <v>525</v>
      </c>
      <c r="B89" s="652" t="s">
        <v>2761</v>
      </c>
      <c r="C89" s="652" t="s">
        <v>2794</v>
      </c>
      <c r="D89" s="652" t="s">
        <v>2862</v>
      </c>
      <c r="E89" s="652" t="s">
        <v>2863</v>
      </c>
      <c r="F89" s="655">
        <v>1</v>
      </c>
      <c r="G89" s="655">
        <v>8747</v>
      </c>
      <c r="H89" s="655">
        <v>1</v>
      </c>
      <c r="I89" s="655">
        <v>8747</v>
      </c>
      <c r="J89" s="655">
        <v>3</v>
      </c>
      <c r="K89" s="655">
        <v>26241</v>
      </c>
      <c r="L89" s="655">
        <v>3</v>
      </c>
      <c r="M89" s="655">
        <v>8747</v>
      </c>
      <c r="N89" s="655"/>
      <c r="O89" s="655"/>
      <c r="P89" s="668"/>
      <c r="Q89" s="656"/>
    </row>
    <row r="90" spans="1:17" ht="14.4" customHeight="1" x14ac:dyDescent="0.3">
      <c r="A90" s="651" t="s">
        <v>525</v>
      </c>
      <c r="B90" s="652" t="s">
        <v>2761</v>
      </c>
      <c r="C90" s="652" t="s">
        <v>2794</v>
      </c>
      <c r="D90" s="652" t="s">
        <v>2864</v>
      </c>
      <c r="E90" s="652" t="s">
        <v>2865</v>
      </c>
      <c r="F90" s="655"/>
      <c r="G90" s="655"/>
      <c r="H90" s="655"/>
      <c r="I90" s="655"/>
      <c r="J90" s="655"/>
      <c r="K90" s="655"/>
      <c r="L90" s="655"/>
      <c r="M90" s="655"/>
      <c r="N90" s="655">
        <v>1</v>
      </c>
      <c r="O90" s="655">
        <v>37620.9</v>
      </c>
      <c r="P90" s="668"/>
      <c r="Q90" s="656">
        <v>37620.9</v>
      </c>
    </row>
    <row r="91" spans="1:17" ht="14.4" customHeight="1" x14ac:dyDescent="0.3">
      <c r="A91" s="651" t="s">
        <v>525</v>
      </c>
      <c r="B91" s="652" t="s">
        <v>2761</v>
      </c>
      <c r="C91" s="652" t="s">
        <v>2794</v>
      </c>
      <c r="D91" s="652" t="s">
        <v>2866</v>
      </c>
      <c r="E91" s="652" t="s">
        <v>2867</v>
      </c>
      <c r="F91" s="655"/>
      <c r="G91" s="655"/>
      <c r="H91" s="655"/>
      <c r="I91" s="655"/>
      <c r="J91" s="655">
        <v>1</v>
      </c>
      <c r="K91" s="655">
        <v>22007</v>
      </c>
      <c r="L91" s="655"/>
      <c r="M91" s="655">
        <v>22007</v>
      </c>
      <c r="N91" s="655"/>
      <c r="O91" s="655"/>
      <c r="P91" s="668"/>
      <c r="Q91" s="656"/>
    </row>
    <row r="92" spans="1:17" ht="14.4" customHeight="1" x14ac:dyDescent="0.3">
      <c r="A92" s="651" t="s">
        <v>525</v>
      </c>
      <c r="B92" s="652" t="s">
        <v>2761</v>
      </c>
      <c r="C92" s="652" t="s">
        <v>2794</v>
      </c>
      <c r="D92" s="652" t="s">
        <v>2868</v>
      </c>
      <c r="E92" s="652" t="s">
        <v>2869</v>
      </c>
      <c r="F92" s="655">
        <v>1</v>
      </c>
      <c r="G92" s="655">
        <v>6517</v>
      </c>
      <c r="H92" s="655">
        <v>1</v>
      </c>
      <c r="I92" s="655">
        <v>6517</v>
      </c>
      <c r="J92" s="655">
        <v>2</v>
      </c>
      <c r="K92" s="655">
        <v>13034</v>
      </c>
      <c r="L92" s="655">
        <v>2</v>
      </c>
      <c r="M92" s="655">
        <v>6517</v>
      </c>
      <c r="N92" s="655">
        <v>1</v>
      </c>
      <c r="O92" s="655">
        <v>6517</v>
      </c>
      <c r="P92" s="668">
        <v>1</v>
      </c>
      <c r="Q92" s="656">
        <v>6517</v>
      </c>
    </row>
    <row r="93" spans="1:17" ht="14.4" customHeight="1" x14ac:dyDescent="0.3">
      <c r="A93" s="651" t="s">
        <v>525</v>
      </c>
      <c r="B93" s="652" t="s">
        <v>2761</v>
      </c>
      <c r="C93" s="652" t="s">
        <v>2794</v>
      </c>
      <c r="D93" s="652" t="s">
        <v>2870</v>
      </c>
      <c r="E93" s="652" t="s">
        <v>2871</v>
      </c>
      <c r="F93" s="655">
        <v>9</v>
      </c>
      <c r="G93" s="655">
        <v>152217</v>
      </c>
      <c r="H93" s="655">
        <v>1</v>
      </c>
      <c r="I93" s="655">
        <v>16913</v>
      </c>
      <c r="J93" s="655">
        <v>10</v>
      </c>
      <c r="K93" s="655">
        <v>169130</v>
      </c>
      <c r="L93" s="655">
        <v>1.1111111111111112</v>
      </c>
      <c r="M93" s="655">
        <v>16913</v>
      </c>
      <c r="N93" s="655">
        <v>1</v>
      </c>
      <c r="O93" s="655">
        <v>16913</v>
      </c>
      <c r="P93" s="668">
        <v>0.1111111111111111</v>
      </c>
      <c r="Q93" s="656">
        <v>16913</v>
      </c>
    </row>
    <row r="94" spans="1:17" ht="14.4" customHeight="1" x14ac:dyDescent="0.3">
      <c r="A94" s="651" t="s">
        <v>525</v>
      </c>
      <c r="B94" s="652" t="s">
        <v>2761</v>
      </c>
      <c r="C94" s="652" t="s">
        <v>2794</v>
      </c>
      <c r="D94" s="652" t="s">
        <v>2781</v>
      </c>
      <c r="E94" s="652" t="s">
        <v>2872</v>
      </c>
      <c r="F94" s="655"/>
      <c r="G94" s="655"/>
      <c r="H94" s="655"/>
      <c r="I94" s="655"/>
      <c r="J94" s="655">
        <v>0.1</v>
      </c>
      <c r="K94" s="655">
        <v>158.1</v>
      </c>
      <c r="L94" s="655"/>
      <c r="M94" s="655">
        <v>1580.9999999999998</v>
      </c>
      <c r="N94" s="655"/>
      <c r="O94" s="655"/>
      <c r="P94" s="668"/>
      <c r="Q94" s="656"/>
    </row>
    <row r="95" spans="1:17" ht="14.4" customHeight="1" x14ac:dyDescent="0.3">
      <c r="A95" s="651" t="s">
        <v>525</v>
      </c>
      <c r="B95" s="652" t="s">
        <v>2761</v>
      </c>
      <c r="C95" s="652" t="s">
        <v>2794</v>
      </c>
      <c r="D95" s="652" t="s">
        <v>2873</v>
      </c>
      <c r="E95" s="652" t="s">
        <v>2874</v>
      </c>
      <c r="F95" s="655">
        <v>2</v>
      </c>
      <c r="G95" s="655">
        <v>67334.62</v>
      </c>
      <c r="H95" s="655">
        <v>1</v>
      </c>
      <c r="I95" s="655">
        <v>33667.31</v>
      </c>
      <c r="J95" s="655"/>
      <c r="K95" s="655"/>
      <c r="L95" s="655"/>
      <c r="M95" s="655"/>
      <c r="N95" s="655"/>
      <c r="O95" s="655"/>
      <c r="P95" s="668"/>
      <c r="Q95" s="656"/>
    </row>
    <row r="96" spans="1:17" ht="14.4" customHeight="1" x14ac:dyDescent="0.3">
      <c r="A96" s="651" t="s">
        <v>525</v>
      </c>
      <c r="B96" s="652" t="s">
        <v>2761</v>
      </c>
      <c r="C96" s="652" t="s">
        <v>2794</v>
      </c>
      <c r="D96" s="652" t="s">
        <v>2875</v>
      </c>
      <c r="E96" s="652" t="s">
        <v>2876</v>
      </c>
      <c r="F96" s="655">
        <v>4</v>
      </c>
      <c r="G96" s="655">
        <v>56660.08</v>
      </c>
      <c r="H96" s="655">
        <v>1</v>
      </c>
      <c r="I96" s="655">
        <v>14165.02</v>
      </c>
      <c r="J96" s="655"/>
      <c r="K96" s="655"/>
      <c r="L96" s="655"/>
      <c r="M96" s="655"/>
      <c r="N96" s="655"/>
      <c r="O96" s="655"/>
      <c r="P96" s="668"/>
      <c r="Q96" s="656"/>
    </row>
    <row r="97" spans="1:17" ht="14.4" customHeight="1" x14ac:dyDescent="0.3">
      <c r="A97" s="651" t="s">
        <v>525</v>
      </c>
      <c r="B97" s="652" t="s">
        <v>2761</v>
      </c>
      <c r="C97" s="652" t="s">
        <v>2794</v>
      </c>
      <c r="D97" s="652" t="s">
        <v>2877</v>
      </c>
      <c r="E97" s="652" t="s">
        <v>2876</v>
      </c>
      <c r="F97" s="655">
        <v>4</v>
      </c>
      <c r="G97" s="655">
        <v>54672</v>
      </c>
      <c r="H97" s="655">
        <v>1</v>
      </c>
      <c r="I97" s="655">
        <v>13668</v>
      </c>
      <c r="J97" s="655">
        <v>8</v>
      </c>
      <c r="K97" s="655">
        <v>109344</v>
      </c>
      <c r="L97" s="655">
        <v>2</v>
      </c>
      <c r="M97" s="655">
        <v>13668</v>
      </c>
      <c r="N97" s="655">
        <v>4</v>
      </c>
      <c r="O97" s="655">
        <v>54672</v>
      </c>
      <c r="P97" s="668">
        <v>1</v>
      </c>
      <c r="Q97" s="656">
        <v>13668</v>
      </c>
    </row>
    <row r="98" spans="1:17" ht="14.4" customHeight="1" x14ac:dyDescent="0.3">
      <c r="A98" s="651" t="s">
        <v>525</v>
      </c>
      <c r="B98" s="652" t="s">
        <v>2761</v>
      </c>
      <c r="C98" s="652" t="s">
        <v>2794</v>
      </c>
      <c r="D98" s="652" t="s">
        <v>2878</v>
      </c>
      <c r="E98" s="652" t="s">
        <v>2876</v>
      </c>
      <c r="F98" s="655">
        <v>8</v>
      </c>
      <c r="G98" s="655">
        <v>26821.119999999999</v>
      </c>
      <c r="H98" s="655">
        <v>1</v>
      </c>
      <c r="I98" s="655">
        <v>3352.64</v>
      </c>
      <c r="J98" s="655">
        <v>8</v>
      </c>
      <c r="K98" s="655">
        <v>26821.119999999999</v>
      </c>
      <c r="L98" s="655">
        <v>1</v>
      </c>
      <c r="M98" s="655">
        <v>3352.64</v>
      </c>
      <c r="N98" s="655">
        <v>4</v>
      </c>
      <c r="O98" s="655">
        <v>13410.56</v>
      </c>
      <c r="P98" s="668">
        <v>0.5</v>
      </c>
      <c r="Q98" s="656">
        <v>3352.64</v>
      </c>
    </row>
    <row r="99" spans="1:17" ht="14.4" customHeight="1" x14ac:dyDescent="0.3">
      <c r="A99" s="651" t="s">
        <v>525</v>
      </c>
      <c r="B99" s="652" t="s">
        <v>2761</v>
      </c>
      <c r="C99" s="652" t="s">
        <v>2794</v>
      </c>
      <c r="D99" s="652" t="s">
        <v>2879</v>
      </c>
      <c r="E99" s="652" t="s">
        <v>2876</v>
      </c>
      <c r="F99" s="655">
        <v>12</v>
      </c>
      <c r="G99" s="655">
        <v>38565.120000000003</v>
      </c>
      <c r="H99" s="655">
        <v>1</v>
      </c>
      <c r="I99" s="655">
        <v>3213.76</v>
      </c>
      <c r="J99" s="655">
        <v>8</v>
      </c>
      <c r="K99" s="655">
        <v>25710.080000000002</v>
      </c>
      <c r="L99" s="655">
        <v>0.66666666666666663</v>
      </c>
      <c r="M99" s="655">
        <v>3213.76</v>
      </c>
      <c r="N99" s="655">
        <v>4</v>
      </c>
      <c r="O99" s="655">
        <v>12855.04</v>
      </c>
      <c r="P99" s="668">
        <v>0.33333333333333331</v>
      </c>
      <c r="Q99" s="656">
        <v>3213.76</v>
      </c>
    </row>
    <row r="100" spans="1:17" ht="14.4" customHeight="1" x14ac:dyDescent="0.3">
      <c r="A100" s="651" t="s">
        <v>525</v>
      </c>
      <c r="B100" s="652" t="s">
        <v>2761</v>
      </c>
      <c r="C100" s="652" t="s">
        <v>2794</v>
      </c>
      <c r="D100" s="652" t="s">
        <v>2880</v>
      </c>
      <c r="E100" s="652" t="s">
        <v>2876</v>
      </c>
      <c r="F100" s="655">
        <v>6</v>
      </c>
      <c r="G100" s="655">
        <v>25712.159999999996</v>
      </c>
      <c r="H100" s="655">
        <v>1</v>
      </c>
      <c r="I100" s="655">
        <v>4285.3599999999997</v>
      </c>
      <c r="J100" s="655">
        <v>2</v>
      </c>
      <c r="K100" s="655">
        <v>8570.7199999999993</v>
      </c>
      <c r="L100" s="655">
        <v>0.33333333333333337</v>
      </c>
      <c r="M100" s="655">
        <v>4285.3599999999997</v>
      </c>
      <c r="N100" s="655">
        <v>2</v>
      </c>
      <c r="O100" s="655">
        <v>8570.7199999999993</v>
      </c>
      <c r="P100" s="668">
        <v>0.33333333333333337</v>
      </c>
      <c r="Q100" s="656">
        <v>4285.3599999999997</v>
      </c>
    </row>
    <row r="101" spans="1:17" ht="14.4" customHeight="1" x14ac:dyDescent="0.3">
      <c r="A101" s="651" t="s">
        <v>525</v>
      </c>
      <c r="B101" s="652" t="s">
        <v>2761</v>
      </c>
      <c r="C101" s="652" t="s">
        <v>2794</v>
      </c>
      <c r="D101" s="652" t="s">
        <v>2881</v>
      </c>
      <c r="E101" s="652" t="s">
        <v>2882</v>
      </c>
      <c r="F101" s="655">
        <v>53</v>
      </c>
      <c r="G101" s="655">
        <v>173310</v>
      </c>
      <c r="H101" s="655">
        <v>1</v>
      </c>
      <c r="I101" s="655">
        <v>3270</v>
      </c>
      <c r="J101" s="655">
        <v>25</v>
      </c>
      <c r="K101" s="655">
        <v>81750</v>
      </c>
      <c r="L101" s="655">
        <v>0.47169811320754718</v>
      </c>
      <c r="M101" s="655">
        <v>3270</v>
      </c>
      <c r="N101" s="655"/>
      <c r="O101" s="655"/>
      <c r="P101" s="668"/>
      <c r="Q101" s="656"/>
    </row>
    <row r="102" spans="1:17" ht="14.4" customHeight="1" x14ac:dyDescent="0.3">
      <c r="A102" s="651" t="s">
        <v>525</v>
      </c>
      <c r="B102" s="652" t="s">
        <v>2761</v>
      </c>
      <c r="C102" s="652" t="s">
        <v>2794</v>
      </c>
      <c r="D102" s="652" t="s">
        <v>2883</v>
      </c>
      <c r="E102" s="652" t="s">
        <v>2882</v>
      </c>
      <c r="F102" s="655">
        <v>26</v>
      </c>
      <c r="G102" s="655">
        <v>164086</v>
      </c>
      <c r="H102" s="655">
        <v>1</v>
      </c>
      <c r="I102" s="655">
        <v>6311</v>
      </c>
      <c r="J102" s="655">
        <v>10</v>
      </c>
      <c r="K102" s="655">
        <v>63110</v>
      </c>
      <c r="L102" s="655">
        <v>0.38461538461538464</v>
      </c>
      <c r="M102" s="655">
        <v>6311</v>
      </c>
      <c r="N102" s="655"/>
      <c r="O102" s="655"/>
      <c r="P102" s="668"/>
      <c r="Q102" s="656"/>
    </row>
    <row r="103" spans="1:17" ht="14.4" customHeight="1" x14ac:dyDescent="0.3">
      <c r="A103" s="651" t="s">
        <v>525</v>
      </c>
      <c r="B103" s="652" t="s">
        <v>2761</v>
      </c>
      <c r="C103" s="652" t="s">
        <v>2794</v>
      </c>
      <c r="D103" s="652" t="s">
        <v>2884</v>
      </c>
      <c r="E103" s="652" t="s">
        <v>2882</v>
      </c>
      <c r="F103" s="655">
        <v>52</v>
      </c>
      <c r="G103" s="655">
        <v>526240</v>
      </c>
      <c r="H103" s="655">
        <v>1</v>
      </c>
      <c r="I103" s="655">
        <v>10120</v>
      </c>
      <c r="J103" s="655">
        <v>24</v>
      </c>
      <c r="K103" s="655">
        <v>242880</v>
      </c>
      <c r="L103" s="655">
        <v>0.46153846153846156</v>
      </c>
      <c r="M103" s="655">
        <v>10120</v>
      </c>
      <c r="N103" s="655"/>
      <c r="O103" s="655"/>
      <c r="P103" s="668"/>
      <c r="Q103" s="656"/>
    </row>
    <row r="104" spans="1:17" ht="14.4" customHeight="1" x14ac:dyDescent="0.3">
      <c r="A104" s="651" t="s">
        <v>525</v>
      </c>
      <c r="B104" s="652" t="s">
        <v>2761</v>
      </c>
      <c r="C104" s="652" t="s">
        <v>2794</v>
      </c>
      <c r="D104" s="652" t="s">
        <v>2885</v>
      </c>
      <c r="E104" s="652" t="s">
        <v>2886</v>
      </c>
      <c r="F104" s="655">
        <v>9</v>
      </c>
      <c r="G104" s="655">
        <v>256149</v>
      </c>
      <c r="H104" s="655">
        <v>1</v>
      </c>
      <c r="I104" s="655">
        <v>28461</v>
      </c>
      <c r="J104" s="655">
        <v>7</v>
      </c>
      <c r="K104" s="655">
        <v>199227</v>
      </c>
      <c r="L104" s="655">
        <v>0.77777777777777779</v>
      </c>
      <c r="M104" s="655">
        <v>28461</v>
      </c>
      <c r="N104" s="655">
        <v>2</v>
      </c>
      <c r="O104" s="655">
        <v>56922</v>
      </c>
      <c r="P104" s="668">
        <v>0.22222222222222221</v>
      </c>
      <c r="Q104" s="656">
        <v>28461</v>
      </c>
    </row>
    <row r="105" spans="1:17" ht="14.4" customHeight="1" x14ac:dyDescent="0.3">
      <c r="A105" s="651" t="s">
        <v>525</v>
      </c>
      <c r="B105" s="652" t="s">
        <v>2761</v>
      </c>
      <c r="C105" s="652" t="s">
        <v>2794</v>
      </c>
      <c r="D105" s="652" t="s">
        <v>2887</v>
      </c>
      <c r="E105" s="652" t="s">
        <v>2888</v>
      </c>
      <c r="F105" s="655"/>
      <c r="G105" s="655"/>
      <c r="H105" s="655"/>
      <c r="I105" s="655"/>
      <c r="J105" s="655">
        <v>2</v>
      </c>
      <c r="K105" s="655">
        <v>119782</v>
      </c>
      <c r="L105" s="655"/>
      <c r="M105" s="655">
        <v>59891</v>
      </c>
      <c r="N105" s="655"/>
      <c r="O105" s="655"/>
      <c r="P105" s="668"/>
      <c r="Q105" s="656"/>
    </row>
    <row r="106" spans="1:17" ht="14.4" customHeight="1" x14ac:dyDescent="0.3">
      <c r="A106" s="651" t="s">
        <v>525</v>
      </c>
      <c r="B106" s="652" t="s">
        <v>2761</v>
      </c>
      <c r="C106" s="652" t="s">
        <v>2794</v>
      </c>
      <c r="D106" s="652" t="s">
        <v>2889</v>
      </c>
      <c r="E106" s="652" t="s">
        <v>2888</v>
      </c>
      <c r="F106" s="655"/>
      <c r="G106" s="655"/>
      <c r="H106" s="655"/>
      <c r="I106" s="655"/>
      <c r="J106" s="655">
        <v>5</v>
      </c>
      <c r="K106" s="655">
        <v>21605</v>
      </c>
      <c r="L106" s="655"/>
      <c r="M106" s="655">
        <v>4321</v>
      </c>
      <c r="N106" s="655"/>
      <c r="O106" s="655"/>
      <c r="P106" s="668"/>
      <c r="Q106" s="656"/>
    </row>
    <row r="107" spans="1:17" ht="14.4" customHeight="1" x14ac:dyDescent="0.3">
      <c r="A107" s="651" t="s">
        <v>525</v>
      </c>
      <c r="B107" s="652" t="s">
        <v>2761</v>
      </c>
      <c r="C107" s="652" t="s">
        <v>2794</v>
      </c>
      <c r="D107" s="652" t="s">
        <v>2890</v>
      </c>
      <c r="E107" s="652" t="s">
        <v>2891</v>
      </c>
      <c r="F107" s="655">
        <v>2</v>
      </c>
      <c r="G107" s="655">
        <v>3235.52</v>
      </c>
      <c r="H107" s="655">
        <v>1</v>
      </c>
      <c r="I107" s="655">
        <v>1617.76</v>
      </c>
      <c r="J107" s="655"/>
      <c r="K107" s="655"/>
      <c r="L107" s="655"/>
      <c r="M107" s="655"/>
      <c r="N107" s="655"/>
      <c r="O107" s="655"/>
      <c r="P107" s="668"/>
      <c r="Q107" s="656"/>
    </row>
    <row r="108" spans="1:17" ht="14.4" customHeight="1" x14ac:dyDescent="0.3">
      <c r="A108" s="651" t="s">
        <v>525</v>
      </c>
      <c r="B108" s="652" t="s">
        <v>2761</v>
      </c>
      <c r="C108" s="652" t="s">
        <v>2794</v>
      </c>
      <c r="D108" s="652" t="s">
        <v>2892</v>
      </c>
      <c r="E108" s="652" t="s">
        <v>2893</v>
      </c>
      <c r="F108" s="655">
        <v>1</v>
      </c>
      <c r="G108" s="655">
        <v>10353.27</v>
      </c>
      <c r="H108" s="655">
        <v>1</v>
      </c>
      <c r="I108" s="655">
        <v>10353.27</v>
      </c>
      <c r="J108" s="655">
        <v>2</v>
      </c>
      <c r="K108" s="655">
        <v>20706.54</v>
      </c>
      <c r="L108" s="655">
        <v>2</v>
      </c>
      <c r="M108" s="655">
        <v>10353.27</v>
      </c>
      <c r="N108" s="655"/>
      <c r="O108" s="655"/>
      <c r="P108" s="668"/>
      <c r="Q108" s="656"/>
    </row>
    <row r="109" spans="1:17" ht="14.4" customHeight="1" x14ac:dyDescent="0.3">
      <c r="A109" s="651" t="s">
        <v>525</v>
      </c>
      <c r="B109" s="652" t="s">
        <v>2761</v>
      </c>
      <c r="C109" s="652" t="s">
        <v>2794</v>
      </c>
      <c r="D109" s="652" t="s">
        <v>2894</v>
      </c>
      <c r="E109" s="652" t="s">
        <v>2895</v>
      </c>
      <c r="F109" s="655"/>
      <c r="G109" s="655"/>
      <c r="H109" s="655"/>
      <c r="I109" s="655"/>
      <c r="J109" s="655">
        <v>2</v>
      </c>
      <c r="K109" s="655">
        <v>119367.64</v>
      </c>
      <c r="L109" s="655"/>
      <c r="M109" s="655">
        <v>59683.82</v>
      </c>
      <c r="N109" s="655"/>
      <c r="O109" s="655"/>
      <c r="P109" s="668"/>
      <c r="Q109" s="656"/>
    </row>
    <row r="110" spans="1:17" ht="14.4" customHeight="1" x14ac:dyDescent="0.3">
      <c r="A110" s="651" t="s">
        <v>525</v>
      </c>
      <c r="B110" s="652" t="s">
        <v>2761</v>
      </c>
      <c r="C110" s="652" t="s">
        <v>2794</v>
      </c>
      <c r="D110" s="652" t="s">
        <v>2896</v>
      </c>
      <c r="E110" s="652" t="s">
        <v>2897</v>
      </c>
      <c r="F110" s="655">
        <v>1</v>
      </c>
      <c r="G110" s="655">
        <v>34212</v>
      </c>
      <c r="H110" s="655">
        <v>1</v>
      </c>
      <c r="I110" s="655">
        <v>34212</v>
      </c>
      <c r="J110" s="655">
        <v>7</v>
      </c>
      <c r="K110" s="655">
        <v>232806</v>
      </c>
      <c r="L110" s="655">
        <v>6.8048053314626449</v>
      </c>
      <c r="M110" s="655">
        <v>33258</v>
      </c>
      <c r="N110" s="655"/>
      <c r="O110" s="655"/>
      <c r="P110" s="668"/>
      <c r="Q110" s="656"/>
    </row>
    <row r="111" spans="1:17" ht="14.4" customHeight="1" x14ac:dyDescent="0.3">
      <c r="A111" s="651" t="s">
        <v>525</v>
      </c>
      <c r="B111" s="652" t="s">
        <v>2761</v>
      </c>
      <c r="C111" s="652" t="s">
        <v>2794</v>
      </c>
      <c r="D111" s="652" t="s">
        <v>2898</v>
      </c>
      <c r="E111" s="652" t="s">
        <v>2899</v>
      </c>
      <c r="F111" s="655">
        <v>1</v>
      </c>
      <c r="G111" s="655">
        <v>69250</v>
      </c>
      <c r="H111" s="655">
        <v>1</v>
      </c>
      <c r="I111" s="655">
        <v>69250</v>
      </c>
      <c r="J111" s="655">
        <v>3</v>
      </c>
      <c r="K111" s="655">
        <v>207750</v>
      </c>
      <c r="L111" s="655">
        <v>3</v>
      </c>
      <c r="M111" s="655">
        <v>69250</v>
      </c>
      <c r="N111" s="655"/>
      <c r="O111" s="655"/>
      <c r="P111" s="668"/>
      <c r="Q111" s="656"/>
    </row>
    <row r="112" spans="1:17" ht="14.4" customHeight="1" x14ac:dyDescent="0.3">
      <c r="A112" s="651" t="s">
        <v>525</v>
      </c>
      <c r="B112" s="652" t="s">
        <v>2761</v>
      </c>
      <c r="C112" s="652" t="s">
        <v>2794</v>
      </c>
      <c r="D112" s="652" t="s">
        <v>2900</v>
      </c>
      <c r="E112" s="652" t="s">
        <v>2901</v>
      </c>
      <c r="F112" s="655">
        <v>1</v>
      </c>
      <c r="G112" s="655">
        <v>79984</v>
      </c>
      <c r="H112" s="655">
        <v>1</v>
      </c>
      <c r="I112" s="655">
        <v>79984</v>
      </c>
      <c r="J112" s="655"/>
      <c r="K112" s="655"/>
      <c r="L112" s="655"/>
      <c r="M112" s="655"/>
      <c r="N112" s="655"/>
      <c r="O112" s="655"/>
      <c r="P112" s="668"/>
      <c r="Q112" s="656"/>
    </row>
    <row r="113" spans="1:17" ht="14.4" customHeight="1" x14ac:dyDescent="0.3">
      <c r="A113" s="651" t="s">
        <v>525</v>
      </c>
      <c r="B113" s="652" t="s">
        <v>2761</v>
      </c>
      <c r="C113" s="652" t="s">
        <v>2794</v>
      </c>
      <c r="D113" s="652" t="s">
        <v>2902</v>
      </c>
      <c r="E113" s="652" t="s">
        <v>2903</v>
      </c>
      <c r="F113" s="655">
        <v>1</v>
      </c>
      <c r="G113" s="655">
        <v>1958.46</v>
      </c>
      <c r="H113" s="655">
        <v>1</v>
      </c>
      <c r="I113" s="655">
        <v>1958.46</v>
      </c>
      <c r="J113" s="655"/>
      <c r="K113" s="655"/>
      <c r="L113" s="655"/>
      <c r="M113" s="655"/>
      <c r="N113" s="655"/>
      <c r="O113" s="655"/>
      <c r="P113" s="668"/>
      <c r="Q113" s="656"/>
    </row>
    <row r="114" spans="1:17" ht="14.4" customHeight="1" x14ac:dyDescent="0.3">
      <c r="A114" s="651" t="s">
        <v>525</v>
      </c>
      <c r="B114" s="652" t="s">
        <v>2761</v>
      </c>
      <c r="C114" s="652" t="s">
        <v>2794</v>
      </c>
      <c r="D114" s="652" t="s">
        <v>2904</v>
      </c>
      <c r="E114" s="652" t="s">
        <v>2905</v>
      </c>
      <c r="F114" s="655">
        <v>1</v>
      </c>
      <c r="G114" s="655">
        <v>27977.88</v>
      </c>
      <c r="H114" s="655">
        <v>1</v>
      </c>
      <c r="I114" s="655">
        <v>27977.88</v>
      </c>
      <c r="J114" s="655"/>
      <c r="K114" s="655"/>
      <c r="L114" s="655"/>
      <c r="M114" s="655"/>
      <c r="N114" s="655"/>
      <c r="O114" s="655"/>
      <c r="P114" s="668"/>
      <c r="Q114" s="656"/>
    </row>
    <row r="115" spans="1:17" ht="14.4" customHeight="1" x14ac:dyDescent="0.3">
      <c r="A115" s="651" t="s">
        <v>525</v>
      </c>
      <c r="B115" s="652" t="s">
        <v>2761</v>
      </c>
      <c r="C115" s="652" t="s">
        <v>2794</v>
      </c>
      <c r="D115" s="652" t="s">
        <v>2906</v>
      </c>
      <c r="E115" s="652" t="s">
        <v>2907</v>
      </c>
      <c r="F115" s="655">
        <v>4</v>
      </c>
      <c r="G115" s="655">
        <v>12867.48</v>
      </c>
      <c r="H115" s="655">
        <v>1</v>
      </c>
      <c r="I115" s="655">
        <v>3216.87</v>
      </c>
      <c r="J115" s="655"/>
      <c r="K115" s="655"/>
      <c r="L115" s="655"/>
      <c r="M115" s="655"/>
      <c r="N115" s="655"/>
      <c r="O115" s="655"/>
      <c r="P115" s="668"/>
      <c r="Q115" s="656"/>
    </row>
    <row r="116" spans="1:17" ht="14.4" customHeight="1" x14ac:dyDescent="0.3">
      <c r="A116" s="651" t="s">
        <v>525</v>
      </c>
      <c r="B116" s="652" t="s">
        <v>2761</v>
      </c>
      <c r="C116" s="652" t="s">
        <v>2794</v>
      </c>
      <c r="D116" s="652" t="s">
        <v>2908</v>
      </c>
      <c r="E116" s="652" t="s">
        <v>2909</v>
      </c>
      <c r="F116" s="655">
        <v>3</v>
      </c>
      <c r="G116" s="655">
        <v>161058</v>
      </c>
      <c r="H116" s="655">
        <v>1</v>
      </c>
      <c r="I116" s="655">
        <v>53686</v>
      </c>
      <c r="J116" s="655"/>
      <c r="K116" s="655"/>
      <c r="L116" s="655"/>
      <c r="M116" s="655"/>
      <c r="N116" s="655"/>
      <c r="O116" s="655"/>
      <c r="P116" s="668"/>
      <c r="Q116" s="656"/>
    </row>
    <row r="117" spans="1:17" ht="14.4" customHeight="1" x14ac:dyDescent="0.3">
      <c r="A117" s="651" t="s">
        <v>525</v>
      </c>
      <c r="B117" s="652" t="s">
        <v>2761</v>
      </c>
      <c r="C117" s="652" t="s">
        <v>2794</v>
      </c>
      <c r="D117" s="652" t="s">
        <v>2910</v>
      </c>
      <c r="E117" s="652" t="s">
        <v>2911</v>
      </c>
      <c r="F117" s="655">
        <v>2</v>
      </c>
      <c r="G117" s="655">
        <v>2958.56</v>
      </c>
      <c r="H117" s="655">
        <v>1</v>
      </c>
      <c r="I117" s="655">
        <v>1479.28</v>
      </c>
      <c r="J117" s="655"/>
      <c r="K117" s="655"/>
      <c r="L117" s="655"/>
      <c r="M117" s="655"/>
      <c r="N117" s="655"/>
      <c r="O117" s="655"/>
      <c r="P117" s="668"/>
      <c r="Q117" s="656"/>
    </row>
    <row r="118" spans="1:17" ht="14.4" customHeight="1" x14ac:dyDescent="0.3">
      <c r="A118" s="651" t="s">
        <v>525</v>
      </c>
      <c r="B118" s="652" t="s">
        <v>2761</v>
      </c>
      <c r="C118" s="652" t="s">
        <v>2794</v>
      </c>
      <c r="D118" s="652" t="s">
        <v>2912</v>
      </c>
      <c r="E118" s="652" t="s">
        <v>2913</v>
      </c>
      <c r="F118" s="655">
        <v>2</v>
      </c>
      <c r="G118" s="655">
        <v>36057.42</v>
      </c>
      <c r="H118" s="655">
        <v>1</v>
      </c>
      <c r="I118" s="655">
        <v>18028.71</v>
      </c>
      <c r="J118" s="655"/>
      <c r="K118" s="655"/>
      <c r="L118" s="655"/>
      <c r="M118" s="655"/>
      <c r="N118" s="655"/>
      <c r="O118" s="655"/>
      <c r="P118" s="668"/>
      <c r="Q118" s="656"/>
    </row>
    <row r="119" spans="1:17" ht="14.4" customHeight="1" x14ac:dyDescent="0.3">
      <c r="A119" s="651" t="s">
        <v>525</v>
      </c>
      <c r="B119" s="652" t="s">
        <v>2761</v>
      </c>
      <c r="C119" s="652" t="s">
        <v>2794</v>
      </c>
      <c r="D119" s="652" t="s">
        <v>2914</v>
      </c>
      <c r="E119" s="652" t="s">
        <v>2915</v>
      </c>
      <c r="F119" s="655"/>
      <c r="G119" s="655"/>
      <c r="H119" s="655"/>
      <c r="I119" s="655"/>
      <c r="J119" s="655">
        <v>1</v>
      </c>
      <c r="K119" s="655">
        <v>3480</v>
      </c>
      <c r="L119" s="655"/>
      <c r="M119" s="655">
        <v>3480</v>
      </c>
      <c r="N119" s="655"/>
      <c r="O119" s="655"/>
      <c r="P119" s="668"/>
      <c r="Q119" s="656"/>
    </row>
    <row r="120" spans="1:17" ht="14.4" customHeight="1" x14ac:dyDescent="0.3">
      <c r="A120" s="651" t="s">
        <v>525</v>
      </c>
      <c r="B120" s="652" t="s">
        <v>2761</v>
      </c>
      <c r="C120" s="652" t="s">
        <v>2794</v>
      </c>
      <c r="D120" s="652" t="s">
        <v>2916</v>
      </c>
      <c r="E120" s="652" t="s">
        <v>2848</v>
      </c>
      <c r="F120" s="655">
        <v>2</v>
      </c>
      <c r="G120" s="655">
        <v>16626</v>
      </c>
      <c r="H120" s="655">
        <v>1</v>
      </c>
      <c r="I120" s="655">
        <v>8313</v>
      </c>
      <c r="J120" s="655"/>
      <c r="K120" s="655"/>
      <c r="L120" s="655"/>
      <c r="M120" s="655"/>
      <c r="N120" s="655"/>
      <c r="O120" s="655"/>
      <c r="P120" s="668"/>
      <c r="Q120" s="656"/>
    </row>
    <row r="121" spans="1:17" ht="14.4" customHeight="1" x14ac:dyDescent="0.3">
      <c r="A121" s="651" t="s">
        <v>525</v>
      </c>
      <c r="B121" s="652" t="s">
        <v>2761</v>
      </c>
      <c r="C121" s="652" t="s">
        <v>2794</v>
      </c>
      <c r="D121" s="652" t="s">
        <v>2917</v>
      </c>
      <c r="E121" s="652" t="s">
        <v>2832</v>
      </c>
      <c r="F121" s="655"/>
      <c r="G121" s="655"/>
      <c r="H121" s="655"/>
      <c r="I121" s="655"/>
      <c r="J121" s="655">
        <v>1</v>
      </c>
      <c r="K121" s="655">
        <v>4227.33</v>
      </c>
      <c r="L121" s="655"/>
      <c r="M121" s="655">
        <v>4227.33</v>
      </c>
      <c r="N121" s="655">
        <v>1</v>
      </c>
      <c r="O121" s="655">
        <v>4227.33</v>
      </c>
      <c r="P121" s="668"/>
      <c r="Q121" s="656">
        <v>4227.33</v>
      </c>
    </row>
    <row r="122" spans="1:17" ht="14.4" customHeight="1" x14ac:dyDescent="0.3">
      <c r="A122" s="651" t="s">
        <v>525</v>
      </c>
      <c r="B122" s="652" t="s">
        <v>2761</v>
      </c>
      <c r="C122" s="652" t="s">
        <v>2794</v>
      </c>
      <c r="D122" s="652" t="s">
        <v>2918</v>
      </c>
      <c r="E122" s="652" t="s">
        <v>2919</v>
      </c>
      <c r="F122" s="655"/>
      <c r="G122" s="655"/>
      <c r="H122" s="655"/>
      <c r="I122" s="655"/>
      <c r="J122" s="655">
        <v>1</v>
      </c>
      <c r="K122" s="655">
        <v>27378</v>
      </c>
      <c r="L122" s="655"/>
      <c r="M122" s="655">
        <v>27378</v>
      </c>
      <c r="N122" s="655"/>
      <c r="O122" s="655"/>
      <c r="P122" s="668"/>
      <c r="Q122" s="656"/>
    </row>
    <row r="123" spans="1:17" ht="14.4" customHeight="1" x14ac:dyDescent="0.3">
      <c r="A123" s="651" t="s">
        <v>525</v>
      </c>
      <c r="B123" s="652" t="s">
        <v>2761</v>
      </c>
      <c r="C123" s="652" t="s">
        <v>2794</v>
      </c>
      <c r="D123" s="652" t="s">
        <v>2920</v>
      </c>
      <c r="E123" s="652" t="s">
        <v>2921</v>
      </c>
      <c r="F123" s="655"/>
      <c r="G123" s="655"/>
      <c r="H123" s="655"/>
      <c r="I123" s="655"/>
      <c r="J123" s="655">
        <v>1</v>
      </c>
      <c r="K123" s="655">
        <v>4385.37</v>
      </c>
      <c r="L123" s="655"/>
      <c r="M123" s="655">
        <v>4385.37</v>
      </c>
      <c r="N123" s="655"/>
      <c r="O123" s="655"/>
      <c r="P123" s="668"/>
      <c r="Q123" s="656"/>
    </row>
    <row r="124" spans="1:17" ht="14.4" customHeight="1" x14ac:dyDescent="0.3">
      <c r="A124" s="651" t="s">
        <v>525</v>
      </c>
      <c r="B124" s="652" t="s">
        <v>2761</v>
      </c>
      <c r="C124" s="652" t="s">
        <v>2794</v>
      </c>
      <c r="D124" s="652" t="s">
        <v>2922</v>
      </c>
      <c r="E124" s="652" t="s">
        <v>2923</v>
      </c>
      <c r="F124" s="655"/>
      <c r="G124" s="655"/>
      <c r="H124" s="655"/>
      <c r="I124" s="655"/>
      <c r="J124" s="655"/>
      <c r="K124" s="655"/>
      <c r="L124" s="655"/>
      <c r="M124" s="655"/>
      <c r="N124" s="655">
        <v>1</v>
      </c>
      <c r="O124" s="655">
        <v>4385.37</v>
      </c>
      <c r="P124" s="668"/>
      <c r="Q124" s="656">
        <v>4385.37</v>
      </c>
    </row>
    <row r="125" spans="1:17" ht="14.4" customHeight="1" x14ac:dyDescent="0.3">
      <c r="A125" s="651" t="s">
        <v>525</v>
      </c>
      <c r="B125" s="652" t="s">
        <v>2761</v>
      </c>
      <c r="C125" s="652" t="s">
        <v>2794</v>
      </c>
      <c r="D125" s="652" t="s">
        <v>2924</v>
      </c>
      <c r="E125" s="652" t="s">
        <v>2925</v>
      </c>
      <c r="F125" s="655"/>
      <c r="G125" s="655"/>
      <c r="H125" s="655"/>
      <c r="I125" s="655"/>
      <c r="J125" s="655">
        <v>1</v>
      </c>
      <c r="K125" s="655">
        <v>15262.84</v>
      </c>
      <c r="L125" s="655"/>
      <c r="M125" s="655">
        <v>15262.84</v>
      </c>
      <c r="N125" s="655"/>
      <c r="O125" s="655"/>
      <c r="P125" s="668"/>
      <c r="Q125" s="656"/>
    </row>
    <row r="126" spans="1:17" ht="14.4" customHeight="1" x14ac:dyDescent="0.3">
      <c r="A126" s="651" t="s">
        <v>525</v>
      </c>
      <c r="B126" s="652" t="s">
        <v>2761</v>
      </c>
      <c r="C126" s="652" t="s">
        <v>2794</v>
      </c>
      <c r="D126" s="652" t="s">
        <v>2926</v>
      </c>
      <c r="E126" s="652" t="s">
        <v>2927</v>
      </c>
      <c r="F126" s="655"/>
      <c r="G126" s="655"/>
      <c r="H126" s="655"/>
      <c r="I126" s="655"/>
      <c r="J126" s="655">
        <v>4</v>
      </c>
      <c r="K126" s="655">
        <v>38368.68</v>
      </c>
      <c r="L126" s="655"/>
      <c r="M126" s="655">
        <v>9592.17</v>
      </c>
      <c r="N126" s="655"/>
      <c r="O126" s="655"/>
      <c r="P126" s="668"/>
      <c r="Q126" s="656"/>
    </row>
    <row r="127" spans="1:17" ht="14.4" customHeight="1" x14ac:dyDescent="0.3">
      <c r="A127" s="651" t="s">
        <v>525</v>
      </c>
      <c r="B127" s="652" t="s">
        <v>2761</v>
      </c>
      <c r="C127" s="652" t="s">
        <v>2794</v>
      </c>
      <c r="D127" s="652" t="s">
        <v>2928</v>
      </c>
      <c r="E127" s="652" t="s">
        <v>2929</v>
      </c>
      <c r="F127" s="655"/>
      <c r="G127" s="655"/>
      <c r="H127" s="655"/>
      <c r="I127" s="655"/>
      <c r="J127" s="655">
        <v>4</v>
      </c>
      <c r="K127" s="655">
        <v>243939.28</v>
      </c>
      <c r="L127" s="655"/>
      <c r="M127" s="655">
        <v>60984.82</v>
      </c>
      <c r="N127" s="655"/>
      <c r="O127" s="655"/>
      <c r="P127" s="668"/>
      <c r="Q127" s="656"/>
    </row>
    <row r="128" spans="1:17" ht="14.4" customHeight="1" x14ac:dyDescent="0.3">
      <c r="A128" s="651" t="s">
        <v>525</v>
      </c>
      <c r="B128" s="652" t="s">
        <v>2761</v>
      </c>
      <c r="C128" s="652" t="s">
        <v>2794</v>
      </c>
      <c r="D128" s="652" t="s">
        <v>2930</v>
      </c>
      <c r="E128" s="652" t="s">
        <v>2931</v>
      </c>
      <c r="F128" s="655"/>
      <c r="G128" s="655"/>
      <c r="H128" s="655"/>
      <c r="I128" s="655"/>
      <c r="J128" s="655">
        <v>1</v>
      </c>
      <c r="K128" s="655">
        <v>20152.09</v>
      </c>
      <c r="L128" s="655"/>
      <c r="M128" s="655">
        <v>20152.09</v>
      </c>
      <c r="N128" s="655"/>
      <c r="O128" s="655"/>
      <c r="P128" s="668"/>
      <c r="Q128" s="656"/>
    </row>
    <row r="129" spans="1:17" ht="14.4" customHeight="1" x14ac:dyDescent="0.3">
      <c r="A129" s="651" t="s">
        <v>525</v>
      </c>
      <c r="B129" s="652" t="s">
        <v>2761</v>
      </c>
      <c r="C129" s="652" t="s">
        <v>2794</v>
      </c>
      <c r="D129" s="652" t="s">
        <v>2932</v>
      </c>
      <c r="E129" s="652" t="s">
        <v>2933</v>
      </c>
      <c r="F129" s="655"/>
      <c r="G129" s="655"/>
      <c r="H129" s="655"/>
      <c r="I129" s="655"/>
      <c r="J129" s="655"/>
      <c r="K129" s="655"/>
      <c r="L129" s="655"/>
      <c r="M129" s="655"/>
      <c r="N129" s="655">
        <v>67</v>
      </c>
      <c r="O129" s="655">
        <v>592950</v>
      </c>
      <c r="P129" s="668"/>
      <c r="Q129" s="656">
        <v>8850</v>
      </c>
    </row>
    <row r="130" spans="1:17" ht="14.4" customHeight="1" x14ac:dyDescent="0.3">
      <c r="A130" s="651" t="s">
        <v>525</v>
      </c>
      <c r="B130" s="652" t="s">
        <v>2761</v>
      </c>
      <c r="C130" s="652" t="s">
        <v>2794</v>
      </c>
      <c r="D130" s="652" t="s">
        <v>2934</v>
      </c>
      <c r="E130" s="652" t="s">
        <v>2933</v>
      </c>
      <c r="F130" s="655"/>
      <c r="G130" s="655"/>
      <c r="H130" s="655"/>
      <c r="I130" s="655"/>
      <c r="J130" s="655"/>
      <c r="K130" s="655"/>
      <c r="L130" s="655"/>
      <c r="M130" s="655"/>
      <c r="N130" s="655">
        <v>31</v>
      </c>
      <c r="O130" s="655">
        <v>140461</v>
      </c>
      <c r="P130" s="668"/>
      <c r="Q130" s="656">
        <v>4531</v>
      </c>
    </row>
    <row r="131" spans="1:17" ht="14.4" customHeight="1" x14ac:dyDescent="0.3">
      <c r="A131" s="651" t="s">
        <v>525</v>
      </c>
      <c r="B131" s="652" t="s">
        <v>2761</v>
      </c>
      <c r="C131" s="652" t="s">
        <v>2794</v>
      </c>
      <c r="D131" s="652" t="s">
        <v>2935</v>
      </c>
      <c r="E131" s="652" t="s">
        <v>2936</v>
      </c>
      <c r="F131" s="655"/>
      <c r="G131" s="655"/>
      <c r="H131" s="655"/>
      <c r="I131" s="655"/>
      <c r="J131" s="655"/>
      <c r="K131" s="655"/>
      <c r="L131" s="655"/>
      <c r="M131" s="655"/>
      <c r="N131" s="655">
        <v>12</v>
      </c>
      <c r="O131" s="655">
        <v>219420</v>
      </c>
      <c r="P131" s="668"/>
      <c r="Q131" s="656">
        <v>18285</v>
      </c>
    </row>
    <row r="132" spans="1:17" ht="14.4" customHeight="1" x14ac:dyDescent="0.3">
      <c r="A132" s="651" t="s">
        <v>525</v>
      </c>
      <c r="B132" s="652" t="s">
        <v>2761</v>
      </c>
      <c r="C132" s="652" t="s">
        <v>2794</v>
      </c>
      <c r="D132" s="652" t="s">
        <v>2937</v>
      </c>
      <c r="E132" s="652" t="s">
        <v>2933</v>
      </c>
      <c r="F132" s="655"/>
      <c r="G132" s="655"/>
      <c r="H132" s="655"/>
      <c r="I132" s="655"/>
      <c r="J132" s="655"/>
      <c r="K132" s="655"/>
      <c r="L132" s="655"/>
      <c r="M132" s="655"/>
      <c r="N132" s="655">
        <v>64</v>
      </c>
      <c r="O132" s="655">
        <v>127744</v>
      </c>
      <c r="P132" s="668"/>
      <c r="Q132" s="656">
        <v>1996</v>
      </c>
    </row>
    <row r="133" spans="1:17" ht="14.4" customHeight="1" x14ac:dyDescent="0.3">
      <c r="A133" s="651" t="s">
        <v>525</v>
      </c>
      <c r="B133" s="652" t="s">
        <v>2761</v>
      </c>
      <c r="C133" s="652" t="s">
        <v>2794</v>
      </c>
      <c r="D133" s="652" t="s">
        <v>2938</v>
      </c>
      <c r="E133" s="652" t="s">
        <v>2939</v>
      </c>
      <c r="F133" s="655"/>
      <c r="G133" s="655"/>
      <c r="H133" s="655"/>
      <c r="I133" s="655"/>
      <c r="J133" s="655"/>
      <c r="K133" s="655"/>
      <c r="L133" s="655"/>
      <c r="M133" s="655"/>
      <c r="N133" s="655">
        <v>20</v>
      </c>
      <c r="O133" s="655">
        <v>51300</v>
      </c>
      <c r="P133" s="668"/>
      <c r="Q133" s="656">
        <v>2565</v>
      </c>
    </row>
    <row r="134" spans="1:17" ht="14.4" customHeight="1" x14ac:dyDescent="0.3">
      <c r="A134" s="651" t="s">
        <v>525</v>
      </c>
      <c r="B134" s="652" t="s">
        <v>2761</v>
      </c>
      <c r="C134" s="652" t="s">
        <v>2794</v>
      </c>
      <c r="D134" s="652" t="s">
        <v>2940</v>
      </c>
      <c r="E134" s="652" t="s">
        <v>2939</v>
      </c>
      <c r="F134" s="655"/>
      <c r="G134" s="655"/>
      <c r="H134" s="655"/>
      <c r="I134" s="655"/>
      <c r="J134" s="655"/>
      <c r="K134" s="655"/>
      <c r="L134" s="655"/>
      <c r="M134" s="655"/>
      <c r="N134" s="655">
        <v>20</v>
      </c>
      <c r="O134" s="655">
        <v>232300</v>
      </c>
      <c r="P134" s="668"/>
      <c r="Q134" s="656">
        <v>11615</v>
      </c>
    </row>
    <row r="135" spans="1:17" ht="14.4" customHeight="1" x14ac:dyDescent="0.3">
      <c r="A135" s="651" t="s">
        <v>525</v>
      </c>
      <c r="B135" s="652" t="s">
        <v>2761</v>
      </c>
      <c r="C135" s="652" t="s">
        <v>2794</v>
      </c>
      <c r="D135" s="652" t="s">
        <v>2941</v>
      </c>
      <c r="E135" s="652" t="s">
        <v>2939</v>
      </c>
      <c r="F135" s="655"/>
      <c r="G135" s="655"/>
      <c r="H135" s="655"/>
      <c r="I135" s="655"/>
      <c r="J135" s="655"/>
      <c r="K135" s="655"/>
      <c r="L135" s="655"/>
      <c r="M135" s="655"/>
      <c r="N135" s="655">
        <v>14</v>
      </c>
      <c r="O135" s="655">
        <v>34937</v>
      </c>
      <c r="P135" s="668"/>
      <c r="Q135" s="656">
        <v>2495.5</v>
      </c>
    </row>
    <row r="136" spans="1:17" ht="14.4" customHeight="1" x14ac:dyDescent="0.3">
      <c r="A136" s="651" t="s">
        <v>525</v>
      </c>
      <c r="B136" s="652" t="s">
        <v>2761</v>
      </c>
      <c r="C136" s="652" t="s">
        <v>2794</v>
      </c>
      <c r="D136" s="652" t="s">
        <v>2942</v>
      </c>
      <c r="E136" s="652" t="s">
        <v>2943</v>
      </c>
      <c r="F136" s="655"/>
      <c r="G136" s="655"/>
      <c r="H136" s="655"/>
      <c r="I136" s="655"/>
      <c r="J136" s="655"/>
      <c r="K136" s="655"/>
      <c r="L136" s="655"/>
      <c r="M136" s="655"/>
      <c r="N136" s="655">
        <v>8</v>
      </c>
      <c r="O136" s="655">
        <v>169696</v>
      </c>
      <c r="P136" s="668"/>
      <c r="Q136" s="656">
        <v>21212</v>
      </c>
    </row>
    <row r="137" spans="1:17" ht="14.4" customHeight="1" x14ac:dyDescent="0.3">
      <c r="A137" s="651" t="s">
        <v>525</v>
      </c>
      <c r="B137" s="652" t="s">
        <v>2761</v>
      </c>
      <c r="C137" s="652" t="s">
        <v>2679</v>
      </c>
      <c r="D137" s="652" t="s">
        <v>2944</v>
      </c>
      <c r="E137" s="652" t="s">
        <v>2945</v>
      </c>
      <c r="F137" s="655">
        <v>4</v>
      </c>
      <c r="G137" s="655">
        <v>1120</v>
      </c>
      <c r="H137" s="655">
        <v>1</v>
      </c>
      <c r="I137" s="655">
        <v>280</v>
      </c>
      <c r="J137" s="655">
        <v>5</v>
      </c>
      <c r="K137" s="655">
        <v>1420</v>
      </c>
      <c r="L137" s="655">
        <v>1.2678571428571428</v>
      </c>
      <c r="M137" s="655">
        <v>284</v>
      </c>
      <c r="N137" s="655">
        <v>6</v>
      </c>
      <c r="O137" s="655">
        <v>1776</v>
      </c>
      <c r="P137" s="668">
        <v>1.5857142857142856</v>
      </c>
      <c r="Q137" s="656">
        <v>296</v>
      </c>
    </row>
    <row r="138" spans="1:17" ht="14.4" customHeight="1" x14ac:dyDescent="0.3">
      <c r="A138" s="651" t="s">
        <v>525</v>
      </c>
      <c r="B138" s="652" t="s">
        <v>2761</v>
      </c>
      <c r="C138" s="652" t="s">
        <v>2679</v>
      </c>
      <c r="D138" s="652" t="s">
        <v>2946</v>
      </c>
      <c r="E138" s="652" t="s">
        <v>2947</v>
      </c>
      <c r="F138" s="655">
        <v>16</v>
      </c>
      <c r="G138" s="655">
        <v>86288</v>
      </c>
      <c r="H138" s="655">
        <v>1</v>
      </c>
      <c r="I138" s="655">
        <v>5393</v>
      </c>
      <c r="J138" s="655">
        <v>13</v>
      </c>
      <c r="K138" s="655">
        <v>71266</v>
      </c>
      <c r="L138" s="655">
        <v>0.825908585203041</v>
      </c>
      <c r="M138" s="655">
        <v>5482</v>
      </c>
      <c r="N138" s="655">
        <v>17</v>
      </c>
      <c r="O138" s="655">
        <v>96900</v>
      </c>
      <c r="P138" s="668">
        <v>1.1229834971259038</v>
      </c>
      <c r="Q138" s="656">
        <v>5700</v>
      </c>
    </row>
    <row r="139" spans="1:17" ht="14.4" customHeight="1" x14ac:dyDescent="0.3">
      <c r="A139" s="651" t="s">
        <v>525</v>
      </c>
      <c r="B139" s="652" t="s">
        <v>2761</v>
      </c>
      <c r="C139" s="652" t="s">
        <v>2679</v>
      </c>
      <c r="D139" s="652" t="s">
        <v>2948</v>
      </c>
      <c r="E139" s="652" t="s">
        <v>2949</v>
      </c>
      <c r="F139" s="655">
        <v>1</v>
      </c>
      <c r="G139" s="655">
        <v>11359</v>
      </c>
      <c r="H139" s="655">
        <v>1</v>
      </c>
      <c r="I139" s="655">
        <v>11359</v>
      </c>
      <c r="J139" s="655">
        <v>2</v>
      </c>
      <c r="K139" s="655">
        <v>22982</v>
      </c>
      <c r="L139" s="655">
        <v>2.0232414825248703</v>
      </c>
      <c r="M139" s="655">
        <v>11491</v>
      </c>
      <c r="N139" s="655"/>
      <c r="O139" s="655"/>
      <c r="P139" s="668"/>
      <c r="Q139" s="656"/>
    </row>
    <row r="140" spans="1:17" ht="14.4" customHeight="1" x14ac:dyDescent="0.3">
      <c r="A140" s="651" t="s">
        <v>525</v>
      </c>
      <c r="B140" s="652" t="s">
        <v>2761</v>
      </c>
      <c r="C140" s="652" t="s">
        <v>2679</v>
      </c>
      <c r="D140" s="652" t="s">
        <v>2950</v>
      </c>
      <c r="E140" s="652" t="s">
        <v>2951</v>
      </c>
      <c r="F140" s="655">
        <v>9</v>
      </c>
      <c r="G140" s="655">
        <v>19872</v>
      </c>
      <c r="H140" s="655">
        <v>1</v>
      </c>
      <c r="I140" s="655">
        <v>2208</v>
      </c>
      <c r="J140" s="655">
        <v>17</v>
      </c>
      <c r="K140" s="655">
        <v>38046</v>
      </c>
      <c r="L140" s="655">
        <v>1.9145531400966183</v>
      </c>
      <c r="M140" s="655">
        <v>2238</v>
      </c>
      <c r="N140" s="655">
        <v>23</v>
      </c>
      <c r="O140" s="655">
        <v>53872</v>
      </c>
      <c r="P140" s="668">
        <v>2.710950080515298</v>
      </c>
      <c r="Q140" s="656">
        <v>2342.2608695652175</v>
      </c>
    </row>
    <row r="141" spans="1:17" ht="14.4" customHeight="1" x14ac:dyDescent="0.3">
      <c r="A141" s="651" t="s">
        <v>525</v>
      </c>
      <c r="B141" s="652" t="s">
        <v>2761</v>
      </c>
      <c r="C141" s="652" t="s">
        <v>2679</v>
      </c>
      <c r="D141" s="652" t="s">
        <v>2952</v>
      </c>
      <c r="E141" s="652" t="s">
        <v>2953</v>
      </c>
      <c r="F141" s="655">
        <v>1</v>
      </c>
      <c r="G141" s="655">
        <v>4994</v>
      </c>
      <c r="H141" s="655">
        <v>1</v>
      </c>
      <c r="I141" s="655">
        <v>4994</v>
      </c>
      <c r="J141" s="655">
        <v>2</v>
      </c>
      <c r="K141" s="655">
        <v>10046</v>
      </c>
      <c r="L141" s="655">
        <v>2.0116139367240691</v>
      </c>
      <c r="M141" s="655">
        <v>5023</v>
      </c>
      <c r="N141" s="655">
        <v>4</v>
      </c>
      <c r="O141" s="655">
        <v>20944</v>
      </c>
      <c r="P141" s="668">
        <v>4.1938325991189425</v>
      </c>
      <c r="Q141" s="656">
        <v>5236</v>
      </c>
    </row>
    <row r="142" spans="1:17" ht="14.4" customHeight="1" x14ac:dyDescent="0.3">
      <c r="A142" s="651" t="s">
        <v>525</v>
      </c>
      <c r="B142" s="652" t="s">
        <v>2761</v>
      </c>
      <c r="C142" s="652" t="s">
        <v>2679</v>
      </c>
      <c r="D142" s="652" t="s">
        <v>2954</v>
      </c>
      <c r="E142" s="652" t="s">
        <v>2955</v>
      </c>
      <c r="F142" s="655">
        <v>5</v>
      </c>
      <c r="G142" s="655">
        <v>93500</v>
      </c>
      <c r="H142" s="655">
        <v>1</v>
      </c>
      <c r="I142" s="655">
        <v>18700</v>
      </c>
      <c r="J142" s="655">
        <v>1</v>
      </c>
      <c r="K142" s="655">
        <v>18936</v>
      </c>
      <c r="L142" s="655">
        <v>0.20252406417112301</v>
      </c>
      <c r="M142" s="655">
        <v>18936</v>
      </c>
      <c r="N142" s="655">
        <v>1</v>
      </c>
      <c r="O142" s="655">
        <v>19519</v>
      </c>
      <c r="P142" s="668">
        <v>0.20875935828877004</v>
      </c>
      <c r="Q142" s="656">
        <v>19519</v>
      </c>
    </row>
    <row r="143" spans="1:17" ht="14.4" customHeight="1" x14ac:dyDescent="0.3">
      <c r="A143" s="651" t="s">
        <v>525</v>
      </c>
      <c r="B143" s="652" t="s">
        <v>2761</v>
      </c>
      <c r="C143" s="652" t="s">
        <v>2679</v>
      </c>
      <c r="D143" s="652" t="s">
        <v>2956</v>
      </c>
      <c r="E143" s="652" t="s">
        <v>2957</v>
      </c>
      <c r="F143" s="655"/>
      <c r="G143" s="655"/>
      <c r="H143" s="655"/>
      <c r="I143" s="655"/>
      <c r="J143" s="655"/>
      <c r="K143" s="655"/>
      <c r="L143" s="655"/>
      <c r="M143" s="655"/>
      <c r="N143" s="655">
        <v>1</v>
      </c>
      <c r="O143" s="655">
        <v>13023</v>
      </c>
      <c r="P143" s="668"/>
      <c r="Q143" s="656">
        <v>13023</v>
      </c>
    </row>
    <row r="144" spans="1:17" ht="14.4" customHeight="1" x14ac:dyDescent="0.3">
      <c r="A144" s="651" t="s">
        <v>525</v>
      </c>
      <c r="B144" s="652" t="s">
        <v>2761</v>
      </c>
      <c r="C144" s="652" t="s">
        <v>2679</v>
      </c>
      <c r="D144" s="652" t="s">
        <v>2958</v>
      </c>
      <c r="E144" s="652" t="s">
        <v>2959</v>
      </c>
      <c r="F144" s="655"/>
      <c r="G144" s="655"/>
      <c r="H144" s="655"/>
      <c r="I144" s="655"/>
      <c r="J144" s="655">
        <v>4</v>
      </c>
      <c r="K144" s="655">
        <v>15820</v>
      </c>
      <c r="L144" s="655"/>
      <c r="M144" s="655">
        <v>3955</v>
      </c>
      <c r="N144" s="655">
        <v>1</v>
      </c>
      <c r="O144" s="655">
        <v>4101</v>
      </c>
      <c r="P144" s="668"/>
      <c r="Q144" s="656">
        <v>4101</v>
      </c>
    </row>
    <row r="145" spans="1:17" ht="14.4" customHeight="1" x14ac:dyDescent="0.3">
      <c r="A145" s="651" t="s">
        <v>525</v>
      </c>
      <c r="B145" s="652" t="s">
        <v>2761</v>
      </c>
      <c r="C145" s="652" t="s">
        <v>2679</v>
      </c>
      <c r="D145" s="652" t="s">
        <v>2960</v>
      </c>
      <c r="E145" s="652" t="s">
        <v>2961</v>
      </c>
      <c r="F145" s="655">
        <v>1</v>
      </c>
      <c r="G145" s="655">
        <v>9517</v>
      </c>
      <c r="H145" s="655">
        <v>1</v>
      </c>
      <c r="I145" s="655">
        <v>9517</v>
      </c>
      <c r="J145" s="655"/>
      <c r="K145" s="655"/>
      <c r="L145" s="655"/>
      <c r="M145" s="655"/>
      <c r="N145" s="655"/>
      <c r="O145" s="655"/>
      <c r="P145" s="668"/>
      <c r="Q145" s="656"/>
    </row>
    <row r="146" spans="1:17" ht="14.4" customHeight="1" x14ac:dyDescent="0.3">
      <c r="A146" s="651" t="s">
        <v>525</v>
      </c>
      <c r="B146" s="652" t="s">
        <v>2761</v>
      </c>
      <c r="C146" s="652" t="s">
        <v>2679</v>
      </c>
      <c r="D146" s="652" t="s">
        <v>2962</v>
      </c>
      <c r="E146" s="652" t="s">
        <v>2963</v>
      </c>
      <c r="F146" s="655">
        <v>1</v>
      </c>
      <c r="G146" s="655">
        <v>14154</v>
      </c>
      <c r="H146" s="655">
        <v>1</v>
      </c>
      <c r="I146" s="655">
        <v>14154</v>
      </c>
      <c r="J146" s="655"/>
      <c r="K146" s="655"/>
      <c r="L146" s="655"/>
      <c r="M146" s="655"/>
      <c r="N146" s="655">
        <v>1</v>
      </c>
      <c r="O146" s="655">
        <v>14875</v>
      </c>
      <c r="P146" s="668">
        <v>1.0509396636993076</v>
      </c>
      <c r="Q146" s="656">
        <v>14875</v>
      </c>
    </row>
    <row r="147" spans="1:17" ht="14.4" customHeight="1" x14ac:dyDescent="0.3">
      <c r="A147" s="651" t="s">
        <v>525</v>
      </c>
      <c r="B147" s="652" t="s">
        <v>2761</v>
      </c>
      <c r="C147" s="652" t="s">
        <v>2679</v>
      </c>
      <c r="D147" s="652" t="s">
        <v>2964</v>
      </c>
      <c r="E147" s="652" t="s">
        <v>2965</v>
      </c>
      <c r="F147" s="655">
        <v>11</v>
      </c>
      <c r="G147" s="655">
        <v>26543</v>
      </c>
      <c r="H147" s="655">
        <v>1</v>
      </c>
      <c r="I147" s="655">
        <v>2413</v>
      </c>
      <c r="J147" s="655">
        <v>10</v>
      </c>
      <c r="K147" s="655">
        <v>24730</v>
      </c>
      <c r="L147" s="655">
        <v>0.93169573898956415</v>
      </c>
      <c r="M147" s="655">
        <v>2473</v>
      </c>
      <c r="N147" s="655">
        <v>8</v>
      </c>
      <c r="O147" s="655">
        <v>20400</v>
      </c>
      <c r="P147" s="668">
        <v>0.76856421655427043</v>
      </c>
      <c r="Q147" s="656">
        <v>2550</v>
      </c>
    </row>
    <row r="148" spans="1:17" ht="14.4" customHeight="1" x14ac:dyDescent="0.3">
      <c r="A148" s="651" t="s">
        <v>525</v>
      </c>
      <c r="B148" s="652" t="s">
        <v>2761</v>
      </c>
      <c r="C148" s="652" t="s">
        <v>2679</v>
      </c>
      <c r="D148" s="652" t="s">
        <v>2966</v>
      </c>
      <c r="E148" s="652" t="s">
        <v>2967</v>
      </c>
      <c r="F148" s="655">
        <v>517</v>
      </c>
      <c r="G148" s="655">
        <v>88924</v>
      </c>
      <c r="H148" s="655">
        <v>1</v>
      </c>
      <c r="I148" s="655">
        <v>172</v>
      </c>
      <c r="J148" s="655">
        <v>476</v>
      </c>
      <c r="K148" s="655">
        <v>82818</v>
      </c>
      <c r="L148" s="655">
        <v>0.93133462282398449</v>
      </c>
      <c r="M148" s="655">
        <v>173.98739495798318</v>
      </c>
      <c r="N148" s="655">
        <v>594</v>
      </c>
      <c r="O148" s="655">
        <v>103356</v>
      </c>
      <c r="P148" s="668">
        <v>1.1622958931222167</v>
      </c>
      <c r="Q148" s="656">
        <v>174</v>
      </c>
    </row>
    <row r="149" spans="1:17" ht="14.4" customHeight="1" x14ac:dyDescent="0.3">
      <c r="A149" s="651" t="s">
        <v>525</v>
      </c>
      <c r="B149" s="652" t="s">
        <v>2761</v>
      </c>
      <c r="C149" s="652" t="s">
        <v>2679</v>
      </c>
      <c r="D149" s="652" t="s">
        <v>2968</v>
      </c>
      <c r="E149" s="652" t="s">
        <v>2969</v>
      </c>
      <c r="F149" s="655"/>
      <c r="G149" s="655"/>
      <c r="H149" s="655"/>
      <c r="I149" s="655"/>
      <c r="J149" s="655"/>
      <c r="K149" s="655"/>
      <c r="L149" s="655"/>
      <c r="M149" s="655"/>
      <c r="N149" s="655">
        <v>3</v>
      </c>
      <c r="O149" s="655">
        <v>4494</v>
      </c>
      <c r="P149" s="668"/>
      <c r="Q149" s="656">
        <v>1498</v>
      </c>
    </row>
    <row r="150" spans="1:17" ht="14.4" customHeight="1" x14ac:dyDescent="0.3">
      <c r="A150" s="651" t="s">
        <v>525</v>
      </c>
      <c r="B150" s="652" t="s">
        <v>2761</v>
      </c>
      <c r="C150" s="652" t="s">
        <v>2679</v>
      </c>
      <c r="D150" s="652" t="s">
        <v>2970</v>
      </c>
      <c r="E150" s="652" t="s">
        <v>2971</v>
      </c>
      <c r="F150" s="655">
        <v>16</v>
      </c>
      <c r="G150" s="655">
        <v>83616</v>
      </c>
      <c r="H150" s="655">
        <v>1</v>
      </c>
      <c r="I150" s="655">
        <v>5226</v>
      </c>
      <c r="J150" s="655">
        <v>12</v>
      </c>
      <c r="K150" s="655">
        <v>63780</v>
      </c>
      <c r="L150" s="655">
        <v>0.76277267508610791</v>
      </c>
      <c r="M150" s="655">
        <v>5315</v>
      </c>
      <c r="N150" s="655">
        <v>15</v>
      </c>
      <c r="O150" s="655">
        <v>84015</v>
      </c>
      <c r="P150" s="668">
        <v>1.0047718140068886</v>
      </c>
      <c r="Q150" s="656">
        <v>5601</v>
      </c>
    </row>
    <row r="151" spans="1:17" ht="14.4" customHeight="1" x14ac:dyDescent="0.3">
      <c r="A151" s="651" t="s">
        <v>525</v>
      </c>
      <c r="B151" s="652" t="s">
        <v>2761</v>
      </c>
      <c r="C151" s="652" t="s">
        <v>2679</v>
      </c>
      <c r="D151" s="652" t="s">
        <v>2972</v>
      </c>
      <c r="E151" s="652" t="s">
        <v>2973</v>
      </c>
      <c r="F151" s="655">
        <v>183</v>
      </c>
      <c r="G151" s="655">
        <v>653493</v>
      </c>
      <c r="H151" s="655">
        <v>1</v>
      </c>
      <c r="I151" s="655">
        <v>3571</v>
      </c>
      <c r="J151" s="655">
        <v>237</v>
      </c>
      <c r="K151" s="655">
        <v>860037</v>
      </c>
      <c r="L151" s="655">
        <v>1.3160615339414501</v>
      </c>
      <c r="M151" s="655">
        <v>3628.8481012658226</v>
      </c>
      <c r="N151" s="655">
        <v>162</v>
      </c>
      <c r="O151" s="655">
        <v>616166</v>
      </c>
      <c r="P151" s="668">
        <v>0.9428807959687403</v>
      </c>
      <c r="Q151" s="656">
        <v>3803.4938271604938</v>
      </c>
    </row>
    <row r="152" spans="1:17" ht="14.4" customHeight="1" x14ac:dyDescent="0.3">
      <c r="A152" s="651" t="s">
        <v>525</v>
      </c>
      <c r="B152" s="652" t="s">
        <v>2761</v>
      </c>
      <c r="C152" s="652" t="s">
        <v>2679</v>
      </c>
      <c r="D152" s="652" t="s">
        <v>2974</v>
      </c>
      <c r="E152" s="652" t="s">
        <v>2975</v>
      </c>
      <c r="F152" s="655">
        <v>72</v>
      </c>
      <c r="G152" s="655">
        <v>107136</v>
      </c>
      <c r="H152" s="655">
        <v>1</v>
      </c>
      <c r="I152" s="655">
        <v>1488</v>
      </c>
      <c r="J152" s="655">
        <v>95</v>
      </c>
      <c r="K152" s="655">
        <v>143640</v>
      </c>
      <c r="L152" s="655">
        <v>1.340725806451613</v>
      </c>
      <c r="M152" s="655">
        <v>1512</v>
      </c>
      <c r="N152" s="655">
        <v>93</v>
      </c>
      <c r="O152" s="655">
        <v>147656</v>
      </c>
      <c r="P152" s="668">
        <v>1.3782108721624851</v>
      </c>
      <c r="Q152" s="656">
        <v>1587.6989247311828</v>
      </c>
    </row>
    <row r="153" spans="1:17" ht="14.4" customHeight="1" x14ac:dyDescent="0.3">
      <c r="A153" s="651" t="s">
        <v>525</v>
      </c>
      <c r="B153" s="652" t="s">
        <v>2761</v>
      </c>
      <c r="C153" s="652" t="s">
        <v>2679</v>
      </c>
      <c r="D153" s="652" t="s">
        <v>2976</v>
      </c>
      <c r="E153" s="652" t="s">
        <v>2977</v>
      </c>
      <c r="F153" s="655">
        <v>37</v>
      </c>
      <c r="G153" s="655">
        <v>99086</v>
      </c>
      <c r="H153" s="655">
        <v>1</v>
      </c>
      <c r="I153" s="655">
        <v>2678</v>
      </c>
      <c r="J153" s="655">
        <v>48</v>
      </c>
      <c r="K153" s="655">
        <v>130656</v>
      </c>
      <c r="L153" s="655">
        <v>1.3186121147286196</v>
      </c>
      <c r="M153" s="655">
        <v>2722</v>
      </c>
      <c r="N153" s="655">
        <v>25</v>
      </c>
      <c r="O153" s="655">
        <v>71482</v>
      </c>
      <c r="P153" s="668">
        <v>0.7214137214137214</v>
      </c>
      <c r="Q153" s="656">
        <v>2859.28</v>
      </c>
    </row>
    <row r="154" spans="1:17" ht="14.4" customHeight="1" x14ac:dyDescent="0.3">
      <c r="A154" s="651" t="s">
        <v>525</v>
      </c>
      <c r="B154" s="652" t="s">
        <v>2761</v>
      </c>
      <c r="C154" s="652" t="s">
        <v>2679</v>
      </c>
      <c r="D154" s="652" t="s">
        <v>2978</v>
      </c>
      <c r="E154" s="652" t="s">
        <v>2979</v>
      </c>
      <c r="F154" s="655">
        <v>40</v>
      </c>
      <c r="G154" s="655">
        <v>44160</v>
      </c>
      <c r="H154" s="655">
        <v>1</v>
      </c>
      <c r="I154" s="655">
        <v>1104</v>
      </c>
      <c r="J154" s="655">
        <v>49</v>
      </c>
      <c r="K154" s="655">
        <v>55272</v>
      </c>
      <c r="L154" s="655">
        <v>1.2516304347826086</v>
      </c>
      <c r="M154" s="655">
        <v>1128</v>
      </c>
      <c r="N154" s="655">
        <v>37</v>
      </c>
      <c r="O154" s="655">
        <v>43871</v>
      </c>
      <c r="P154" s="668">
        <v>0.99345561594202902</v>
      </c>
      <c r="Q154" s="656">
        <v>1185.7027027027027</v>
      </c>
    </row>
    <row r="155" spans="1:17" ht="14.4" customHeight="1" x14ac:dyDescent="0.3">
      <c r="A155" s="651" t="s">
        <v>525</v>
      </c>
      <c r="B155" s="652" t="s">
        <v>2761</v>
      </c>
      <c r="C155" s="652" t="s">
        <v>2679</v>
      </c>
      <c r="D155" s="652" t="s">
        <v>2980</v>
      </c>
      <c r="E155" s="652" t="s">
        <v>2981</v>
      </c>
      <c r="F155" s="655">
        <v>6</v>
      </c>
      <c r="G155" s="655">
        <v>36630</v>
      </c>
      <c r="H155" s="655">
        <v>1</v>
      </c>
      <c r="I155" s="655">
        <v>6105</v>
      </c>
      <c r="J155" s="655">
        <v>8</v>
      </c>
      <c r="K155" s="655">
        <v>49424</v>
      </c>
      <c r="L155" s="655">
        <v>1.3492765492765493</v>
      </c>
      <c r="M155" s="655">
        <v>6178</v>
      </c>
      <c r="N155" s="655">
        <v>2</v>
      </c>
      <c r="O155" s="655">
        <v>12834</v>
      </c>
      <c r="P155" s="668">
        <v>0.35036855036855036</v>
      </c>
      <c r="Q155" s="656">
        <v>6417</v>
      </c>
    </row>
    <row r="156" spans="1:17" ht="14.4" customHeight="1" x14ac:dyDescent="0.3">
      <c r="A156" s="651" t="s">
        <v>525</v>
      </c>
      <c r="B156" s="652" t="s">
        <v>2761</v>
      </c>
      <c r="C156" s="652" t="s">
        <v>2679</v>
      </c>
      <c r="D156" s="652" t="s">
        <v>2982</v>
      </c>
      <c r="E156" s="652" t="s">
        <v>2983</v>
      </c>
      <c r="F156" s="655">
        <v>84</v>
      </c>
      <c r="G156" s="655">
        <v>319956</v>
      </c>
      <c r="H156" s="655">
        <v>1</v>
      </c>
      <c r="I156" s="655">
        <v>3809</v>
      </c>
      <c r="J156" s="655">
        <v>89</v>
      </c>
      <c r="K156" s="655">
        <v>343362</v>
      </c>
      <c r="L156" s="655">
        <v>1.0731538086486891</v>
      </c>
      <c r="M156" s="655">
        <v>3858</v>
      </c>
      <c r="N156" s="655">
        <v>99</v>
      </c>
      <c r="O156" s="655">
        <v>393195</v>
      </c>
      <c r="P156" s="668">
        <v>1.2289033492105164</v>
      </c>
      <c r="Q156" s="656">
        <v>3971.6666666666665</v>
      </c>
    </row>
    <row r="157" spans="1:17" ht="14.4" customHeight="1" x14ac:dyDescent="0.3">
      <c r="A157" s="651" t="s">
        <v>525</v>
      </c>
      <c r="B157" s="652" t="s">
        <v>2761</v>
      </c>
      <c r="C157" s="652" t="s">
        <v>2679</v>
      </c>
      <c r="D157" s="652" t="s">
        <v>2984</v>
      </c>
      <c r="E157" s="652" t="s">
        <v>2985</v>
      </c>
      <c r="F157" s="655">
        <v>1</v>
      </c>
      <c r="G157" s="655">
        <v>4191</v>
      </c>
      <c r="H157" s="655">
        <v>1</v>
      </c>
      <c r="I157" s="655">
        <v>4191</v>
      </c>
      <c r="J157" s="655"/>
      <c r="K157" s="655"/>
      <c r="L157" s="655"/>
      <c r="M157" s="655"/>
      <c r="N157" s="655">
        <v>1</v>
      </c>
      <c r="O157" s="655">
        <v>4395</v>
      </c>
      <c r="P157" s="668">
        <v>1.0486757337151038</v>
      </c>
      <c r="Q157" s="656">
        <v>4395</v>
      </c>
    </row>
    <row r="158" spans="1:17" ht="14.4" customHeight="1" x14ac:dyDescent="0.3">
      <c r="A158" s="651" t="s">
        <v>525</v>
      </c>
      <c r="B158" s="652" t="s">
        <v>2761</v>
      </c>
      <c r="C158" s="652" t="s">
        <v>2679</v>
      </c>
      <c r="D158" s="652" t="s">
        <v>2986</v>
      </c>
      <c r="E158" s="652" t="s">
        <v>2987</v>
      </c>
      <c r="F158" s="655">
        <v>0</v>
      </c>
      <c r="G158" s="655">
        <v>0</v>
      </c>
      <c r="H158" s="655"/>
      <c r="I158" s="655"/>
      <c r="J158" s="655">
        <v>0</v>
      </c>
      <c r="K158" s="655">
        <v>0</v>
      </c>
      <c r="L158" s="655"/>
      <c r="M158" s="655"/>
      <c r="N158" s="655">
        <v>0</v>
      </c>
      <c r="O158" s="655">
        <v>0</v>
      </c>
      <c r="P158" s="668"/>
      <c r="Q158" s="656"/>
    </row>
    <row r="159" spans="1:17" ht="14.4" customHeight="1" x14ac:dyDescent="0.3">
      <c r="A159" s="651" t="s">
        <v>525</v>
      </c>
      <c r="B159" s="652" t="s">
        <v>2761</v>
      </c>
      <c r="C159" s="652" t="s">
        <v>2679</v>
      </c>
      <c r="D159" s="652" t="s">
        <v>2988</v>
      </c>
      <c r="E159" s="652" t="s">
        <v>2989</v>
      </c>
      <c r="F159" s="655">
        <v>189</v>
      </c>
      <c r="G159" s="655">
        <v>0</v>
      </c>
      <c r="H159" s="655"/>
      <c r="I159" s="655">
        <v>0</v>
      </c>
      <c r="J159" s="655">
        <v>233</v>
      </c>
      <c r="K159" s="655">
        <v>0</v>
      </c>
      <c r="L159" s="655"/>
      <c r="M159" s="655">
        <v>0</v>
      </c>
      <c r="N159" s="655">
        <v>224</v>
      </c>
      <c r="O159" s="655">
        <v>0</v>
      </c>
      <c r="P159" s="668"/>
      <c r="Q159" s="656">
        <v>0</v>
      </c>
    </row>
    <row r="160" spans="1:17" ht="14.4" customHeight="1" x14ac:dyDescent="0.3">
      <c r="A160" s="651" t="s">
        <v>525</v>
      </c>
      <c r="B160" s="652" t="s">
        <v>2761</v>
      </c>
      <c r="C160" s="652" t="s">
        <v>2679</v>
      </c>
      <c r="D160" s="652" t="s">
        <v>2990</v>
      </c>
      <c r="E160" s="652" t="s">
        <v>2991</v>
      </c>
      <c r="F160" s="655">
        <v>17</v>
      </c>
      <c r="G160" s="655">
        <v>0</v>
      </c>
      <c r="H160" s="655"/>
      <c r="I160" s="655">
        <v>0</v>
      </c>
      <c r="J160" s="655">
        <v>9</v>
      </c>
      <c r="K160" s="655">
        <v>0</v>
      </c>
      <c r="L160" s="655"/>
      <c r="M160" s="655">
        <v>0</v>
      </c>
      <c r="N160" s="655">
        <v>6</v>
      </c>
      <c r="O160" s="655">
        <v>0</v>
      </c>
      <c r="P160" s="668"/>
      <c r="Q160" s="656">
        <v>0</v>
      </c>
    </row>
    <row r="161" spans="1:17" ht="14.4" customHeight="1" x14ac:dyDescent="0.3">
      <c r="A161" s="651" t="s">
        <v>525</v>
      </c>
      <c r="B161" s="652" t="s">
        <v>2761</v>
      </c>
      <c r="C161" s="652" t="s">
        <v>2679</v>
      </c>
      <c r="D161" s="652" t="s">
        <v>2992</v>
      </c>
      <c r="E161" s="652" t="s">
        <v>2993</v>
      </c>
      <c r="F161" s="655"/>
      <c r="G161" s="655"/>
      <c r="H161" s="655"/>
      <c r="I161" s="655"/>
      <c r="J161" s="655"/>
      <c r="K161" s="655"/>
      <c r="L161" s="655"/>
      <c r="M161" s="655"/>
      <c r="N161" s="655">
        <v>2</v>
      </c>
      <c r="O161" s="655">
        <v>22864</v>
      </c>
      <c r="P161" s="668"/>
      <c r="Q161" s="656">
        <v>11432</v>
      </c>
    </row>
    <row r="162" spans="1:17" ht="14.4" customHeight="1" x14ac:dyDescent="0.3">
      <c r="A162" s="651" t="s">
        <v>525</v>
      </c>
      <c r="B162" s="652" t="s">
        <v>2761</v>
      </c>
      <c r="C162" s="652" t="s">
        <v>2679</v>
      </c>
      <c r="D162" s="652" t="s">
        <v>2704</v>
      </c>
      <c r="E162" s="652" t="s">
        <v>2705</v>
      </c>
      <c r="F162" s="655">
        <v>197</v>
      </c>
      <c r="G162" s="655">
        <v>45704</v>
      </c>
      <c r="H162" s="655">
        <v>1</v>
      </c>
      <c r="I162" s="655">
        <v>232</v>
      </c>
      <c r="J162" s="655">
        <v>219</v>
      </c>
      <c r="K162" s="655">
        <v>51465</v>
      </c>
      <c r="L162" s="655">
        <v>1.1260502363031681</v>
      </c>
      <c r="M162" s="655">
        <v>235</v>
      </c>
      <c r="N162" s="655">
        <v>196</v>
      </c>
      <c r="O162" s="655">
        <v>49196</v>
      </c>
      <c r="P162" s="668">
        <v>1.0764046910554874</v>
      </c>
      <c r="Q162" s="656">
        <v>251</v>
      </c>
    </row>
    <row r="163" spans="1:17" ht="14.4" customHeight="1" x14ac:dyDescent="0.3">
      <c r="A163" s="651" t="s">
        <v>525</v>
      </c>
      <c r="B163" s="652" t="s">
        <v>2761</v>
      </c>
      <c r="C163" s="652" t="s">
        <v>2679</v>
      </c>
      <c r="D163" s="652" t="s">
        <v>2994</v>
      </c>
      <c r="E163" s="652" t="s">
        <v>2995</v>
      </c>
      <c r="F163" s="655">
        <v>22</v>
      </c>
      <c r="G163" s="655">
        <v>116556</v>
      </c>
      <c r="H163" s="655">
        <v>1</v>
      </c>
      <c r="I163" s="655">
        <v>5298</v>
      </c>
      <c r="J163" s="655">
        <v>31</v>
      </c>
      <c r="K163" s="655">
        <v>166036</v>
      </c>
      <c r="L163" s="655">
        <v>1.4245169703833351</v>
      </c>
      <c r="M163" s="655">
        <v>5356</v>
      </c>
      <c r="N163" s="655">
        <v>23</v>
      </c>
      <c r="O163" s="655">
        <v>127581</v>
      </c>
      <c r="P163" s="668">
        <v>1.0945897251106764</v>
      </c>
      <c r="Q163" s="656">
        <v>5547</v>
      </c>
    </row>
    <row r="164" spans="1:17" ht="14.4" customHeight="1" x14ac:dyDescent="0.3">
      <c r="A164" s="651" t="s">
        <v>525</v>
      </c>
      <c r="B164" s="652" t="s">
        <v>2761</v>
      </c>
      <c r="C164" s="652" t="s">
        <v>2679</v>
      </c>
      <c r="D164" s="652" t="s">
        <v>2996</v>
      </c>
      <c r="E164" s="652" t="s">
        <v>2997</v>
      </c>
      <c r="F164" s="655">
        <v>931</v>
      </c>
      <c r="G164" s="655">
        <v>1031994</v>
      </c>
      <c r="H164" s="655">
        <v>1</v>
      </c>
      <c r="I164" s="655">
        <v>1108.4790547798066</v>
      </c>
      <c r="J164" s="655">
        <v>929</v>
      </c>
      <c r="K164" s="655">
        <v>1040080</v>
      </c>
      <c r="L164" s="655">
        <v>1.0078353168719973</v>
      </c>
      <c r="M164" s="655">
        <v>1119.5694294940797</v>
      </c>
      <c r="N164" s="655">
        <v>928</v>
      </c>
      <c r="O164" s="655">
        <v>1023792</v>
      </c>
      <c r="P164" s="668">
        <v>0.99205227937371732</v>
      </c>
      <c r="Q164" s="656">
        <v>1103.2241379310344</v>
      </c>
    </row>
    <row r="165" spans="1:17" ht="14.4" customHeight="1" x14ac:dyDescent="0.3">
      <c r="A165" s="651" t="s">
        <v>525</v>
      </c>
      <c r="B165" s="652" t="s">
        <v>2761</v>
      </c>
      <c r="C165" s="652" t="s">
        <v>2679</v>
      </c>
      <c r="D165" s="652" t="s">
        <v>2998</v>
      </c>
      <c r="E165" s="652" t="s">
        <v>2999</v>
      </c>
      <c r="F165" s="655">
        <v>153</v>
      </c>
      <c r="G165" s="655">
        <v>189567</v>
      </c>
      <c r="H165" s="655">
        <v>1</v>
      </c>
      <c r="I165" s="655">
        <v>1239</v>
      </c>
      <c r="J165" s="655">
        <v>194</v>
      </c>
      <c r="K165" s="655">
        <v>244234</v>
      </c>
      <c r="L165" s="655">
        <v>1.2883782514889195</v>
      </c>
      <c r="M165" s="655">
        <v>1258.9381443298969</v>
      </c>
      <c r="N165" s="655">
        <v>138</v>
      </c>
      <c r="O165" s="655">
        <v>181554</v>
      </c>
      <c r="P165" s="668">
        <v>0.95772998464922687</v>
      </c>
      <c r="Q165" s="656">
        <v>1315.608695652174</v>
      </c>
    </row>
    <row r="166" spans="1:17" ht="14.4" customHeight="1" x14ac:dyDescent="0.3">
      <c r="A166" s="651" t="s">
        <v>525</v>
      </c>
      <c r="B166" s="652" t="s">
        <v>2761</v>
      </c>
      <c r="C166" s="652" t="s">
        <v>2679</v>
      </c>
      <c r="D166" s="652" t="s">
        <v>3000</v>
      </c>
      <c r="E166" s="652" t="s">
        <v>3001</v>
      </c>
      <c r="F166" s="655">
        <v>65</v>
      </c>
      <c r="G166" s="655">
        <v>28730</v>
      </c>
      <c r="H166" s="655">
        <v>1</v>
      </c>
      <c r="I166" s="655">
        <v>442</v>
      </c>
      <c r="J166" s="655">
        <v>88</v>
      </c>
      <c r="K166" s="655">
        <v>39688</v>
      </c>
      <c r="L166" s="655">
        <v>1.3814131569787678</v>
      </c>
      <c r="M166" s="655">
        <v>451</v>
      </c>
      <c r="N166" s="655">
        <v>66</v>
      </c>
      <c r="O166" s="655">
        <v>31278</v>
      </c>
      <c r="P166" s="668">
        <v>1.0886877828054298</v>
      </c>
      <c r="Q166" s="656">
        <v>473.90909090909093</v>
      </c>
    </row>
    <row r="167" spans="1:17" ht="14.4" customHeight="1" x14ac:dyDescent="0.3">
      <c r="A167" s="651" t="s">
        <v>525</v>
      </c>
      <c r="B167" s="652" t="s">
        <v>2761</v>
      </c>
      <c r="C167" s="652" t="s">
        <v>2679</v>
      </c>
      <c r="D167" s="652" t="s">
        <v>3002</v>
      </c>
      <c r="E167" s="652" t="s">
        <v>3003</v>
      </c>
      <c r="F167" s="655">
        <v>1</v>
      </c>
      <c r="G167" s="655">
        <v>4282</v>
      </c>
      <c r="H167" s="655">
        <v>1</v>
      </c>
      <c r="I167" s="655">
        <v>4282</v>
      </c>
      <c r="J167" s="655">
        <v>1</v>
      </c>
      <c r="K167" s="655">
        <v>4355</v>
      </c>
      <c r="L167" s="655">
        <v>1.0170481083605791</v>
      </c>
      <c r="M167" s="655">
        <v>4355</v>
      </c>
      <c r="N167" s="655">
        <v>9</v>
      </c>
      <c r="O167" s="655">
        <v>41346</v>
      </c>
      <c r="P167" s="668">
        <v>9.6557683325548815</v>
      </c>
      <c r="Q167" s="656">
        <v>4594</v>
      </c>
    </row>
    <row r="168" spans="1:17" ht="14.4" customHeight="1" x14ac:dyDescent="0.3">
      <c r="A168" s="651" t="s">
        <v>525</v>
      </c>
      <c r="B168" s="652" t="s">
        <v>2761</v>
      </c>
      <c r="C168" s="652" t="s">
        <v>2679</v>
      </c>
      <c r="D168" s="652" t="s">
        <v>3004</v>
      </c>
      <c r="E168" s="652" t="s">
        <v>3005</v>
      </c>
      <c r="F168" s="655">
        <v>21</v>
      </c>
      <c r="G168" s="655">
        <v>82488</v>
      </c>
      <c r="H168" s="655">
        <v>1</v>
      </c>
      <c r="I168" s="655">
        <v>3928</v>
      </c>
      <c r="J168" s="655">
        <v>20</v>
      </c>
      <c r="K168" s="655">
        <v>79340</v>
      </c>
      <c r="L168" s="655">
        <v>0.9618368732421686</v>
      </c>
      <c r="M168" s="655">
        <v>3967</v>
      </c>
      <c r="N168" s="655">
        <v>22</v>
      </c>
      <c r="O168" s="655">
        <v>90464</v>
      </c>
      <c r="P168" s="668">
        <v>1.096692852293667</v>
      </c>
      <c r="Q168" s="656">
        <v>4112</v>
      </c>
    </row>
    <row r="169" spans="1:17" ht="14.4" customHeight="1" x14ac:dyDescent="0.3">
      <c r="A169" s="651" t="s">
        <v>525</v>
      </c>
      <c r="B169" s="652" t="s">
        <v>2761</v>
      </c>
      <c r="C169" s="652" t="s">
        <v>2679</v>
      </c>
      <c r="D169" s="652" t="s">
        <v>3006</v>
      </c>
      <c r="E169" s="652" t="s">
        <v>3007</v>
      </c>
      <c r="F169" s="655">
        <v>4</v>
      </c>
      <c r="G169" s="655">
        <v>39784</v>
      </c>
      <c r="H169" s="655">
        <v>1</v>
      </c>
      <c r="I169" s="655">
        <v>9946</v>
      </c>
      <c r="J169" s="655">
        <v>3</v>
      </c>
      <c r="K169" s="655">
        <v>30192</v>
      </c>
      <c r="L169" s="655">
        <v>0.75889804946712247</v>
      </c>
      <c r="M169" s="655">
        <v>10064</v>
      </c>
      <c r="N169" s="655">
        <v>3</v>
      </c>
      <c r="O169" s="655">
        <v>30774</v>
      </c>
      <c r="P169" s="668">
        <v>0.77352704604866274</v>
      </c>
      <c r="Q169" s="656">
        <v>10258</v>
      </c>
    </row>
    <row r="170" spans="1:17" ht="14.4" customHeight="1" x14ac:dyDescent="0.3">
      <c r="A170" s="651" t="s">
        <v>525</v>
      </c>
      <c r="B170" s="652" t="s">
        <v>2761</v>
      </c>
      <c r="C170" s="652" t="s">
        <v>2679</v>
      </c>
      <c r="D170" s="652" t="s">
        <v>3008</v>
      </c>
      <c r="E170" s="652" t="s">
        <v>3009</v>
      </c>
      <c r="F170" s="655">
        <v>127</v>
      </c>
      <c r="G170" s="655">
        <v>42037</v>
      </c>
      <c r="H170" s="655">
        <v>1</v>
      </c>
      <c r="I170" s="655">
        <v>331</v>
      </c>
      <c r="J170" s="655">
        <v>152</v>
      </c>
      <c r="K170" s="655">
        <v>51376</v>
      </c>
      <c r="L170" s="655">
        <v>1.2221614292171183</v>
      </c>
      <c r="M170" s="655">
        <v>338</v>
      </c>
      <c r="N170" s="655">
        <v>155</v>
      </c>
      <c r="O170" s="655">
        <v>55126</v>
      </c>
      <c r="P170" s="668">
        <v>1.3113685562718558</v>
      </c>
      <c r="Q170" s="656">
        <v>355.65161290322578</v>
      </c>
    </row>
    <row r="171" spans="1:17" ht="14.4" customHeight="1" x14ac:dyDescent="0.3">
      <c r="A171" s="651" t="s">
        <v>525</v>
      </c>
      <c r="B171" s="652" t="s">
        <v>2761</v>
      </c>
      <c r="C171" s="652" t="s">
        <v>2679</v>
      </c>
      <c r="D171" s="652" t="s">
        <v>3010</v>
      </c>
      <c r="E171" s="652" t="s">
        <v>3011</v>
      </c>
      <c r="F171" s="655">
        <v>4</v>
      </c>
      <c r="G171" s="655">
        <v>19096</v>
      </c>
      <c r="H171" s="655">
        <v>1</v>
      </c>
      <c r="I171" s="655">
        <v>4774</v>
      </c>
      <c r="J171" s="655">
        <v>2</v>
      </c>
      <c r="K171" s="655">
        <v>9668</v>
      </c>
      <c r="L171" s="655">
        <v>0.50628403854210302</v>
      </c>
      <c r="M171" s="655">
        <v>4834</v>
      </c>
      <c r="N171" s="655">
        <v>1</v>
      </c>
      <c r="O171" s="655">
        <v>5050</v>
      </c>
      <c r="P171" s="668">
        <v>0.26445328864683704</v>
      </c>
      <c r="Q171" s="656">
        <v>5050</v>
      </c>
    </row>
    <row r="172" spans="1:17" ht="14.4" customHeight="1" x14ac:dyDescent="0.3">
      <c r="A172" s="651" t="s">
        <v>525</v>
      </c>
      <c r="B172" s="652" t="s">
        <v>2761</v>
      </c>
      <c r="C172" s="652" t="s">
        <v>2679</v>
      </c>
      <c r="D172" s="652" t="s">
        <v>2718</v>
      </c>
      <c r="E172" s="652" t="s">
        <v>2719</v>
      </c>
      <c r="F172" s="655">
        <v>183</v>
      </c>
      <c r="G172" s="655">
        <v>62952</v>
      </c>
      <c r="H172" s="655">
        <v>1</v>
      </c>
      <c r="I172" s="655">
        <v>344</v>
      </c>
      <c r="J172" s="655">
        <v>202</v>
      </c>
      <c r="K172" s="655">
        <v>70498</v>
      </c>
      <c r="L172" s="655">
        <v>1.1198691066209174</v>
      </c>
      <c r="M172" s="655">
        <v>349</v>
      </c>
      <c r="N172" s="655">
        <v>180</v>
      </c>
      <c r="O172" s="655">
        <v>66845</v>
      </c>
      <c r="P172" s="668">
        <v>1.0618407675689414</v>
      </c>
      <c r="Q172" s="656">
        <v>371.36111111111109</v>
      </c>
    </row>
    <row r="173" spans="1:17" ht="14.4" customHeight="1" x14ac:dyDescent="0.3">
      <c r="A173" s="651" t="s">
        <v>525</v>
      </c>
      <c r="B173" s="652" t="s">
        <v>2761</v>
      </c>
      <c r="C173" s="652" t="s">
        <v>2679</v>
      </c>
      <c r="D173" s="652" t="s">
        <v>3012</v>
      </c>
      <c r="E173" s="652" t="s">
        <v>3013</v>
      </c>
      <c r="F173" s="655">
        <v>40</v>
      </c>
      <c r="G173" s="655">
        <v>12040</v>
      </c>
      <c r="H173" s="655">
        <v>1</v>
      </c>
      <c r="I173" s="655">
        <v>301</v>
      </c>
      <c r="J173" s="655">
        <v>40</v>
      </c>
      <c r="K173" s="655">
        <v>12120</v>
      </c>
      <c r="L173" s="655">
        <v>1.0066445182724253</v>
      </c>
      <c r="M173" s="655">
        <v>303</v>
      </c>
      <c r="N173" s="655">
        <v>54</v>
      </c>
      <c r="O173" s="655">
        <v>8262</v>
      </c>
      <c r="P173" s="668">
        <v>0.68621262458471766</v>
      </c>
      <c r="Q173" s="656">
        <v>153</v>
      </c>
    </row>
    <row r="174" spans="1:17" ht="14.4" customHeight="1" x14ac:dyDescent="0.3">
      <c r="A174" s="651" t="s">
        <v>525</v>
      </c>
      <c r="B174" s="652" t="s">
        <v>2761</v>
      </c>
      <c r="C174" s="652" t="s">
        <v>2679</v>
      </c>
      <c r="D174" s="652" t="s">
        <v>3014</v>
      </c>
      <c r="E174" s="652" t="s">
        <v>3015</v>
      </c>
      <c r="F174" s="655">
        <v>2</v>
      </c>
      <c r="G174" s="655">
        <v>22586</v>
      </c>
      <c r="H174" s="655">
        <v>1</v>
      </c>
      <c r="I174" s="655">
        <v>11293</v>
      </c>
      <c r="J174" s="655">
        <v>1</v>
      </c>
      <c r="K174" s="655">
        <v>11425</v>
      </c>
      <c r="L174" s="655">
        <v>0.50584432834499249</v>
      </c>
      <c r="M174" s="655">
        <v>11425</v>
      </c>
      <c r="N174" s="655">
        <v>1</v>
      </c>
      <c r="O174" s="655">
        <v>11741</v>
      </c>
      <c r="P174" s="668">
        <v>0.51983529620118663</v>
      </c>
      <c r="Q174" s="656">
        <v>11741</v>
      </c>
    </row>
    <row r="175" spans="1:17" ht="14.4" customHeight="1" x14ac:dyDescent="0.3">
      <c r="A175" s="651" t="s">
        <v>525</v>
      </c>
      <c r="B175" s="652" t="s">
        <v>2761</v>
      </c>
      <c r="C175" s="652" t="s">
        <v>2679</v>
      </c>
      <c r="D175" s="652" t="s">
        <v>3016</v>
      </c>
      <c r="E175" s="652" t="s">
        <v>3017</v>
      </c>
      <c r="F175" s="655">
        <v>28</v>
      </c>
      <c r="G175" s="655">
        <v>117768</v>
      </c>
      <c r="H175" s="655">
        <v>1</v>
      </c>
      <c r="I175" s="655">
        <v>4206</v>
      </c>
      <c r="J175" s="655">
        <v>15</v>
      </c>
      <c r="K175" s="655">
        <v>63972</v>
      </c>
      <c r="L175" s="655">
        <v>0.54320358671285918</v>
      </c>
      <c r="M175" s="655">
        <v>4264.8</v>
      </c>
      <c r="N175" s="655">
        <v>1</v>
      </c>
      <c r="O175" s="655">
        <v>4482</v>
      </c>
      <c r="P175" s="668">
        <v>3.805787650295496E-2</v>
      </c>
      <c r="Q175" s="656">
        <v>4482</v>
      </c>
    </row>
    <row r="176" spans="1:17" ht="14.4" customHeight="1" x14ac:dyDescent="0.3">
      <c r="A176" s="651" t="s">
        <v>525</v>
      </c>
      <c r="B176" s="652" t="s">
        <v>2761</v>
      </c>
      <c r="C176" s="652" t="s">
        <v>2679</v>
      </c>
      <c r="D176" s="652" t="s">
        <v>3018</v>
      </c>
      <c r="E176" s="652" t="s">
        <v>3019</v>
      </c>
      <c r="F176" s="655">
        <v>26</v>
      </c>
      <c r="G176" s="655">
        <v>322218</v>
      </c>
      <c r="H176" s="655">
        <v>1</v>
      </c>
      <c r="I176" s="655">
        <v>12393</v>
      </c>
      <c r="J176" s="655">
        <v>22</v>
      </c>
      <c r="K176" s="655">
        <v>275835</v>
      </c>
      <c r="L176" s="655">
        <v>0.85605087239074162</v>
      </c>
      <c r="M176" s="655">
        <v>12537.954545454546</v>
      </c>
      <c r="N176" s="655">
        <v>27</v>
      </c>
      <c r="O176" s="655">
        <v>348084</v>
      </c>
      <c r="P176" s="668">
        <v>1.0802748449807273</v>
      </c>
      <c r="Q176" s="656">
        <v>12892</v>
      </c>
    </row>
    <row r="177" spans="1:17" ht="14.4" customHeight="1" x14ac:dyDescent="0.3">
      <c r="A177" s="651" t="s">
        <v>525</v>
      </c>
      <c r="B177" s="652" t="s">
        <v>2761</v>
      </c>
      <c r="C177" s="652" t="s">
        <v>2679</v>
      </c>
      <c r="D177" s="652" t="s">
        <v>3020</v>
      </c>
      <c r="E177" s="652" t="s">
        <v>3021</v>
      </c>
      <c r="F177" s="655">
        <v>33</v>
      </c>
      <c r="G177" s="655">
        <v>77187</v>
      </c>
      <c r="H177" s="655">
        <v>1</v>
      </c>
      <c r="I177" s="655">
        <v>2339</v>
      </c>
      <c r="J177" s="655">
        <v>40</v>
      </c>
      <c r="K177" s="655">
        <v>95320</v>
      </c>
      <c r="L177" s="655">
        <v>1.2349229792581653</v>
      </c>
      <c r="M177" s="655">
        <v>2383</v>
      </c>
      <c r="N177" s="655">
        <v>36</v>
      </c>
      <c r="O177" s="655">
        <v>89494</v>
      </c>
      <c r="P177" s="668">
        <v>1.1594439478150467</v>
      </c>
      <c r="Q177" s="656">
        <v>2485.9444444444443</v>
      </c>
    </row>
    <row r="178" spans="1:17" ht="14.4" customHeight="1" x14ac:dyDescent="0.3">
      <c r="A178" s="651" t="s">
        <v>525</v>
      </c>
      <c r="B178" s="652" t="s">
        <v>2761</v>
      </c>
      <c r="C178" s="652" t="s">
        <v>2679</v>
      </c>
      <c r="D178" s="652" t="s">
        <v>3022</v>
      </c>
      <c r="E178" s="652" t="s">
        <v>3023</v>
      </c>
      <c r="F178" s="655"/>
      <c r="G178" s="655"/>
      <c r="H178" s="655"/>
      <c r="I178" s="655"/>
      <c r="J178" s="655">
        <v>1</v>
      </c>
      <c r="K178" s="655">
        <v>5546</v>
      </c>
      <c r="L178" s="655"/>
      <c r="M178" s="655">
        <v>5546</v>
      </c>
      <c r="N178" s="655"/>
      <c r="O178" s="655"/>
      <c r="P178" s="668"/>
      <c r="Q178" s="656"/>
    </row>
    <row r="179" spans="1:17" ht="14.4" customHeight="1" x14ac:dyDescent="0.3">
      <c r="A179" s="651" t="s">
        <v>525</v>
      </c>
      <c r="B179" s="652" t="s">
        <v>2761</v>
      </c>
      <c r="C179" s="652" t="s">
        <v>2679</v>
      </c>
      <c r="D179" s="652" t="s">
        <v>3024</v>
      </c>
      <c r="E179" s="652" t="s">
        <v>3025</v>
      </c>
      <c r="F179" s="655">
        <v>25</v>
      </c>
      <c r="G179" s="655">
        <v>16550</v>
      </c>
      <c r="H179" s="655">
        <v>1</v>
      </c>
      <c r="I179" s="655">
        <v>662</v>
      </c>
      <c r="J179" s="655">
        <v>29</v>
      </c>
      <c r="K179" s="655">
        <v>19633</v>
      </c>
      <c r="L179" s="655">
        <v>1.1862839879154079</v>
      </c>
      <c r="M179" s="655">
        <v>677</v>
      </c>
      <c r="N179" s="655">
        <v>26</v>
      </c>
      <c r="O179" s="655">
        <v>18394</v>
      </c>
      <c r="P179" s="668">
        <v>1.1114199395770392</v>
      </c>
      <c r="Q179" s="656">
        <v>707.46153846153845</v>
      </c>
    </row>
    <row r="180" spans="1:17" ht="14.4" customHeight="1" x14ac:dyDescent="0.3">
      <c r="A180" s="651" t="s">
        <v>525</v>
      </c>
      <c r="B180" s="652" t="s">
        <v>2761</v>
      </c>
      <c r="C180" s="652" t="s">
        <v>2679</v>
      </c>
      <c r="D180" s="652" t="s">
        <v>3026</v>
      </c>
      <c r="E180" s="652" t="s">
        <v>3027</v>
      </c>
      <c r="F180" s="655"/>
      <c r="G180" s="655"/>
      <c r="H180" s="655"/>
      <c r="I180" s="655"/>
      <c r="J180" s="655"/>
      <c r="K180" s="655"/>
      <c r="L180" s="655"/>
      <c r="M180" s="655"/>
      <c r="N180" s="655">
        <v>1</v>
      </c>
      <c r="O180" s="655">
        <v>0</v>
      </c>
      <c r="P180" s="668"/>
      <c r="Q180" s="656">
        <v>0</v>
      </c>
    </row>
    <row r="181" spans="1:17" ht="14.4" customHeight="1" x14ac:dyDescent="0.3">
      <c r="A181" s="651" t="s">
        <v>525</v>
      </c>
      <c r="B181" s="652" t="s">
        <v>2761</v>
      </c>
      <c r="C181" s="652" t="s">
        <v>2679</v>
      </c>
      <c r="D181" s="652" t="s">
        <v>3028</v>
      </c>
      <c r="E181" s="652" t="s">
        <v>3029</v>
      </c>
      <c r="F181" s="655">
        <v>71</v>
      </c>
      <c r="G181" s="655">
        <v>96063</v>
      </c>
      <c r="H181" s="655">
        <v>1</v>
      </c>
      <c r="I181" s="655">
        <v>1353</v>
      </c>
      <c r="J181" s="655">
        <v>82</v>
      </c>
      <c r="K181" s="655">
        <v>112586</v>
      </c>
      <c r="L181" s="655">
        <v>1.1720017072129749</v>
      </c>
      <c r="M181" s="655">
        <v>1373</v>
      </c>
      <c r="N181" s="655">
        <v>70</v>
      </c>
      <c r="O181" s="655">
        <v>100862</v>
      </c>
      <c r="P181" s="668">
        <v>1.049956799183869</v>
      </c>
      <c r="Q181" s="656">
        <v>1440.8857142857144</v>
      </c>
    </row>
    <row r="182" spans="1:17" ht="14.4" customHeight="1" x14ac:dyDescent="0.3">
      <c r="A182" s="651" t="s">
        <v>525</v>
      </c>
      <c r="B182" s="652" t="s">
        <v>2761</v>
      </c>
      <c r="C182" s="652" t="s">
        <v>2679</v>
      </c>
      <c r="D182" s="652" t="s">
        <v>3030</v>
      </c>
      <c r="E182" s="652" t="s">
        <v>3031</v>
      </c>
      <c r="F182" s="655">
        <v>2</v>
      </c>
      <c r="G182" s="655">
        <v>10510</v>
      </c>
      <c r="H182" s="655">
        <v>1</v>
      </c>
      <c r="I182" s="655">
        <v>5255</v>
      </c>
      <c r="J182" s="655">
        <v>7</v>
      </c>
      <c r="K182" s="655">
        <v>37268</v>
      </c>
      <c r="L182" s="655">
        <v>3.5459562321598477</v>
      </c>
      <c r="M182" s="655">
        <v>5324</v>
      </c>
      <c r="N182" s="655">
        <v>6</v>
      </c>
      <c r="O182" s="655">
        <v>33396</v>
      </c>
      <c r="P182" s="668">
        <v>3.177545195052331</v>
      </c>
      <c r="Q182" s="656">
        <v>5566</v>
      </c>
    </row>
    <row r="183" spans="1:17" ht="14.4" customHeight="1" x14ac:dyDescent="0.3">
      <c r="A183" s="651" t="s">
        <v>525</v>
      </c>
      <c r="B183" s="652" t="s">
        <v>2761</v>
      </c>
      <c r="C183" s="652" t="s">
        <v>2679</v>
      </c>
      <c r="D183" s="652" t="s">
        <v>3032</v>
      </c>
      <c r="E183" s="652" t="s">
        <v>3033</v>
      </c>
      <c r="F183" s="655">
        <v>5</v>
      </c>
      <c r="G183" s="655">
        <v>51625</v>
      </c>
      <c r="H183" s="655">
        <v>1</v>
      </c>
      <c r="I183" s="655">
        <v>10325</v>
      </c>
      <c r="J183" s="655">
        <v>1</v>
      </c>
      <c r="K183" s="655">
        <v>10443</v>
      </c>
      <c r="L183" s="655">
        <v>0.20228571428571429</v>
      </c>
      <c r="M183" s="655">
        <v>10443</v>
      </c>
      <c r="N183" s="655">
        <v>3</v>
      </c>
      <c r="O183" s="655">
        <v>32166</v>
      </c>
      <c r="P183" s="668">
        <v>0.62307021791767558</v>
      </c>
      <c r="Q183" s="656">
        <v>10722</v>
      </c>
    </row>
    <row r="184" spans="1:17" ht="14.4" customHeight="1" x14ac:dyDescent="0.3">
      <c r="A184" s="651" t="s">
        <v>525</v>
      </c>
      <c r="B184" s="652" t="s">
        <v>2761</v>
      </c>
      <c r="C184" s="652" t="s">
        <v>2679</v>
      </c>
      <c r="D184" s="652" t="s">
        <v>3034</v>
      </c>
      <c r="E184" s="652" t="s">
        <v>3035</v>
      </c>
      <c r="F184" s="655">
        <v>4</v>
      </c>
      <c r="G184" s="655">
        <v>12404</v>
      </c>
      <c r="H184" s="655">
        <v>1</v>
      </c>
      <c r="I184" s="655">
        <v>3101</v>
      </c>
      <c r="J184" s="655">
        <v>2</v>
      </c>
      <c r="K184" s="655">
        <v>6318</v>
      </c>
      <c r="L184" s="655">
        <v>0.50935182199290552</v>
      </c>
      <c r="M184" s="655">
        <v>3159</v>
      </c>
      <c r="N184" s="655">
        <v>2</v>
      </c>
      <c r="O184" s="655">
        <v>6700</v>
      </c>
      <c r="P184" s="668">
        <v>0.54014833924540473</v>
      </c>
      <c r="Q184" s="656">
        <v>3350</v>
      </c>
    </row>
    <row r="185" spans="1:17" ht="14.4" customHeight="1" x14ac:dyDescent="0.3">
      <c r="A185" s="651" t="s">
        <v>525</v>
      </c>
      <c r="B185" s="652" t="s">
        <v>2761</v>
      </c>
      <c r="C185" s="652" t="s">
        <v>2679</v>
      </c>
      <c r="D185" s="652" t="s">
        <v>3036</v>
      </c>
      <c r="E185" s="652" t="s">
        <v>3037</v>
      </c>
      <c r="F185" s="655">
        <v>1</v>
      </c>
      <c r="G185" s="655">
        <v>1779</v>
      </c>
      <c r="H185" s="655">
        <v>1</v>
      </c>
      <c r="I185" s="655">
        <v>1779</v>
      </c>
      <c r="J185" s="655"/>
      <c r="K185" s="655"/>
      <c r="L185" s="655"/>
      <c r="M185" s="655"/>
      <c r="N185" s="655"/>
      <c r="O185" s="655"/>
      <c r="P185" s="668"/>
      <c r="Q185" s="656"/>
    </row>
    <row r="186" spans="1:17" ht="14.4" customHeight="1" x14ac:dyDescent="0.3">
      <c r="A186" s="651" t="s">
        <v>525</v>
      </c>
      <c r="B186" s="652" t="s">
        <v>2761</v>
      </c>
      <c r="C186" s="652" t="s">
        <v>2679</v>
      </c>
      <c r="D186" s="652" t="s">
        <v>3038</v>
      </c>
      <c r="E186" s="652" t="s">
        <v>3039</v>
      </c>
      <c r="F186" s="655">
        <v>2</v>
      </c>
      <c r="G186" s="655">
        <v>15688</v>
      </c>
      <c r="H186" s="655">
        <v>1</v>
      </c>
      <c r="I186" s="655">
        <v>7844</v>
      </c>
      <c r="J186" s="655"/>
      <c r="K186" s="655"/>
      <c r="L186" s="655"/>
      <c r="M186" s="655"/>
      <c r="N186" s="655">
        <v>3</v>
      </c>
      <c r="O186" s="655">
        <v>24573</v>
      </c>
      <c r="P186" s="668">
        <v>1.5663564507904131</v>
      </c>
      <c r="Q186" s="656">
        <v>8191</v>
      </c>
    </row>
    <row r="187" spans="1:17" ht="14.4" customHeight="1" x14ac:dyDescent="0.3">
      <c r="A187" s="651" t="s">
        <v>525</v>
      </c>
      <c r="B187" s="652" t="s">
        <v>2761</v>
      </c>
      <c r="C187" s="652" t="s">
        <v>2679</v>
      </c>
      <c r="D187" s="652" t="s">
        <v>3040</v>
      </c>
      <c r="E187" s="652" t="s">
        <v>2993</v>
      </c>
      <c r="F187" s="655">
        <v>1</v>
      </c>
      <c r="G187" s="655">
        <v>9503</v>
      </c>
      <c r="H187" s="655">
        <v>1</v>
      </c>
      <c r="I187" s="655">
        <v>9503</v>
      </c>
      <c r="J187" s="655">
        <v>1</v>
      </c>
      <c r="K187" s="655">
        <v>9635</v>
      </c>
      <c r="L187" s="655">
        <v>1.0138903504156582</v>
      </c>
      <c r="M187" s="655">
        <v>9635</v>
      </c>
      <c r="N187" s="655"/>
      <c r="O187" s="655"/>
      <c r="P187" s="668"/>
      <c r="Q187" s="656"/>
    </row>
    <row r="188" spans="1:17" ht="14.4" customHeight="1" x14ac:dyDescent="0.3">
      <c r="A188" s="651" t="s">
        <v>525</v>
      </c>
      <c r="B188" s="652" t="s">
        <v>2761</v>
      </c>
      <c r="C188" s="652" t="s">
        <v>2679</v>
      </c>
      <c r="D188" s="652" t="s">
        <v>3041</v>
      </c>
      <c r="E188" s="652" t="s">
        <v>3042</v>
      </c>
      <c r="F188" s="655">
        <v>8</v>
      </c>
      <c r="G188" s="655">
        <v>34928</v>
      </c>
      <c r="H188" s="655">
        <v>1</v>
      </c>
      <c r="I188" s="655">
        <v>4366</v>
      </c>
      <c r="J188" s="655">
        <v>7</v>
      </c>
      <c r="K188" s="655">
        <v>31045</v>
      </c>
      <c r="L188" s="655">
        <v>0.88882844709115894</v>
      </c>
      <c r="M188" s="655">
        <v>4435</v>
      </c>
      <c r="N188" s="655">
        <v>26</v>
      </c>
      <c r="O188" s="655">
        <v>119704</v>
      </c>
      <c r="P188" s="668">
        <v>3.4271644525881815</v>
      </c>
      <c r="Q188" s="656">
        <v>4604</v>
      </c>
    </row>
    <row r="189" spans="1:17" ht="14.4" customHeight="1" x14ac:dyDescent="0.3">
      <c r="A189" s="651" t="s">
        <v>525</v>
      </c>
      <c r="B189" s="652" t="s">
        <v>2761</v>
      </c>
      <c r="C189" s="652" t="s">
        <v>2679</v>
      </c>
      <c r="D189" s="652" t="s">
        <v>3043</v>
      </c>
      <c r="E189" s="652" t="s">
        <v>3044</v>
      </c>
      <c r="F189" s="655">
        <v>3</v>
      </c>
      <c r="G189" s="655">
        <v>10713</v>
      </c>
      <c r="H189" s="655">
        <v>1</v>
      </c>
      <c r="I189" s="655">
        <v>3571</v>
      </c>
      <c r="J189" s="655">
        <v>2</v>
      </c>
      <c r="K189" s="655">
        <v>7258</v>
      </c>
      <c r="L189" s="655">
        <v>0.67749463268925603</v>
      </c>
      <c r="M189" s="655">
        <v>3629</v>
      </c>
      <c r="N189" s="655"/>
      <c r="O189" s="655"/>
      <c r="P189" s="668"/>
      <c r="Q189" s="656"/>
    </row>
    <row r="190" spans="1:17" ht="14.4" customHeight="1" x14ac:dyDescent="0.3">
      <c r="A190" s="651" t="s">
        <v>525</v>
      </c>
      <c r="B190" s="652" t="s">
        <v>2761</v>
      </c>
      <c r="C190" s="652" t="s">
        <v>2679</v>
      </c>
      <c r="D190" s="652" t="s">
        <v>3045</v>
      </c>
      <c r="E190" s="652" t="s">
        <v>3046</v>
      </c>
      <c r="F190" s="655"/>
      <c r="G190" s="655"/>
      <c r="H190" s="655"/>
      <c r="I190" s="655"/>
      <c r="J190" s="655">
        <v>1</v>
      </c>
      <c r="K190" s="655">
        <v>2262</v>
      </c>
      <c r="L190" s="655"/>
      <c r="M190" s="655">
        <v>2262</v>
      </c>
      <c r="N190" s="655"/>
      <c r="O190" s="655"/>
      <c r="P190" s="668"/>
      <c r="Q190" s="656"/>
    </row>
    <row r="191" spans="1:17" ht="14.4" customHeight="1" x14ac:dyDescent="0.3">
      <c r="A191" s="651" t="s">
        <v>525</v>
      </c>
      <c r="B191" s="652" t="s">
        <v>2761</v>
      </c>
      <c r="C191" s="652" t="s">
        <v>2679</v>
      </c>
      <c r="D191" s="652" t="s">
        <v>3047</v>
      </c>
      <c r="E191" s="652" t="s">
        <v>3048</v>
      </c>
      <c r="F191" s="655"/>
      <c r="G191" s="655"/>
      <c r="H191" s="655"/>
      <c r="I191" s="655"/>
      <c r="J191" s="655">
        <v>2</v>
      </c>
      <c r="K191" s="655">
        <v>3082</v>
      </c>
      <c r="L191" s="655"/>
      <c r="M191" s="655">
        <v>1541</v>
      </c>
      <c r="N191" s="655">
        <v>1</v>
      </c>
      <c r="O191" s="655">
        <v>1596</v>
      </c>
      <c r="P191" s="668"/>
      <c r="Q191" s="656">
        <v>1596</v>
      </c>
    </row>
    <row r="192" spans="1:17" ht="14.4" customHeight="1" x14ac:dyDescent="0.3">
      <c r="A192" s="651" t="s">
        <v>525</v>
      </c>
      <c r="B192" s="652" t="s">
        <v>2761</v>
      </c>
      <c r="C192" s="652" t="s">
        <v>2679</v>
      </c>
      <c r="D192" s="652" t="s">
        <v>3049</v>
      </c>
      <c r="E192" s="652" t="s">
        <v>3050</v>
      </c>
      <c r="F192" s="655"/>
      <c r="G192" s="655"/>
      <c r="H192" s="655"/>
      <c r="I192" s="655"/>
      <c r="J192" s="655">
        <v>2</v>
      </c>
      <c r="K192" s="655">
        <v>19866</v>
      </c>
      <c r="L192" s="655"/>
      <c r="M192" s="655">
        <v>9933</v>
      </c>
      <c r="N192" s="655"/>
      <c r="O192" s="655"/>
      <c r="P192" s="668"/>
      <c r="Q192" s="656"/>
    </row>
    <row r="193" spans="1:17" ht="14.4" customHeight="1" x14ac:dyDescent="0.3">
      <c r="A193" s="651" t="s">
        <v>525</v>
      </c>
      <c r="B193" s="652" t="s">
        <v>2761</v>
      </c>
      <c r="C193" s="652" t="s">
        <v>2679</v>
      </c>
      <c r="D193" s="652" t="s">
        <v>3051</v>
      </c>
      <c r="E193" s="652" t="s">
        <v>3052</v>
      </c>
      <c r="F193" s="655">
        <v>2</v>
      </c>
      <c r="G193" s="655">
        <v>8842</v>
      </c>
      <c r="H193" s="655">
        <v>1</v>
      </c>
      <c r="I193" s="655">
        <v>4421</v>
      </c>
      <c r="J193" s="655">
        <v>5</v>
      </c>
      <c r="K193" s="655">
        <v>22395</v>
      </c>
      <c r="L193" s="655">
        <v>2.5327980095001132</v>
      </c>
      <c r="M193" s="655">
        <v>4479</v>
      </c>
      <c r="N193" s="655">
        <v>5</v>
      </c>
      <c r="O193" s="655">
        <v>22931</v>
      </c>
      <c r="P193" s="668">
        <v>2.5934177787830808</v>
      </c>
      <c r="Q193" s="656">
        <v>4586.2</v>
      </c>
    </row>
    <row r="194" spans="1:17" ht="14.4" customHeight="1" x14ac:dyDescent="0.3">
      <c r="A194" s="651" t="s">
        <v>525</v>
      </c>
      <c r="B194" s="652" t="s">
        <v>2761</v>
      </c>
      <c r="C194" s="652" t="s">
        <v>2679</v>
      </c>
      <c r="D194" s="652" t="s">
        <v>3053</v>
      </c>
      <c r="E194" s="652" t="s">
        <v>3054</v>
      </c>
      <c r="F194" s="655">
        <v>1</v>
      </c>
      <c r="G194" s="655">
        <v>12997</v>
      </c>
      <c r="H194" s="655">
        <v>1</v>
      </c>
      <c r="I194" s="655">
        <v>12997</v>
      </c>
      <c r="J194" s="655"/>
      <c r="K194" s="655"/>
      <c r="L194" s="655"/>
      <c r="M194" s="655"/>
      <c r="N194" s="655"/>
      <c r="O194" s="655"/>
      <c r="P194" s="668"/>
      <c r="Q194" s="656"/>
    </row>
    <row r="195" spans="1:17" ht="14.4" customHeight="1" x14ac:dyDescent="0.3">
      <c r="A195" s="651" t="s">
        <v>525</v>
      </c>
      <c r="B195" s="652" t="s">
        <v>2761</v>
      </c>
      <c r="C195" s="652" t="s">
        <v>2679</v>
      </c>
      <c r="D195" s="652" t="s">
        <v>3055</v>
      </c>
      <c r="E195" s="652" t="s">
        <v>3056</v>
      </c>
      <c r="F195" s="655">
        <v>1</v>
      </c>
      <c r="G195" s="655">
        <v>6700</v>
      </c>
      <c r="H195" s="655">
        <v>1</v>
      </c>
      <c r="I195" s="655">
        <v>6700</v>
      </c>
      <c r="J195" s="655">
        <v>1</v>
      </c>
      <c r="K195" s="655">
        <v>6799</v>
      </c>
      <c r="L195" s="655">
        <v>1.0147761194029852</v>
      </c>
      <c r="M195" s="655">
        <v>6799</v>
      </c>
      <c r="N195" s="655"/>
      <c r="O195" s="655"/>
      <c r="P195" s="668"/>
      <c r="Q195" s="656"/>
    </row>
    <row r="196" spans="1:17" ht="14.4" customHeight="1" x14ac:dyDescent="0.3">
      <c r="A196" s="651" t="s">
        <v>525</v>
      </c>
      <c r="B196" s="652" t="s">
        <v>2761</v>
      </c>
      <c r="C196" s="652" t="s">
        <v>2679</v>
      </c>
      <c r="D196" s="652" t="s">
        <v>3057</v>
      </c>
      <c r="E196" s="652" t="s">
        <v>3058</v>
      </c>
      <c r="F196" s="655">
        <v>1</v>
      </c>
      <c r="G196" s="655">
        <v>5393</v>
      </c>
      <c r="H196" s="655">
        <v>1</v>
      </c>
      <c r="I196" s="655">
        <v>5393</v>
      </c>
      <c r="J196" s="655"/>
      <c r="K196" s="655"/>
      <c r="L196" s="655"/>
      <c r="M196" s="655"/>
      <c r="N196" s="655"/>
      <c r="O196" s="655"/>
      <c r="P196" s="668"/>
      <c r="Q196" s="656"/>
    </row>
    <row r="197" spans="1:17" ht="14.4" customHeight="1" x14ac:dyDescent="0.3">
      <c r="A197" s="651" t="s">
        <v>525</v>
      </c>
      <c r="B197" s="652" t="s">
        <v>2761</v>
      </c>
      <c r="C197" s="652" t="s">
        <v>2679</v>
      </c>
      <c r="D197" s="652" t="s">
        <v>3059</v>
      </c>
      <c r="E197" s="652" t="s">
        <v>3060</v>
      </c>
      <c r="F197" s="655">
        <v>1</v>
      </c>
      <c r="G197" s="655">
        <v>2235</v>
      </c>
      <c r="H197" s="655">
        <v>1</v>
      </c>
      <c r="I197" s="655">
        <v>2235</v>
      </c>
      <c r="J197" s="655"/>
      <c r="K197" s="655"/>
      <c r="L197" s="655"/>
      <c r="M197" s="655"/>
      <c r="N197" s="655"/>
      <c r="O197" s="655"/>
      <c r="P197" s="668"/>
      <c r="Q197" s="656"/>
    </row>
    <row r="198" spans="1:17" ht="14.4" customHeight="1" x14ac:dyDescent="0.3">
      <c r="A198" s="651" t="s">
        <v>525</v>
      </c>
      <c r="B198" s="652" t="s">
        <v>2761</v>
      </c>
      <c r="C198" s="652" t="s">
        <v>2679</v>
      </c>
      <c r="D198" s="652" t="s">
        <v>3061</v>
      </c>
      <c r="E198" s="652" t="s">
        <v>3062</v>
      </c>
      <c r="F198" s="655"/>
      <c r="G198" s="655"/>
      <c r="H198" s="655"/>
      <c r="I198" s="655"/>
      <c r="J198" s="655">
        <v>1</v>
      </c>
      <c r="K198" s="655">
        <v>14150</v>
      </c>
      <c r="L198" s="655"/>
      <c r="M198" s="655">
        <v>14150</v>
      </c>
      <c r="N198" s="655"/>
      <c r="O198" s="655"/>
      <c r="P198" s="668"/>
      <c r="Q198" s="656"/>
    </row>
    <row r="199" spans="1:17" ht="14.4" customHeight="1" x14ac:dyDescent="0.3">
      <c r="A199" s="651" t="s">
        <v>525</v>
      </c>
      <c r="B199" s="652" t="s">
        <v>2761</v>
      </c>
      <c r="C199" s="652" t="s">
        <v>2679</v>
      </c>
      <c r="D199" s="652" t="s">
        <v>3063</v>
      </c>
      <c r="E199" s="652" t="s">
        <v>3064</v>
      </c>
      <c r="F199" s="655"/>
      <c r="G199" s="655"/>
      <c r="H199" s="655"/>
      <c r="I199" s="655"/>
      <c r="J199" s="655">
        <v>3</v>
      </c>
      <c r="K199" s="655">
        <v>15915</v>
      </c>
      <c r="L199" s="655"/>
      <c r="M199" s="655">
        <v>5305</v>
      </c>
      <c r="N199" s="655"/>
      <c r="O199" s="655"/>
      <c r="P199" s="668"/>
      <c r="Q199" s="656"/>
    </row>
    <row r="200" spans="1:17" ht="14.4" customHeight="1" x14ac:dyDescent="0.3">
      <c r="A200" s="651" t="s">
        <v>525</v>
      </c>
      <c r="B200" s="652" t="s">
        <v>3065</v>
      </c>
      <c r="C200" s="652" t="s">
        <v>2676</v>
      </c>
      <c r="D200" s="652" t="s">
        <v>3066</v>
      </c>
      <c r="E200" s="652" t="s">
        <v>3067</v>
      </c>
      <c r="F200" s="655">
        <v>2</v>
      </c>
      <c r="G200" s="655">
        <v>2128.64</v>
      </c>
      <c r="H200" s="655">
        <v>1</v>
      </c>
      <c r="I200" s="655">
        <v>1064.32</v>
      </c>
      <c r="J200" s="655"/>
      <c r="K200" s="655"/>
      <c r="L200" s="655"/>
      <c r="M200" s="655"/>
      <c r="N200" s="655"/>
      <c r="O200" s="655"/>
      <c r="P200" s="668"/>
      <c r="Q200" s="656"/>
    </row>
    <row r="201" spans="1:17" ht="14.4" customHeight="1" x14ac:dyDescent="0.3">
      <c r="A201" s="651" t="s">
        <v>525</v>
      </c>
      <c r="B201" s="652" t="s">
        <v>3065</v>
      </c>
      <c r="C201" s="652" t="s">
        <v>2676</v>
      </c>
      <c r="D201" s="652" t="s">
        <v>2762</v>
      </c>
      <c r="E201" s="652" t="s">
        <v>1942</v>
      </c>
      <c r="F201" s="655">
        <v>13</v>
      </c>
      <c r="G201" s="655">
        <v>1533.48</v>
      </c>
      <c r="H201" s="655">
        <v>1</v>
      </c>
      <c r="I201" s="655">
        <v>117.96000000000001</v>
      </c>
      <c r="J201" s="655">
        <v>58</v>
      </c>
      <c r="K201" s="655">
        <v>6544.14</v>
      </c>
      <c r="L201" s="655">
        <v>4.267509194772674</v>
      </c>
      <c r="M201" s="655">
        <v>112.83000000000001</v>
      </c>
      <c r="N201" s="655"/>
      <c r="O201" s="655"/>
      <c r="P201" s="668"/>
      <c r="Q201" s="656"/>
    </row>
    <row r="202" spans="1:17" ht="14.4" customHeight="1" x14ac:dyDescent="0.3">
      <c r="A202" s="651" t="s">
        <v>525</v>
      </c>
      <c r="B202" s="652" t="s">
        <v>3065</v>
      </c>
      <c r="C202" s="652" t="s">
        <v>2676</v>
      </c>
      <c r="D202" s="652" t="s">
        <v>2764</v>
      </c>
      <c r="E202" s="652" t="s">
        <v>2765</v>
      </c>
      <c r="F202" s="655"/>
      <c r="G202" s="655"/>
      <c r="H202" s="655"/>
      <c r="I202" s="655"/>
      <c r="J202" s="655"/>
      <c r="K202" s="655"/>
      <c r="L202" s="655"/>
      <c r="M202" s="655"/>
      <c r="N202" s="655">
        <v>3.1</v>
      </c>
      <c r="O202" s="655">
        <v>1367.87</v>
      </c>
      <c r="P202" s="668"/>
      <c r="Q202" s="656">
        <v>441.24838709677414</v>
      </c>
    </row>
    <row r="203" spans="1:17" ht="14.4" customHeight="1" x14ac:dyDescent="0.3">
      <c r="A203" s="651" t="s">
        <v>525</v>
      </c>
      <c r="B203" s="652" t="s">
        <v>3065</v>
      </c>
      <c r="C203" s="652" t="s">
        <v>2676</v>
      </c>
      <c r="D203" s="652" t="s">
        <v>3068</v>
      </c>
      <c r="E203" s="652" t="s">
        <v>3069</v>
      </c>
      <c r="F203" s="655"/>
      <c r="G203" s="655"/>
      <c r="H203" s="655"/>
      <c r="I203" s="655"/>
      <c r="J203" s="655"/>
      <c r="K203" s="655"/>
      <c r="L203" s="655"/>
      <c r="M203" s="655"/>
      <c r="N203" s="655">
        <v>10</v>
      </c>
      <c r="O203" s="655">
        <v>804.3</v>
      </c>
      <c r="P203" s="668"/>
      <c r="Q203" s="656">
        <v>80.429999999999993</v>
      </c>
    </row>
    <row r="204" spans="1:17" ht="14.4" customHeight="1" x14ac:dyDescent="0.3">
      <c r="A204" s="651" t="s">
        <v>525</v>
      </c>
      <c r="B204" s="652" t="s">
        <v>3065</v>
      </c>
      <c r="C204" s="652" t="s">
        <v>2676</v>
      </c>
      <c r="D204" s="652" t="s">
        <v>2766</v>
      </c>
      <c r="E204" s="652" t="s">
        <v>861</v>
      </c>
      <c r="F204" s="655">
        <v>34</v>
      </c>
      <c r="G204" s="655">
        <v>2075.7000000000003</v>
      </c>
      <c r="H204" s="655">
        <v>1</v>
      </c>
      <c r="I204" s="655">
        <v>61.050000000000011</v>
      </c>
      <c r="J204" s="655">
        <v>42</v>
      </c>
      <c r="K204" s="655">
        <v>2452.8000000000002</v>
      </c>
      <c r="L204" s="655">
        <v>1.1816736522618876</v>
      </c>
      <c r="M204" s="655">
        <v>58.400000000000006</v>
      </c>
      <c r="N204" s="655">
        <v>96</v>
      </c>
      <c r="O204" s="655">
        <v>5606.4</v>
      </c>
      <c r="P204" s="668">
        <v>2.7009683480271711</v>
      </c>
      <c r="Q204" s="656">
        <v>58.4</v>
      </c>
    </row>
    <row r="205" spans="1:17" ht="14.4" customHeight="1" x14ac:dyDescent="0.3">
      <c r="A205" s="651" t="s">
        <v>525</v>
      </c>
      <c r="B205" s="652" t="s">
        <v>3065</v>
      </c>
      <c r="C205" s="652" t="s">
        <v>2676</v>
      </c>
      <c r="D205" s="652" t="s">
        <v>2767</v>
      </c>
      <c r="E205" s="652" t="s">
        <v>1978</v>
      </c>
      <c r="F205" s="655"/>
      <c r="G205" s="655"/>
      <c r="H205" s="655"/>
      <c r="I205" s="655"/>
      <c r="J205" s="655"/>
      <c r="K205" s="655"/>
      <c r="L205" s="655"/>
      <c r="M205" s="655"/>
      <c r="N205" s="655">
        <v>4.6500000000000004</v>
      </c>
      <c r="O205" s="655">
        <v>3219.03</v>
      </c>
      <c r="P205" s="668"/>
      <c r="Q205" s="656">
        <v>692.26451612903224</v>
      </c>
    </row>
    <row r="206" spans="1:17" ht="14.4" customHeight="1" x14ac:dyDescent="0.3">
      <c r="A206" s="651" t="s">
        <v>525</v>
      </c>
      <c r="B206" s="652" t="s">
        <v>3065</v>
      </c>
      <c r="C206" s="652" t="s">
        <v>2676</v>
      </c>
      <c r="D206" s="652" t="s">
        <v>3070</v>
      </c>
      <c r="E206" s="652" t="s">
        <v>1726</v>
      </c>
      <c r="F206" s="655"/>
      <c r="G206" s="655"/>
      <c r="H206" s="655"/>
      <c r="I206" s="655"/>
      <c r="J206" s="655"/>
      <c r="K206" s="655"/>
      <c r="L206" s="655"/>
      <c r="M206" s="655"/>
      <c r="N206" s="655">
        <v>1.7</v>
      </c>
      <c r="O206" s="655">
        <v>20422.78</v>
      </c>
      <c r="P206" s="668"/>
      <c r="Q206" s="656">
        <v>12013.4</v>
      </c>
    </row>
    <row r="207" spans="1:17" ht="14.4" customHeight="1" x14ac:dyDescent="0.3">
      <c r="A207" s="651" t="s">
        <v>525</v>
      </c>
      <c r="B207" s="652" t="s">
        <v>3065</v>
      </c>
      <c r="C207" s="652" t="s">
        <v>2676</v>
      </c>
      <c r="D207" s="652" t="s">
        <v>3071</v>
      </c>
      <c r="E207" s="652" t="s">
        <v>1480</v>
      </c>
      <c r="F207" s="655">
        <v>129.30000000000001</v>
      </c>
      <c r="G207" s="655">
        <v>21031.71</v>
      </c>
      <c r="H207" s="655">
        <v>1</v>
      </c>
      <c r="I207" s="655">
        <v>162.65823665893268</v>
      </c>
      <c r="J207" s="655">
        <v>12</v>
      </c>
      <c r="K207" s="655">
        <v>1867.07</v>
      </c>
      <c r="L207" s="655">
        <v>8.8774046427988973E-2</v>
      </c>
      <c r="M207" s="655">
        <v>155.58916666666667</v>
      </c>
      <c r="N207" s="655">
        <v>122.41</v>
      </c>
      <c r="O207" s="655">
        <v>19045.620000000003</v>
      </c>
      <c r="P207" s="668">
        <v>0.90556687972589978</v>
      </c>
      <c r="Q207" s="656">
        <v>155.58875908830981</v>
      </c>
    </row>
    <row r="208" spans="1:17" ht="14.4" customHeight="1" x14ac:dyDescent="0.3">
      <c r="A208" s="651" t="s">
        <v>525</v>
      </c>
      <c r="B208" s="652" t="s">
        <v>3065</v>
      </c>
      <c r="C208" s="652" t="s">
        <v>2676</v>
      </c>
      <c r="D208" s="652" t="s">
        <v>2768</v>
      </c>
      <c r="E208" s="652" t="s">
        <v>2769</v>
      </c>
      <c r="F208" s="655"/>
      <c r="G208" s="655"/>
      <c r="H208" s="655"/>
      <c r="I208" s="655"/>
      <c r="J208" s="655">
        <v>72</v>
      </c>
      <c r="K208" s="655">
        <v>2779.92</v>
      </c>
      <c r="L208" s="655"/>
      <c r="M208" s="655">
        <v>38.61</v>
      </c>
      <c r="N208" s="655"/>
      <c r="O208" s="655"/>
      <c r="P208" s="668"/>
      <c r="Q208" s="656"/>
    </row>
    <row r="209" spans="1:17" ht="14.4" customHeight="1" x14ac:dyDescent="0.3">
      <c r="A209" s="651" t="s">
        <v>525</v>
      </c>
      <c r="B209" s="652" t="s">
        <v>3065</v>
      </c>
      <c r="C209" s="652" t="s">
        <v>2676</v>
      </c>
      <c r="D209" s="652" t="s">
        <v>2772</v>
      </c>
      <c r="E209" s="652" t="s">
        <v>2773</v>
      </c>
      <c r="F209" s="655">
        <v>57</v>
      </c>
      <c r="G209" s="655">
        <v>2707.5</v>
      </c>
      <c r="H209" s="655">
        <v>1</v>
      </c>
      <c r="I209" s="655">
        <v>47.5</v>
      </c>
      <c r="J209" s="655">
        <v>7</v>
      </c>
      <c r="K209" s="655">
        <v>318.01</v>
      </c>
      <c r="L209" s="655">
        <v>0.11745521698984303</v>
      </c>
      <c r="M209" s="655">
        <v>45.43</v>
      </c>
      <c r="N209" s="655"/>
      <c r="O209" s="655"/>
      <c r="P209" s="668"/>
      <c r="Q209" s="656"/>
    </row>
    <row r="210" spans="1:17" ht="14.4" customHeight="1" x14ac:dyDescent="0.3">
      <c r="A210" s="651" t="s">
        <v>525</v>
      </c>
      <c r="B210" s="652" t="s">
        <v>3065</v>
      </c>
      <c r="C210" s="652" t="s">
        <v>2676</v>
      </c>
      <c r="D210" s="652" t="s">
        <v>2774</v>
      </c>
      <c r="E210" s="652" t="s">
        <v>1690</v>
      </c>
      <c r="F210" s="655">
        <v>32</v>
      </c>
      <c r="G210" s="655">
        <v>2583.36</v>
      </c>
      <c r="H210" s="655">
        <v>1</v>
      </c>
      <c r="I210" s="655">
        <v>80.73</v>
      </c>
      <c r="J210" s="655"/>
      <c r="K210" s="655"/>
      <c r="L210" s="655"/>
      <c r="M210" s="655"/>
      <c r="N210" s="655">
        <v>33</v>
      </c>
      <c r="O210" s="655">
        <v>2548.2599999999998</v>
      </c>
      <c r="P210" s="668">
        <v>0.98641304347826075</v>
      </c>
      <c r="Q210" s="656">
        <v>77.22</v>
      </c>
    </row>
    <row r="211" spans="1:17" ht="14.4" customHeight="1" x14ac:dyDescent="0.3">
      <c r="A211" s="651" t="s">
        <v>525</v>
      </c>
      <c r="B211" s="652" t="s">
        <v>3065</v>
      </c>
      <c r="C211" s="652" t="s">
        <v>2676</v>
      </c>
      <c r="D211" s="652" t="s">
        <v>2775</v>
      </c>
      <c r="E211" s="652" t="s">
        <v>1937</v>
      </c>
      <c r="F211" s="655">
        <v>33.4</v>
      </c>
      <c r="G211" s="655">
        <v>12683.650000000001</v>
      </c>
      <c r="H211" s="655">
        <v>1</v>
      </c>
      <c r="I211" s="655">
        <v>379.75000000000006</v>
      </c>
      <c r="J211" s="655">
        <v>15.600000000000001</v>
      </c>
      <c r="K211" s="655">
        <v>5666.7</v>
      </c>
      <c r="L211" s="655">
        <v>0.44677202540278227</v>
      </c>
      <c r="M211" s="655">
        <v>363.24999999999994</v>
      </c>
      <c r="N211" s="655">
        <v>26.599999999999998</v>
      </c>
      <c r="O211" s="655">
        <v>7227.7800000000007</v>
      </c>
      <c r="P211" s="668">
        <v>0.56985016142829548</v>
      </c>
      <c r="Q211" s="656">
        <v>271.72105263157897</v>
      </c>
    </row>
    <row r="212" spans="1:17" ht="14.4" customHeight="1" x14ac:dyDescent="0.3">
      <c r="A212" s="651" t="s">
        <v>525</v>
      </c>
      <c r="B212" s="652" t="s">
        <v>3065</v>
      </c>
      <c r="C212" s="652" t="s">
        <v>2676</v>
      </c>
      <c r="D212" s="652" t="s">
        <v>3072</v>
      </c>
      <c r="E212" s="652" t="s">
        <v>3073</v>
      </c>
      <c r="F212" s="655">
        <v>16</v>
      </c>
      <c r="G212" s="655">
        <v>2199.36</v>
      </c>
      <c r="H212" s="655">
        <v>1</v>
      </c>
      <c r="I212" s="655">
        <v>137.46</v>
      </c>
      <c r="J212" s="655"/>
      <c r="K212" s="655"/>
      <c r="L212" s="655"/>
      <c r="M212" s="655"/>
      <c r="N212" s="655"/>
      <c r="O212" s="655"/>
      <c r="P212" s="668"/>
      <c r="Q212" s="656"/>
    </row>
    <row r="213" spans="1:17" ht="14.4" customHeight="1" x14ac:dyDescent="0.3">
      <c r="A213" s="651" t="s">
        <v>525</v>
      </c>
      <c r="B213" s="652" t="s">
        <v>3065</v>
      </c>
      <c r="C213" s="652" t="s">
        <v>2676</v>
      </c>
      <c r="D213" s="652" t="s">
        <v>2776</v>
      </c>
      <c r="E213" s="652" t="s">
        <v>2777</v>
      </c>
      <c r="F213" s="655">
        <v>84</v>
      </c>
      <c r="G213" s="655">
        <v>4801.9500000000007</v>
      </c>
      <c r="H213" s="655">
        <v>1</v>
      </c>
      <c r="I213" s="655">
        <v>57.166071428571435</v>
      </c>
      <c r="J213" s="655">
        <v>43</v>
      </c>
      <c r="K213" s="655">
        <v>2294.25</v>
      </c>
      <c r="L213" s="655">
        <v>0.47777465404679342</v>
      </c>
      <c r="M213" s="655">
        <v>53.354651162790695</v>
      </c>
      <c r="N213" s="655"/>
      <c r="O213" s="655"/>
      <c r="P213" s="668"/>
      <c r="Q213" s="656"/>
    </row>
    <row r="214" spans="1:17" ht="14.4" customHeight="1" x14ac:dyDescent="0.3">
      <c r="A214" s="651" t="s">
        <v>525</v>
      </c>
      <c r="B214" s="652" t="s">
        <v>3065</v>
      </c>
      <c r="C214" s="652" t="s">
        <v>2676</v>
      </c>
      <c r="D214" s="652" t="s">
        <v>3074</v>
      </c>
      <c r="E214" s="652"/>
      <c r="F214" s="655">
        <v>7</v>
      </c>
      <c r="G214" s="655">
        <v>481.18</v>
      </c>
      <c r="H214" s="655">
        <v>1</v>
      </c>
      <c r="I214" s="655">
        <v>68.739999999999995</v>
      </c>
      <c r="J214" s="655">
        <v>8</v>
      </c>
      <c r="K214" s="655">
        <v>526</v>
      </c>
      <c r="L214" s="655">
        <v>1.0931460160438922</v>
      </c>
      <c r="M214" s="655">
        <v>65.75</v>
      </c>
      <c r="N214" s="655"/>
      <c r="O214" s="655"/>
      <c r="P214" s="668"/>
      <c r="Q214" s="656"/>
    </row>
    <row r="215" spans="1:17" ht="14.4" customHeight="1" x14ac:dyDescent="0.3">
      <c r="A215" s="651" t="s">
        <v>525</v>
      </c>
      <c r="B215" s="652" t="s">
        <v>3065</v>
      </c>
      <c r="C215" s="652" t="s">
        <v>2676</v>
      </c>
      <c r="D215" s="652" t="s">
        <v>3075</v>
      </c>
      <c r="E215" s="652" t="s">
        <v>3076</v>
      </c>
      <c r="F215" s="655">
        <v>0.5</v>
      </c>
      <c r="G215" s="655">
        <v>1962.95</v>
      </c>
      <c r="H215" s="655">
        <v>1</v>
      </c>
      <c r="I215" s="655">
        <v>3925.9</v>
      </c>
      <c r="J215" s="655">
        <v>0.5</v>
      </c>
      <c r="K215" s="655">
        <v>1877.6</v>
      </c>
      <c r="L215" s="655">
        <v>0.95651952418553698</v>
      </c>
      <c r="M215" s="655">
        <v>3755.2</v>
      </c>
      <c r="N215" s="655"/>
      <c r="O215" s="655"/>
      <c r="P215" s="668"/>
      <c r="Q215" s="656"/>
    </row>
    <row r="216" spans="1:17" ht="14.4" customHeight="1" x14ac:dyDescent="0.3">
      <c r="A216" s="651" t="s">
        <v>525</v>
      </c>
      <c r="B216" s="652" t="s">
        <v>3065</v>
      </c>
      <c r="C216" s="652" t="s">
        <v>2676</v>
      </c>
      <c r="D216" s="652" t="s">
        <v>3077</v>
      </c>
      <c r="E216" s="652" t="s">
        <v>3078</v>
      </c>
      <c r="F216" s="655"/>
      <c r="G216" s="655"/>
      <c r="H216" s="655"/>
      <c r="I216" s="655"/>
      <c r="J216" s="655"/>
      <c r="K216" s="655"/>
      <c r="L216" s="655"/>
      <c r="M216" s="655"/>
      <c r="N216" s="655">
        <v>24</v>
      </c>
      <c r="O216" s="655">
        <v>5260.8</v>
      </c>
      <c r="P216" s="668"/>
      <c r="Q216" s="656">
        <v>219.20000000000002</v>
      </c>
    </row>
    <row r="217" spans="1:17" ht="14.4" customHeight="1" x14ac:dyDescent="0.3">
      <c r="A217" s="651" t="s">
        <v>525</v>
      </c>
      <c r="B217" s="652" t="s">
        <v>3065</v>
      </c>
      <c r="C217" s="652" t="s">
        <v>2676</v>
      </c>
      <c r="D217" s="652" t="s">
        <v>2778</v>
      </c>
      <c r="E217" s="652" t="s">
        <v>877</v>
      </c>
      <c r="F217" s="655"/>
      <c r="G217" s="655"/>
      <c r="H217" s="655"/>
      <c r="I217" s="655"/>
      <c r="J217" s="655">
        <v>340</v>
      </c>
      <c r="K217" s="655">
        <v>22355</v>
      </c>
      <c r="L217" s="655"/>
      <c r="M217" s="655">
        <v>65.75</v>
      </c>
      <c r="N217" s="655">
        <v>10</v>
      </c>
      <c r="O217" s="655">
        <v>657.5</v>
      </c>
      <c r="P217" s="668"/>
      <c r="Q217" s="656">
        <v>65.75</v>
      </c>
    </row>
    <row r="218" spans="1:17" ht="14.4" customHeight="1" x14ac:dyDescent="0.3">
      <c r="A218" s="651" t="s">
        <v>525</v>
      </c>
      <c r="B218" s="652" t="s">
        <v>3065</v>
      </c>
      <c r="C218" s="652" t="s">
        <v>2676</v>
      </c>
      <c r="D218" s="652" t="s">
        <v>3079</v>
      </c>
      <c r="E218" s="652" t="s">
        <v>1974</v>
      </c>
      <c r="F218" s="655"/>
      <c r="G218" s="655"/>
      <c r="H218" s="655"/>
      <c r="I218" s="655"/>
      <c r="J218" s="655">
        <v>7.5</v>
      </c>
      <c r="K218" s="655">
        <v>347.75</v>
      </c>
      <c r="L218" s="655"/>
      <c r="M218" s="655">
        <v>46.366666666666667</v>
      </c>
      <c r="N218" s="655">
        <v>0.4</v>
      </c>
      <c r="O218" s="655">
        <v>18.54</v>
      </c>
      <c r="P218" s="668"/>
      <c r="Q218" s="656">
        <v>46.349999999999994</v>
      </c>
    </row>
    <row r="219" spans="1:17" ht="14.4" customHeight="1" x14ac:dyDescent="0.3">
      <c r="A219" s="651" t="s">
        <v>525</v>
      </c>
      <c r="B219" s="652" t="s">
        <v>3065</v>
      </c>
      <c r="C219" s="652" t="s">
        <v>2676</v>
      </c>
      <c r="D219" s="652" t="s">
        <v>2779</v>
      </c>
      <c r="E219" s="652" t="s">
        <v>1711</v>
      </c>
      <c r="F219" s="655">
        <v>6</v>
      </c>
      <c r="G219" s="655">
        <v>581.79999999999995</v>
      </c>
      <c r="H219" s="655">
        <v>1</v>
      </c>
      <c r="I219" s="655">
        <v>96.966666666666654</v>
      </c>
      <c r="J219" s="655">
        <v>5.5</v>
      </c>
      <c r="K219" s="655">
        <v>510.03</v>
      </c>
      <c r="L219" s="655">
        <v>0.87664145754554834</v>
      </c>
      <c r="M219" s="655">
        <v>92.732727272727274</v>
      </c>
      <c r="N219" s="655">
        <v>11</v>
      </c>
      <c r="O219" s="655">
        <v>866.82000000000016</v>
      </c>
      <c r="P219" s="668">
        <v>1.4898934341698182</v>
      </c>
      <c r="Q219" s="656">
        <v>78.801818181818192</v>
      </c>
    </row>
    <row r="220" spans="1:17" ht="14.4" customHeight="1" x14ac:dyDescent="0.3">
      <c r="A220" s="651" t="s">
        <v>525</v>
      </c>
      <c r="B220" s="652" t="s">
        <v>3065</v>
      </c>
      <c r="C220" s="652" t="s">
        <v>2676</v>
      </c>
      <c r="D220" s="652" t="s">
        <v>2780</v>
      </c>
      <c r="E220" s="652" t="s">
        <v>1917</v>
      </c>
      <c r="F220" s="655"/>
      <c r="G220" s="655"/>
      <c r="H220" s="655"/>
      <c r="I220" s="655"/>
      <c r="J220" s="655">
        <v>5</v>
      </c>
      <c r="K220" s="655">
        <v>306.05</v>
      </c>
      <c r="L220" s="655"/>
      <c r="M220" s="655">
        <v>61.21</v>
      </c>
      <c r="N220" s="655">
        <v>17</v>
      </c>
      <c r="O220" s="655">
        <v>1192.55</v>
      </c>
      <c r="P220" s="668"/>
      <c r="Q220" s="656">
        <v>70.149999999999991</v>
      </c>
    </row>
    <row r="221" spans="1:17" ht="14.4" customHeight="1" x14ac:dyDescent="0.3">
      <c r="A221" s="651" t="s">
        <v>525</v>
      </c>
      <c r="B221" s="652" t="s">
        <v>3065</v>
      </c>
      <c r="C221" s="652" t="s">
        <v>2676</v>
      </c>
      <c r="D221" s="652" t="s">
        <v>3080</v>
      </c>
      <c r="E221" s="652" t="s">
        <v>1969</v>
      </c>
      <c r="F221" s="655"/>
      <c r="G221" s="655"/>
      <c r="H221" s="655"/>
      <c r="I221" s="655"/>
      <c r="J221" s="655">
        <v>1.7000000000000002</v>
      </c>
      <c r="K221" s="655">
        <v>1359.5700000000002</v>
      </c>
      <c r="L221" s="655"/>
      <c r="M221" s="655">
        <v>799.74705882352941</v>
      </c>
      <c r="N221" s="655"/>
      <c r="O221" s="655"/>
      <c r="P221" s="668"/>
      <c r="Q221" s="656"/>
    </row>
    <row r="222" spans="1:17" ht="14.4" customHeight="1" x14ac:dyDescent="0.3">
      <c r="A222" s="651" t="s">
        <v>525</v>
      </c>
      <c r="B222" s="652" t="s">
        <v>3065</v>
      </c>
      <c r="C222" s="652" t="s">
        <v>2676</v>
      </c>
      <c r="D222" s="652" t="s">
        <v>3081</v>
      </c>
      <c r="E222" s="652" t="s">
        <v>3082</v>
      </c>
      <c r="F222" s="655"/>
      <c r="G222" s="655"/>
      <c r="H222" s="655"/>
      <c r="I222" s="655"/>
      <c r="J222" s="655">
        <v>16</v>
      </c>
      <c r="K222" s="655">
        <v>1479.84</v>
      </c>
      <c r="L222" s="655"/>
      <c r="M222" s="655">
        <v>92.49</v>
      </c>
      <c r="N222" s="655"/>
      <c r="O222" s="655"/>
      <c r="P222" s="668"/>
      <c r="Q222" s="656"/>
    </row>
    <row r="223" spans="1:17" ht="14.4" customHeight="1" x14ac:dyDescent="0.3">
      <c r="A223" s="651" t="s">
        <v>525</v>
      </c>
      <c r="B223" s="652" t="s">
        <v>3065</v>
      </c>
      <c r="C223" s="652" t="s">
        <v>2676</v>
      </c>
      <c r="D223" s="652" t="s">
        <v>2781</v>
      </c>
      <c r="E223" s="652" t="s">
        <v>880</v>
      </c>
      <c r="F223" s="655"/>
      <c r="G223" s="655"/>
      <c r="H223" s="655"/>
      <c r="I223" s="655"/>
      <c r="J223" s="655">
        <v>4.8999999999999995</v>
      </c>
      <c r="K223" s="655">
        <v>1925.1299999999999</v>
      </c>
      <c r="L223" s="655"/>
      <c r="M223" s="655">
        <v>392.88367346938776</v>
      </c>
      <c r="N223" s="655">
        <v>2.7</v>
      </c>
      <c r="O223" s="655">
        <v>1057.8599999999999</v>
      </c>
      <c r="P223" s="668"/>
      <c r="Q223" s="656">
        <v>391.79999999999995</v>
      </c>
    </row>
    <row r="224" spans="1:17" ht="14.4" customHeight="1" x14ac:dyDescent="0.3">
      <c r="A224" s="651" t="s">
        <v>525</v>
      </c>
      <c r="B224" s="652" t="s">
        <v>3065</v>
      </c>
      <c r="C224" s="652" t="s">
        <v>2676</v>
      </c>
      <c r="D224" s="652" t="s">
        <v>3083</v>
      </c>
      <c r="E224" s="652" t="s">
        <v>1708</v>
      </c>
      <c r="F224" s="655"/>
      <c r="G224" s="655"/>
      <c r="H224" s="655"/>
      <c r="I224" s="655"/>
      <c r="J224" s="655"/>
      <c r="K224" s="655"/>
      <c r="L224" s="655"/>
      <c r="M224" s="655"/>
      <c r="N224" s="655">
        <v>0.2</v>
      </c>
      <c r="O224" s="655">
        <v>154.41999999999999</v>
      </c>
      <c r="P224" s="668"/>
      <c r="Q224" s="656">
        <v>772.09999999999991</v>
      </c>
    </row>
    <row r="225" spans="1:17" ht="14.4" customHeight="1" x14ac:dyDescent="0.3">
      <c r="A225" s="651" t="s">
        <v>525</v>
      </c>
      <c r="B225" s="652" t="s">
        <v>3065</v>
      </c>
      <c r="C225" s="652" t="s">
        <v>2676</v>
      </c>
      <c r="D225" s="652" t="s">
        <v>2782</v>
      </c>
      <c r="E225" s="652" t="s">
        <v>2783</v>
      </c>
      <c r="F225" s="655">
        <v>1.83</v>
      </c>
      <c r="G225" s="655">
        <v>6639.3099999999995</v>
      </c>
      <c r="H225" s="655">
        <v>1</v>
      </c>
      <c r="I225" s="655">
        <v>3628.0382513661198</v>
      </c>
      <c r="J225" s="655"/>
      <c r="K225" s="655"/>
      <c r="L225" s="655"/>
      <c r="M225" s="655"/>
      <c r="N225" s="655">
        <v>1.83</v>
      </c>
      <c r="O225" s="655">
        <v>4667.74</v>
      </c>
      <c r="P225" s="668">
        <v>0.70304594905193463</v>
      </c>
      <c r="Q225" s="656">
        <v>2550.677595628415</v>
      </c>
    </row>
    <row r="226" spans="1:17" ht="14.4" customHeight="1" x14ac:dyDescent="0.3">
      <c r="A226" s="651" t="s">
        <v>525</v>
      </c>
      <c r="B226" s="652" t="s">
        <v>3065</v>
      </c>
      <c r="C226" s="652" t="s">
        <v>2676</v>
      </c>
      <c r="D226" s="652" t="s">
        <v>2784</v>
      </c>
      <c r="E226" s="652" t="s">
        <v>1216</v>
      </c>
      <c r="F226" s="655"/>
      <c r="G226" s="655"/>
      <c r="H226" s="655"/>
      <c r="I226" s="655"/>
      <c r="J226" s="655">
        <v>0.6</v>
      </c>
      <c r="K226" s="655">
        <v>257.22000000000003</v>
      </c>
      <c r="L226" s="655"/>
      <c r="M226" s="655">
        <v>428.70000000000005</v>
      </c>
      <c r="N226" s="655">
        <v>1.5</v>
      </c>
      <c r="O226" s="655">
        <v>643.06999999999994</v>
      </c>
      <c r="P226" s="668"/>
      <c r="Q226" s="656">
        <v>428.71333333333331</v>
      </c>
    </row>
    <row r="227" spans="1:17" ht="14.4" customHeight="1" x14ac:dyDescent="0.3">
      <c r="A227" s="651" t="s">
        <v>525</v>
      </c>
      <c r="B227" s="652" t="s">
        <v>3065</v>
      </c>
      <c r="C227" s="652" t="s">
        <v>2676</v>
      </c>
      <c r="D227" s="652" t="s">
        <v>3084</v>
      </c>
      <c r="E227" s="652" t="s">
        <v>1216</v>
      </c>
      <c r="F227" s="655"/>
      <c r="G227" s="655"/>
      <c r="H227" s="655"/>
      <c r="I227" s="655"/>
      <c r="J227" s="655"/>
      <c r="K227" s="655"/>
      <c r="L227" s="655"/>
      <c r="M227" s="655"/>
      <c r="N227" s="655">
        <v>2.7</v>
      </c>
      <c r="O227" s="655">
        <v>2315.37</v>
      </c>
      <c r="P227" s="668"/>
      <c r="Q227" s="656">
        <v>857.54444444444437</v>
      </c>
    </row>
    <row r="228" spans="1:17" ht="14.4" customHeight="1" x14ac:dyDescent="0.3">
      <c r="A228" s="651" t="s">
        <v>525</v>
      </c>
      <c r="B228" s="652" t="s">
        <v>3065</v>
      </c>
      <c r="C228" s="652" t="s">
        <v>2676</v>
      </c>
      <c r="D228" s="652" t="s">
        <v>3085</v>
      </c>
      <c r="E228" s="652" t="s">
        <v>1688</v>
      </c>
      <c r="F228" s="655"/>
      <c r="G228" s="655"/>
      <c r="H228" s="655"/>
      <c r="I228" s="655"/>
      <c r="J228" s="655"/>
      <c r="K228" s="655"/>
      <c r="L228" s="655"/>
      <c r="M228" s="655"/>
      <c r="N228" s="655">
        <v>96</v>
      </c>
      <c r="O228" s="655">
        <v>6312</v>
      </c>
      <c r="P228" s="668"/>
      <c r="Q228" s="656">
        <v>65.75</v>
      </c>
    </row>
    <row r="229" spans="1:17" ht="14.4" customHeight="1" x14ac:dyDescent="0.3">
      <c r="A229" s="651" t="s">
        <v>525</v>
      </c>
      <c r="B229" s="652" t="s">
        <v>3065</v>
      </c>
      <c r="C229" s="652" t="s">
        <v>2676</v>
      </c>
      <c r="D229" s="652" t="s">
        <v>3086</v>
      </c>
      <c r="E229" s="652" t="s">
        <v>3087</v>
      </c>
      <c r="F229" s="655"/>
      <c r="G229" s="655"/>
      <c r="H229" s="655"/>
      <c r="I229" s="655"/>
      <c r="J229" s="655">
        <v>1.9</v>
      </c>
      <c r="K229" s="655">
        <v>1032.58</v>
      </c>
      <c r="L229" s="655"/>
      <c r="M229" s="655">
        <v>543.46315789473681</v>
      </c>
      <c r="N229" s="655"/>
      <c r="O229" s="655"/>
      <c r="P229" s="668"/>
      <c r="Q229" s="656"/>
    </row>
    <row r="230" spans="1:17" ht="14.4" customHeight="1" x14ac:dyDescent="0.3">
      <c r="A230" s="651" t="s">
        <v>525</v>
      </c>
      <c r="B230" s="652" t="s">
        <v>3065</v>
      </c>
      <c r="C230" s="652" t="s">
        <v>2676</v>
      </c>
      <c r="D230" s="652" t="s">
        <v>3088</v>
      </c>
      <c r="E230" s="652" t="s">
        <v>1209</v>
      </c>
      <c r="F230" s="655"/>
      <c r="G230" s="655"/>
      <c r="H230" s="655"/>
      <c r="I230" s="655"/>
      <c r="J230" s="655"/>
      <c r="K230" s="655"/>
      <c r="L230" s="655"/>
      <c r="M230" s="655"/>
      <c r="N230" s="655">
        <v>0.9</v>
      </c>
      <c r="O230" s="655">
        <v>1913.04</v>
      </c>
      <c r="P230" s="668"/>
      <c r="Q230" s="656">
        <v>2125.6</v>
      </c>
    </row>
    <row r="231" spans="1:17" ht="14.4" customHeight="1" x14ac:dyDescent="0.3">
      <c r="A231" s="651" t="s">
        <v>525</v>
      </c>
      <c r="B231" s="652" t="s">
        <v>3065</v>
      </c>
      <c r="C231" s="652" t="s">
        <v>2676</v>
      </c>
      <c r="D231" s="652" t="s">
        <v>2786</v>
      </c>
      <c r="E231" s="652" t="s">
        <v>1914</v>
      </c>
      <c r="F231" s="655"/>
      <c r="G231" s="655"/>
      <c r="H231" s="655"/>
      <c r="I231" s="655"/>
      <c r="J231" s="655"/>
      <c r="K231" s="655"/>
      <c r="L231" s="655"/>
      <c r="M231" s="655"/>
      <c r="N231" s="655">
        <v>1.4</v>
      </c>
      <c r="O231" s="655">
        <v>1603.04</v>
      </c>
      <c r="P231" s="668"/>
      <c r="Q231" s="656">
        <v>1145.0285714285715</v>
      </c>
    </row>
    <row r="232" spans="1:17" ht="14.4" customHeight="1" x14ac:dyDescent="0.3">
      <c r="A232" s="651" t="s">
        <v>525</v>
      </c>
      <c r="B232" s="652" t="s">
        <v>3065</v>
      </c>
      <c r="C232" s="652" t="s">
        <v>2789</v>
      </c>
      <c r="D232" s="652" t="s">
        <v>3089</v>
      </c>
      <c r="E232" s="652"/>
      <c r="F232" s="655"/>
      <c r="G232" s="655"/>
      <c r="H232" s="655"/>
      <c r="I232" s="655"/>
      <c r="J232" s="655"/>
      <c r="K232" s="655"/>
      <c r="L232" s="655"/>
      <c r="M232" s="655"/>
      <c r="N232" s="655">
        <v>2</v>
      </c>
      <c r="O232" s="655">
        <v>2606.84</v>
      </c>
      <c r="P232" s="668"/>
      <c r="Q232" s="656">
        <v>1303.42</v>
      </c>
    </row>
    <row r="233" spans="1:17" ht="14.4" customHeight="1" x14ac:dyDescent="0.3">
      <c r="A233" s="651" t="s">
        <v>525</v>
      </c>
      <c r="B233" s="652" t="s">
        <v>3065</v>
      </c>
      <c r="C233" s="652" t="s">
        <v>2789</v>
      </c>
      <c r="D233" s="652" t="s">
        <v>2790</v>
      </c>
      <c r="E233" s="652"/>
      <c r="F233" s="655">
        <v>35</v>
      </c>
      <c r="G233" s="655">
        <v>65295.3</v>
      </c>
      <c r="H233" s="655">
        <v>1</v>
      </c>
      <c r="I233" s="655">
        <v>1865.5800000000002</v>
      </c>
      <c r="J233" s="655">
        <v>40</v>
      </c>
      <c r="K233" s="655">
        <v>74623.199999999997</v>
      </c>
      <c r="L233" s="655">
        <v>1.1428571428571428</v>
      </c>
      <c r="M233" s="655">
        <v>1865.58</v>
      </c>
      <c r="N233" s="655">
        <v>24</v>
      </c>
      <c r="O233" s="655">
        <v>48075.64</v>
      </c>
      <c r="P233" s="668">
        <v>0.73628025294316735</v>
      </c>
      <c r="Q233" s="656">
        <v>2003.1516666666666</v>
      </c>
    </row>
    <row r="234" spans="1:17" ht="14.4" customHeight="1" x14ac:dyDescent="0.3">
      <c r="A234" s="651" t="s">
        <v>525</v>
      </c>
      <c r="B234" s="652" t="s">
        <v>3065</v>
      </c>
      <c r="C234" s="652" t="s">
        <v>2789</v>
      </c>
      <c r="D234" s="652" t="s">
        <v>2791</v>
      </c>
      <c r="E234" s="652"/>
      <c r="F234" s="655">
        <v>6</v>
      </c>
      <c r="G234" s="655">
        <v>16372.259999999998</v>
      </c>
      <c r="H234" s="655">
        <v>1</v>
      </c>
      <c r="I234" s="655">
        <v>2728.7099999999996</v>
      </c>
      <c r="J234" s="655">
        <v>3</v>
      </c>
      <c r="K234" s="655">
        <v>8186.13</v>
      </c>
      <c r="L234" s="655">
        <v>0.50000000000000011</v>
      </c>
      <c r="M234" s="655">
        <v>2728.71</v>
      </c>
      <c r="N234" s="655">
        <v>1</v>
      </c>
      <c r="O234" s="655">
        <v>2460.89</v>
      </c>
      <c r="P234" s="668">
        <v>0.1503085096376432</v>
      </c>
      <c r="Q234" s="656">
        <v>2460.89</v>
      </c>
    </row>
    <row r="235" spans="1:17" ht="14.4" customHeight="1" x14ac:dyDescent="0.3">
      <c r="A235" s="651" t="s">
        <v>525</v>
      </c>
      <c r="B235" s="652" t="s">
        <v>3065</v>
      </c>
      <c r="C235" s="652" t="s">
        <v>2789</v>
      </c>
      <c r="D235" s="652" t="s">
        <v>3090</v>
      </c>
      <c r="E235" s="652"/>
      <c r="F235" s="655">
        <v>5</v>
      </c>
      <c r="G235" s="655">
        <v>40371.800000000003</v>
      </c>
      <c r="H235" s="655">
        <v>1</v>
      </c>
      <c r="I235" s="655">
        <v>8074.3600000000006</v>
      </c>
      <c r="J235" s="655"/>
      <c r="K235" s="655"/>
      <c r="L235" s="655"/>
      <c r="M235" s="655"/>
      <c r="N235" s="655"/>
      <c r="O235" s="655"/>
      <c r="P235" s="668"/>
      <c r="Q235" s="656"/>
    </row>
    <row r="236" spans="1:17" ht="14.4" customHeight="1" x14ac:dyDescent="0.3">
      <c r="A236" s="651" t="s">
        <v>525</v>
      </c>
      <c r="B236" s="652" t="s">
        <v>3065</v>
      </c>
      <c r="C236" s="652" t="s">
        <v>2789</v>
      </c>
      <c r="D236" s="652" t="s">
        <v>2792</v>
      </c>
      <c r="E236" s="652"/>
      <c r="F236" s="655">
        <v>2</v>
      </c>
      <c r="G236" s="655">
        <v>19372.2</v>
      </c>
      <c r="H236" s="655">
        <v>1</v>
      </c>
      <c r="I236" s="655">
        <v>9686.1</v>
      </c>
      <c r="J236" s="655">
        <v>1</v>
      </c>
      <c r="K236" s="655">
        <v>9686.1</v>
      </c>
      <c r="L236" s="655">
        <v>0.5</v>
      </c>
      <c r="M236" s="655">
        <v>9686.1</v>
      </c>
      <c r="N236" s="655"/>
      <c r="O236" s="655"/>
      <c r="P236" s="668"/>
      <c r="Q236" s="656"/>
    </row>
    <row r="237" spans="1:17" ht="14.4" customHeight="1" x14ac:dyDescent="0.3">
      <c r="A237" s="651" t="s">
        <v>525</v>
      </c>
      <c r="B237" s="652" t="s">
        <v>3065</v>
      </c>
      <c r="C237" s="652" t="s">
        <v>2789</v>
      </c>
      <c r="D237" s="652" t="s">
        <v>2793</v>
      </c>
      <c r="E237" s="652"/>
      <c r="F237" s="655">
        <v>19</v>
      </c>
      <c r="G237" s="655">
        <v>17585.829999999998</v>
      </c>
      <c r="H237" s="655">
        <v>1</v>
      </c>
      <c r="I237" s="655">
        <v>925.56999999999994</v>
      </c>
      <c r="J237" s="655">
        <v>31</v>
      </c>
      <c r="K237" s="655">
        <v>28692.67</v>
      </c>
      <c r="L237" s="655">
        <v>1.6315789473684212</v>
      </c>
      <c r="M237" s="655">
        <v>925.56999999999994</v>
      </c>
      <c r="N237" s="655">
        <v>19</v>
      </c>
      <c r="O237" s="655">
        <v>20183.620000000003</v>
      </c>
      <c r="P237" s="668">
        <v>1.1477206364442283</v>
      </c>
      <c r="Q237" s="656">
        <v>1062.2957894736844</v>
      </c>
    </row>
    <row r="238" spans="1:17" ht="14.4" customHeight="1" x14ac:dyDescent="0.3">
      <c r="A238" s="651" t="s">
        <v>525</v>
      </c>
      <c r="B238" s="652" t="s">
        <v>3065</v>
      </c>
      <c r="C238" s="652" t="s">
        <v>2789</v>
      </c>
      <c r="D238" s="652" t="s">
        <v>3091</v>
      </c>
      <c r="E238" s="652"/>
      <c r="F238" s="655">
        <v>8</v>
      </c>
      <c r="G238" s="655">
        <v>1909.44</v>
      </c>
      <c r="H238" s="655">
        <v>1</v>
      </c>
      <c r="I238" s="655">
        <v>238.68</v>
      </c>
      <c r="J238" s="655"/>
      <c r="K238" s="655"/>
      <c r="L238" s="655"/>
      <c r="M238" s="655"/>
      <c r="N238" s="655"/>
      <c r="O238" s="655"/>
      <c r="P238" s="668"/>
      <c r="Q238" s="656"/>
    </row>
    <row r="239" spans="1:17" ht="14.4" customHeight="1" x14ac:dyDescent="0.3">
      <c r="A239" s="651" t="s">
        <v>525</v>
      </c>
      <c r="B239" s="652" t="s">
        <v>3065</v>
      </c>
      <c r="C239" s="652" t="s">
        <v>2794</v>
      </c>
      <c r="D239" s="652" t="s">
        <v>2795</v>
      </c>
      <c r="E239" s="652" t="s">
        <v>2796</v>
      </c>
      <c r="F239" s="655">
        <v>14</v>
      </c>
      <c r="G239" s="655">
        <v>9618</v>
      </c>
      <c r="H239" s="655">
        <v>1</v>
      </c>
      <c r="I239" s="655">
        <v>687</v>
      </c>
      <c r="J239" s="655">
        <v>9</v>
      </c>
      <c r="K239" s="655">
        <v>6183</v>
      </c>
      <c r="L239" s="655">
        <v>0.6428571428571429</v>
      </c>
      <c r="M239" s="655">
        <v>687</v>
      </c>
      <c r="N239" s="655">
        <v>18</v>
      </c>
      <c r="O239" s="655">
        <v>12366</v>
      </c>
      <c r="P239" s="668">
        <v>1.2857142857142858</v>
      </c>
      <c r="Q239" s="656">
        <v>687</v>
      </c>
    </row>
    <row r="240" spans="1:17" ht="14.4" customHeight="1" x14ac:dyDescent="0.3">
      <c r="A240" s="651" t="s">
        <v>525</v>
      </c>
      <c r="B240" s="652" t="s">
        <v>3065</v>
      </c>
      <c r="C240" s="652" t="s">
        <v>2794</v>
      </c>
      <c r="D240" s="652" t="s">
        <v>2797</v>
      </c>
      <c r="E240" s="652" t="s">
        <v>2798</v>
      </c>
      <c r="F240" s="655">
        <v>56</v>
      </c>
      <c r="G240" s="655">
        <v>13440</v>
      </c>
      <c r="H240" s="655">
        <v>1</v>
      </c>
      <c r="I240" s="655">
        <v>240</v>
      </c>
      <c r="J240" s="655">
        <v>52</v>
      </c>
      <c r="K240" s="655">
        <v>12480</v>
      </c>
      <c r="L240" s="655">
        <v>0.9285714285714286</v>
      </c>
      <c r="M240" s="655">
        <v>240</v>
      </c>
      <c r="N240" s="655">
        <v>57</v>
      </c>
      <c r="O240" s="655">
        <v>13680</v>
      </c>
      <c r="P240" s="668">
        <v>1.0178571428571428</v>
      </c>
      <c r="Q240" s="656">
        <v>240</v>
      </c>
    </row>
    <row r="241" spans="1:17" ht="14.4" customHeight="1" x14ac:dyDescent="0.3">
      <c r="A241" s="651" t="s">
        <v>525</v>
      </c>
      <c r="B241" s="652" t="s">
        <v>3065</v>
      </c>
      <c r="C241" s="652" t="s">
        <v>2794</v>
      </c>
      <c r="D241" s="652" t="s">
        <v>2800</v>
      </c>
      <c r="E241" s="652" t="s">
        <v>2798</v>
      </c>
      <c r="F241" s="655">
        <v>2.9699999999999998</v>
      </c>
      <c r="G241" s="655">
        <v>3610.3</v>
      </c>
      <c r="H241" s="655">
        <v>1</v>
      </c>
      <c r="I241" s="655">
        <v>1215.5892255892259</v>
      </c>
      <c r="J241" s="655">
        <v>2.3899999999999997</v>
      </c>
      <c r="K241" s="655">
        <v>2906.24</v>
      </c>
      <c r="L241" s="655">
        <v>0.80498573525745776</v>
      </c>
      <c r="M241" s="655">
        <v>1216</v>
      </c>
      <c r="N241" s="655">
        <v>3.1099999999999994</v>
      </c>
      <c r="O241" s="655">
        <v>3781.7599999999998</v>
      </c>
      <c r="P241" s="668">
        <v>1.0474918981802066</v>
      </c>
      <c r="Q241" s="656">
        <v>1216.0000000000002</v>
      </c>
    </row>
    <row r="242" spans="1:17" ht="14.4" customHeight="1" x14ac:dyDescent="0.3">
      <c r="A242" s="651" t="s">
        <v>525</v>
      </c>
      <c r="B242" s="652" t="s">
        <v>3065</v>
      </c>
      <c r="C242" s="652" t="s">
        <v>2794</v>
      </c>
      <c r="D242" s="652" t="s">
        <v>3092</v>
      </c>
      <c r="E242" s="652" t="s">
        <v>3093</v>
      </c>
      <c r="F242" s="655">
        <v>3</v>
      </c>
      <c r="G242" s="655">
        <v>1688.3999999999999</v>
      </c>
      <c r="H242" s="655">
        <v>1</v>
      </c>
      <c r="I242" s="655">
        <v>562.79999999999995</v>
      </c>
      <c r="J242" s="655">
        <v>6</v>
      </c>
      <c r="K242" s="655">
        <v>3376.8</v>
      </c>
      <c r="L242" s="655">
        <v>2.0000000000000004</v>
      </c>
      <c r="M242" s="655">
        <v>562.80000000000007</v>
      </c>
      <c r="N242" s="655">
        <v>6</v>
      </c>
      <c r="O242" s="655">
        <v>3376.8</v>
      </c>
      <c r="P242" s="668">
        <v>2.0000000000000004</v>
      </c>
      <c r="Q242" s="656">
        <v>562.80000000000007</v>
      </c>
    </row>
    <row r="243" spans="1:17" ht="14.4" customHeight="1" x14ac:dyDescent="0.3">
      <c r="A243" s="651" t="s">
        <v>525</v>
      </c>
      <c r="B243" s="652" t="s">
        <v>3065</v>
      </c>
      <c r="C243" s="652" t="s">
        <v>2794</v>
      </c>
      <c r="D243" s="652" t="s">
        <v>3094</v>
      </c>
      <c r="E243" s="652" t="s">
        <v>3095</v>
      </c>
      <c r="F243" s="655">
        <v>1</v>
      </c>
      <c r="G243" s="655">
        <v>19401</v>
      </c>
      <c r="H243" s="655">
        <v>1</v>
      </c>
      <c r="I243" s="655">
        <v>19401</v>
      </c>
      <c r="J243" s="655"/>
      <c r="K243" s="655"/>
      <c r="L243" s="655"/>
      <c r="M243" s="655"/>
      <c r="N243" s="655"/>
      <c r="O243" s="655"/>
      <c r="P243" s="668"/>
      <c r="Q243" s="656"/>
    </row>
    <row r="244" spans="1:17" ht="14.4" customHeight="1" x14ac:dyDescent="0.3">
      <c r="A244" s="651" t="s">
        <v>525</v>
      </c>
      <c r="B244" s="652" t="s">
        <v>3065</v>
      </c>
      <c r="C244" s="652" t="s">
        <v>2794</v>
      </c>
      <c r="D244" s="652" t="s">
        <v>3096</v>
      </c>
      <c r="E244" s="652" t="s">
        <v>3095</v>
      </c>
      <c r="F244" s="655">
        <v>1</v>
      </c>
      <c r="G244" s="655">
        <v>595</v>
      </c>
      <c r="H244" s="655">
        <v>1</v>
      </c>
      <c r="I244" s="655">
        <v>595</v>
      </c>
      <c r="J244" s="655"/>
      <c r="K244" s="655"/>
      <c r="L244" s="655"/>
      <c r="M244" s="655"/>
      <c r="N244" s="655">
        <v>3</v>
      </c>
      <c r="O244" s="655">
        <v>1785</v>
      </c>
      <c r="P244" s="668">
        <v>3</v>
      </c>
      <c r="Q244" s="656">
        <v>595</v>
      </c>
    </row>
    <row r="245" spans="1:17" ht="14.4" customHeight="1" x14ac:dyDescent="0.3">
      <c r="A245" s="651" t="s">
        <v>525</v>
      </c>
      <c r="B245" s="652" t="s">
        <v>3065</v>
      </c>
      <c r="C245" s="652" t="s">
        <v>2794</v>
      </c>
      <c r="D245" s="652" t="s">
        <v>2803</v>
      </c>
      <c r="E245" s="652" t="s">
        <v>2804</v>
      </c>
      <c r="F245" s="655">
        <v>24</v>
      </c>
      <c r="G245" s="655">
        <v>5372.4</v>
      </c>
      <c r="H245" s="655">
        <v>1</v>
      </c>
      <c r="I245" s="655">
        <v>223.85</v>
      </c>
      <c r="J245" s="655">
        <v>20.3</v>
      </c>
      <c r="K245" s="655">
        <v>4544.1499999999996</v>
      </c>
      <c r="L245" s="655">
        <v>0.84583240265058446</v>
      </c>
      <c r="M245" s="655">
        <v>223.84975369458127</v>
      </c>
      <c r="N245" s="655">
        <v>24</v>
      </c>
      <c r="O245" s="655">
        <v>5372.4</v>
      </c>
      <c r="P245" s="668">
        <v>1</v>
      </c>
      <c r="Q245" s="656">
        <v>223.85</v>
      </c>
    </row>
    <row r="246" spans="1:17" ht="14.4" customHeight="1" x14ac:dyDescent="0.3">
      <c r="A246" s="651" t="s">
        <v>525</v>
      </c>
      <c r="B246" s="652" t="s">
        <v>3065</v>
      </c>
      <c r="C246" s="652" t="s">
        <v>2794</v>
      </c>
      <c r="D246" s="652" t="s">
        <v>2805</v>
      </c>
      <c r="E246" s="652" t="s">
        <v>2806</v>
      </c>
      <c r="F246" s="655">
        <v>2</v>
      </c>
      <c r="G246" s="655">
        <v>4313.34</v>
      </c>
      <c r="H246" s="655">
        <v>1</v>
      </c>
      <c r="I246" s="655">
        <v>2156.67</v>
      </c>
      <c r="J246" s="655">
        <v>2</v>
      </c>
      <c r="K246" s="655">
        <v>4313.34</v>
      </c>
      <c r="L246" s="655">
        <v>1</v>
      </c>
      <c r="M246" s="655">
        <v>2156.67</v>
      </c>
      <c r="N246" s="655">
        <v>7</v>
      </c>
      <c r="O246" s="655">
        <v>15096.69</v>
      </c>
      <c r="P246" s="668">
        <v>3.5</v>
      </c>
      <c r="Q246" s="656">
        <v>2156.67</v>
      </c>
    </row>
    <row r="247" spans="1:17" ht="14.4" customHeight="1" x14ac:dyDescent="0.3">
      <c r="A247" s="651" t="s">
        <v>525</v>
      </c>
      <c r="B247" s="652" t="s">
        <v>3065</v>
      </c>
      <c r="C247" s="652" t="s">
        <v>2794</v>
      </c>
      <c r="D247" s="652" t="s">
        <v>2807</v>
      </c>
      <c r="E247" s="652" t="s">
        <v>2806</v>
      </c>
      <c r="F247" s="655">
        <v>2</v>
      </c>
      <c r="G247" s="655">
        <v>11416.58</v>
      </c>
      <c r="H247" s="655">
        <v>1</v>
      </c>
      <c r="I247" s="655">
        <v>5708.29</v>
      </c>
      <c r="J247" s="655">
        <v>3</v>
      </c>
      <c r="K247" s="655">
        <v>17124.87</v>
      </c>
      <c r="L247" s="655">
        <v>1.5</v>
      </c>
      <c r="M247" s="655">
        <v>5708.29</v>
      </c>
      <c r="N247" s="655">
        <v>2</v>
      </c>
      <c r="O247" s="655">
        <v>11416.58</v>
      </c>
      <c r="P247" s="668">
        <v>1</v>
      </c>
      <c r="Q247" s="656">
        <v>5708.29</v>
      </c>
    </row>
    <row r="248" spans="1:17" ht="14.4" customHeight="1" x14ac:dyDescent="0.3">
      <c r="A248" s="651" t="s">
        <v>525</v>
      </c>
      <c r="B248" s="652" t="s">
        <v>3065</v>
      </c>
      <c r="C248" s="652" t="s">
        <v>2794</v>
      </c>
      <c r="D248" s="652" t="s">
        <v>3097</v>
      </c>
      <c r="E248" s="652" t="s">
        <v>2809</v>
      </c>
      <c r="F248" s="655">
        <v>1</v>
      </c>
      <c r="G248" s="655">
        <v>4093.64</v>
      </c>
      <c r="H248" s="655">
        <v>1</v>
      </c>
      <c r="I248" s="655">
        <v>4093.64</v>
      </c>
      <c r="J248" s="655"/>
      <c r="K248" s="655"/>
      <c r="L248" s="655"/>
      <c r="M248" s="655"/>
      <c r="N248" s="655"/>
      <c r="O248" s="655"/>
      <c r="P248" s="668"/>
      <c r="Q248" s="656"/>
    </row>
    <row r="249" spans="1:17" ht="14.4" customHeight="1" x14ac:dyDescent="0.3">
      <c r="A249" s="651" t="s">
        <v>525</v>
      </c>
      <c r="B249" s="652" t="s">
        <v>3065</v>
      </c>
      <c r="C249" s="652" t="s">
        <v>2794</v>
      </c>
      <c r="D249" s="652" t="s">
        <v>2808</v>
      </c>
      <c r="E249" s="652" t="s">
        <v>2809</v>
      </c>
      <c r="F249" s="655">
        <v>2</v>
      </c>
      <c r="G249" s="655">
        <v>7876.36</v>
      </c>
      <c r="H249" s="655">
        <v>1</v>
      </c>
      <c r="I249" s="655">
        <v>3938.18</v>
      </c>
      <c r="J249" s="655">
        <v>1</v>
      </c>
      <c r="K249" s="655">
        <v>3938.18</v>
      </c>
      <c r="L249" s="655">
        <v>0.5</v>
      </c>
      <c r="M249" s="655">
        <v>3938.18</v>
      </c>
      <c r="N249" s="655">
        <v>8</v>
      </c>
      <c r="O249" s="655">
        <v>31505.440000000002</v>
      </c>
      <c r="P249" s="668">
        <v>4.0000000000000009</v>
      </c>
      <c r="Q249" s="656">
        <v>3938.1800000000003</v>
      </c>
    </row>
    <row r="250" spans="1:17" ht="14.4" customHeight="1" x14ac:dyDescent="0.3">
      <c r="A250" s="651" t="s">
        <v>525</v>
      </c>
      <c r="B250" s="652" t="s">
        <v>3065</v>
      </c>
      <c r="C250" s="652" t="s">
        <v>2794</v>
      </c>
      <c r="D250" s="652" t="s">
        <v>3098</v>
      </c>
      <c r="E250" s="652" t="s">
        <v>2806</v>
      </c>
      <c r="F250" s="655">
        <v>1</v>
      </c>
      <c r="G250" s="655">
        <v>874.69</v>
      </c>
      <c r="H250" s="655">
        <v>1</v>
      </c>
      <c r="I250" s="655">
        <v>874.69</v>
      </c>
      <c r="J250" s="655"/>
      <c r="K250" s="655"/>
      <c r="L250" s="655"/>
      <c r="M250" s="655"/>
      <c r="N250" s="655"/>
      <c r="O250" s="655"/>
      <c r="P250" s="668"/>
      <c r="Q250" s="656"/>
    </row>
    <row r="251" spans="1:17" ht="14.4" customHeight="1" x14ac:dyDescent="0.3">
      <c r="A251" s="651" t="s">
        <v>525</v>
      </c>
      <c r="B251" s="652" t="s">
        <v>3065</v>
      </c>
      <c r="C251" s="652" t="s">
        <v>2794</v>
      </c>
      <c r="D251" s="652" t="s">
        <v>3099</v>
      </c>
      <c r="E251" s="652" t="s">
        <v>3100</v>
      </c>
      <c r="F251" s="655">
        <v>1</v>
      </c>
      <c r="G251" s="655">
        <v>5255.92</v>
      </c>
      <c r="H251" s="655">
        <v>1</v>
      </c>
      <c r="I251" s="655">
        <v>5255.92</v>
      </c>
      <c r="J251" s="655"/>
      <c r="K251" s="655"/>
      <c r="L251" s="655"/>
      <c r="M251" s="655"/>
      <c r="N251" s="655"/>
      <c r="O251" s="655"/>
      <c r="P251" s="668"/>
      <c r="Q251" s="656"/>
    </row>
    <row r="252" spans="1:17" ht="14.4" customHeight="1" x14ac:dyDescent="0.3">
      <c r="A252" s="651" t="s">
        <v>525</v>
      </c>
      <c r="B252" s="652" t="s">
        <v>3065</v>
      </c>
      <c r="C252" s="652" t="s">
        <v>2794</v>
      </c>
      <c r="D252" s="652" t="s">
        <v>2810</v>
      </c>
      <c r="E252" s="652" t="s">
        <v>2811</v>
      </c>
      <c r="F252" s="655"/>
      <c r="G252" s="655"/>
      <c r="H252" s="655"/>
      <c r="I252" s="655"/>
      <c r="J252" s="655"/>
      <c r="K252" s="655"/>
      <c r="L252" s="655"/>
      <c r="M252" s="655"/>
      <c r="N252" s="655">
        <v>2</v>
      </c>
      <c r="O252" s="655">
        <v>7856.68</v>
      </c>
      <c r="P252" s="668"/>
      <c r="Q252" s="656">
        <v>3928.34</v>
      </c>
    </row>
    <row r="253" spans="1:17" ht="14.4" customHeight="1" x14ac:dyDescent="0.3">
      <c r="A253" s="651" t="s">
        <v>525</v>
      </c>
      <c r="B253" s="652" t="s">
        <v>3065</v>
      </c>
      <c r="C253" s="652" t="s">
        <v>2794</v>
      </c>
      <c r="D253" s="652" t="s">
        <v>2816</v>
      </c>
      <c r="E253" s="652" t="s">
        <v>2817</v>
      </c>
      <c r="F253" s="655">
        <v>3</v>
      </c>
      <c r="G253" s="655">
        <v>11785.02</v>
      </c>
      <c r="H253" s="655">
        <v>1</v>
      </c>
      <c r="I253" s="655">
        <v>3928.34</v>
      </c>
      <c r="J253" s="655"/>
      <c r="K253" s="655"/>
      <c r="L253" s="655"/>
      <c r="M253" s="655"/>
      <c r="N253" s="655">
        <v>4</v>
      </c>
      <c r="O253" s="655">
        <v>15713.36</v>
      </c>
      <c r="P253" s="668">
        <v>1.3333333333333333</v>
      </c>
      <c r="Q253" s="656">
        <v>3928.34</v>
      </c>
    </row>
    <row r="254" spans="1:17" ht="14.4" customHeight="1" x14ac:dyDescent="0.3">
      <c r="A254" s="651" t="s">
        <v>525</v>
      </c>
      <c r="B254" s="652" t="s">
        <v>3065</v>
      </c>
      <c r="C254" s="652" t="s">
        <v>2794</v>
      </c>
      <c r="D254" s="652" t="s">
        <v>3101</v>
      </c>
      <c r="E254" s="652" t="s">
        <v>3102</v>
      </c>
      <c r="F254" s="655"/>
      <c r="G254" s="655"/>
      <c r="H254" s="655"/>
      <c r="I254" s="655"/>
      <c r="J254" s="655">
        <v>1</v>
      </c>
      <c r="K254" s="655">
        <v>3353.67</v>
      </c>
      <c r="L254" s="655"/>
      <c r="M254" s="655">
        <v>3353.67</v>
      </c>
      <c r="N254" s="655">
        <v>2</v>
      </c>
      <c r="O254" s="655">
        <v>6707.34</v>
      </c>
      <c r="P254" s="668"/>
      <c r="Q254" s="656">
        <v>3353.67</v>
      </c>
    </row>
    <row r="255" spans="1:17" ht="14.4" customHeight="1" x14ac:dyDescent="0.3">
      <c r="A255" s="651" t="s">
        <v>525</v>
      </c>
      <c r="B255" s="652" t="s">
        <v>3065</v>
      </c>
      <c r="C255" s="652" t="s">
        <v>2794</v>
      </c>
      <c r="D255" s="652" t="s">
        <v>2825</v>
      </c>
      <c r="E255" s="652" t="s">
        <v>2826</v>
      </c>
      <c r="F255" s="655">
        <v>1</v>
      </c>
      <c r="G255" s="655">
        <v>4676</v>
      </c>
      <c r="H255" s="655">
        <v>1</v>
      </c>
      <c r="I255" s="655">
        <v>4676</v>
      </c>
      <c r="J255" s="655"/>
      <c r="K255" s="655"/>
      <c r="L255" s="655"/>
      <c r="M255" s="655"/>
      <c r="N255" s="655">
        <v>4</v>
      </c>
      <c r="O255" s="655">
        <v>18704</v>
      </c>
      <c r="P255" s="668">
        <v>4</v>
      </c>
      <c r="Q255" s="656">
        <v>4676</v>
      </c>
    </row>
    <row r="256" spans="1:17" ht="14.4" customHeight="1" x14ac:dyDescent="0.3">
      <c r="A256" s="651" t="s">
        <v>525</v>
      </c>
      <c r="B256" s="652" t="s">
        <v>3065</v>
      </c>
      <c r="C256" s="652" t="s">
        <v>2794</v>
      </c>
      <c r="D256" s="652" t="s">
        <v>2829</v>
      </c>
      <c r="E256" s="652" t="s">
        <v>2830</v>
      </c>
      <c r="F256" s="655">
        <v>4</v>
      </c>
      <c r="G256" s="655">
        <v>2368</v>
      </c>
      <c r="H256" s="655">
        <v>1</v>
      </c>
      <c r="I256" s="655">
        <v>592</v>
      </c>
      <c r="J256" s="655"/>
      <c r="K256" s="655"/>
      <c r="L256" s="655"/>
      <c r="M256" s="655"/>
      <c r="N256" s="655">
        <v>15</v>
      </c>
      <c r="O256" s="655">
        <v>8880</v>
      </c>
      <c r="P256" s="668">
        <v>3.75</v>
      </c>
      <c r="Q256" s="656">
        <v>592</v>
      </c>
    </row>
    <row r="257" spans="1:17" ht="14.4" customHeight="1" x14ac:dyDescent="0.3">
      <c r="A257" s="651" t="s">
        <v>525</v>
      </c>
      <c r="B257" s="652" t="s">
        <v>3065</v>
      </c>
      <c r="C257" s="652" t="s">
        <v>2794</v>
      </c>
      <c r="D257" s="652" t="s">
        <v>3103</v>
      </c>
      <c r="E257" s="652" t="s">
        <v>2832</v>
      </c>
      <c r="F257" s="655"/>
      <c r="G257" s="655"/>
      <c r="H257" s="655"/>
      <c r="I257" s="655"/>
      <c r="J257" s="655"/>
      <c r="K257" s="655"/>
      <c r="L257" s="655"/>
      <c r="M257" s="655"/>
      <c r="N257" s="655">
        <v>2</v>
      </c>
      <c r="O257" s="655">
        <v>13186.7</v>
      </c>
      <c r="P257" s="668"/>
      <c r="Q257" s="656">
        <v>6593.35</v>
      </c>
    </row>
    <row r="258" spans="1:17" ht="14.4" customHeight="1" x14ac:dyDescent="0.3">
      <c r="A258" s="651" t="s">
        <v>525</v>
      </c>
      <c r="B258" s="652" t="s">
        <v>3065</v>
      </c>
      <c r="C258" s="652" t="s">
        <v>2794</v>
      </c>
      <c r="D258" s="652" t="s">
        <v>2833</v>
      </c>
      <c r="E258" s="652" t="s">
        <v>2834</v>
      </c>
      <c r="F258" s="655">
        <v>1</v>
      </c>
      <c r="G258" s="655">
        <v>13091</v>
      </c>
      <c r="H258" s="655">
        <v>1</v>
      </c>
      <c r="I258" s="655">
        <v>13091</v>
      </c>
      <c r="J258" s="655">
        <v>1</v>
      </c>
      <c r="K258" s="655">
        <v>13091</v>
      </c>
      <c r="L258" s="655">
        <v>1</v>
      </c>
      <c r="M258" s="655">
        <v>13091</v>
      </c>
      <c r="N258" s="655">
        <v>4</v>
      </c>
      <c r="O258" s="655">
        <v>52364</v>
      </c>
      <c r="P258" s="668">
        <v>4</v>
      </c>
      <c r="Q258" s="656">
        <v>13091</v>
      </c>
    </row>
    <row r="259" spans="1:17" ht="14.4" customHeight="1" x14ac:dyDescent="0.3">
      <c r="A259" s="651" t="s">
        <v>525</v>
      </c>
      <c r="B259" s="652" t="s">
        <v>3065</v>
      </c>
      <c r="C259" s="652" t="s">
        <v>2794</v>
      </c>
      <c r="D259" s="652" t="s">
        <v>2838</v>
      </c>
      <c r="E259" s="652" t="s">
        <v>2839</v>
      </c>
      <c r="F259" s="655"/>
      <c r="G259" s="655"/>
      <c r="H259" s="655"/>
      <c r="I259" s="655"/>
      <c r="J259" s="655">
        <v>1</v>
      </c>
      <c r="K259" s="655">
        <v>5918.67</v>
      </c>
      <c r="L259" s="655"/>
      <c r="M259" s="655">
        <v>5918.67</v>
      </c>
      <c r="N259" s="655"/>
      <c r="O259" s="655"/>
      <c r="P259" s="668"/>
      <c r="Q259" s="656"/>
    </row>
    <row r="260" spans="1:17" ht="14.4" customHeight="1" x14ac:dyDescent="0.3">
      <c r="A260" s="651" t="s">
        <v>525</v>
      </c>
      <c r="B260" s="652" t="s">
        <v>3065</v>
      </c>
      <c r="C260" s="652" t="s">
        <v>2794</v>
      </c>
      <c r="D260" s="652" t="s">
        <v>2840</v>
      </c>
      <c r="E260" s="652" t="s">
        <v>2839</v>
      </c>
      <c r="F260" s="655"/>
      <c r="G260" s="655"/>
      <c r="H260" s="655"/>
      <c r="I260" s="655"/>
      <c r="J260" s="655"/>
      <c r="K260" s="655"/>
      <c r="L260" s="655"/>
      <c r="M260" s="655"/>
      <c r="N260" s="655">
        <v>1</v>
      </c>
      <c r="O260" s="655">
        <v>8286.76</v>
      </c>
      <c r="P260" s="668"/>
      <c r="Q260" s="656">
        <v>8286.76</v>
      </c>
    </row>
    <row r="261" spans="1:17" ht="14.4" customHeight="1" x14ac:dyDescent="0.3">
      <c r="A261" s="651" t="s">
        <v>525</v>
      </c>
      <c r="B261" s="652" t="s">
        <v>3065</v>
      </c>
      <c r="C261" s="652" t="s">
        <v>2794</v>
      </c>
      <c r="D261" s="652" t="s">
        <v>2841</v>
      </c>
      <c r="E261" s="652" t="s">
        <v>2839</v>
      </c>
      <c r="F261" s="655"/>
      <c r="G261" s="655"/>
      <c r="H261" s="655"/>
      <c r="I261" s="655"/>
      <c r="J261" s="655">
        <v>4</v>
      </c>
      <c r="K261" s="655">
        <v>11549.24</v>
      </c>
      <c r="L261" s="655"/>
      <c r="M261" s="655">
        <v>2887.31</v>
      </c>
      <c r="N261" s="655">
        <v>4</v>
      </c>
      <c r="O261" s="655">
        <v>11549.24</v>
      </c>
      <c r="P261" s="668"/>
      <c r="Q261" s="656">
        <v>2887.31</v>
      </c>
    </row>
    <row r="262" spans="1:17" ht="14.4" customHeight="1" x14ac:dyDescent="0.3">
      <c r="A262" s="651" t="s">
        <v>525</v>
      </c>
      <c r="B262" s="652" t="s">
        <v>3065</v>
      </c>
      <c r="C262" s="652" t="s">
        <v>2794</v>
      </c>
      <c r="D262" s="652" t="s">
        <v>2844</v>
      </c>
      <c r="E262" s="652" t="s">
        <v>2845</v>
      </c>
      <c r="F262" s="655">
        <v>4</v>
      </c>
      <c r="G262" s="655">
        <v>32532</v>
      </c>
      <c r="H262" s="655">
        <v>1</v>
      </c>
      <c r="I262" s="655">
        <v>8133</v>
      </c>
      <c r="J262" s="655">
        <v>12</v>
      </c>
      <c r="K262" s="655">
        <v>97596</v>
      </c>
      <c r="L262" s="655">
        <v>3</v>
      </c>
      <c r="M262" s="655">
        <v>8133</v>
      </c>
      <c r="N262" s="655">
        <v>10</v>
      </c>
      <c r="O262" s="655">
        <v>81330</v>
      </c>
      <c r="P262" s="668">
        <v>2.5</v>
      </c>
      <c r="Q262" s="656">
        <v>8133</v>
      </c>
    </row>
    <row r="263" spans="1:17" ht="14.4" customHeight="1" x14ac:dyDescent="0.3">
      <c r="A263" s="651" t="s">
        <v>525</v>
      </c>
      <c r="B263" s="652" t="s">
        <v>3065</v>
      </c>
      <c r="C263" s="652" t="s">
        <v>2794</v>
      </c>
      <c r="D263" s="652" t="s">
        <v>2846</v>
      </c>
      <c r="E263" s="652" t="s">
        <v>2845</v>
      </c>
      <c r="F263" s="655">
        <v>2</v>
      </c>
      <c r="G263" s="655">
        <v>11498</v>
      </c>
      <c r="H263" s="655">
        <v>1</v>
      </c>
      <c r="I263" s="655">
        <v>5749</v>
      </c>
      <c r="J263" s="655">
        <v>6</v>
      </c>
      <c r="K263" s="655">
        <v>34494</v>
      </c>
      <c r="L263" s="655">
        <v>3</v>
      </c>
      <c r="M263" s="655">
        <v>5749</v>
      </c>
      <c r="N263" s="655">
        <v>4</v>
      </c>
      <c r="O263" s="655">
        <v>22996</v>
      </c>
      <c r="P263" s="668">
        <v>2</v>
      </c>
      <c r="Q263" s="656">
        <v>5749</v>
      </c>
    </row>
    <row r="264" spans="1:17" ht="14.4" customHeight="1" x14ac:dyDescent="0.3">
      <c r="A264" s="651" t="s">
        <v>525</v>
      </c>
      <c r="B264" s="652" t="s">
        <v>3065</v>
      </c>
      <c r="C264" s="652" t="s">
        <v>2794</v>
      </c>
      <c r="D264" s="652" t="s">
        <v>2847</v>
      </c>
      <c r="E264" s="652" t="s">
        <v>2848</v>
      </c>
      <c r="F264" s="655">
        <v>4</v>
      </c>
      <c r="G264" s="655">
        <v>10888</v>
      </c>
      <c r="H264" s="655">
        <v>1</v>
      </c>
      <c r="I264" s="655">
        <v>2722</v>
      </c>
      <c r="J264" s="655">
        <v>12</v>
      </c>
      <c r="K264" s="655">
        <v>32664</v>
      </c>
      <c r="L264" s="655">
        <v>3</v>
      </c>
      <c r="M264" s="655">
        <v>2722</v>
      </c>
      <c r="N264" s="655">
        <v>10</v>
      </c>
      <c r="O264" s="655">
        <v>27220</v>
      </c>
      <c r="P264" s="668">
        <v>2.5</v>
      </c>
      <c r="Q264" s="656">
        <v>2722</v>
      </c>
    </row>
    <row r="265" spans="1:17" ht="14.4" customHeight="1" x14ac:dyDescent="0.3">
      <c r="A265" s="651" t="s">
        <v>525</v>
      </c>
      <c r="B265" s="652" t="s">
        <v>3065</v>
      </c>
      <c r="C265" s="652" t="s">
        <v>2794</v>
      </c>
      <c r="D265" s="652" t="s">
        <v>3104</v>
      </c>
      <c r="E265" s="652" t="s">
        <v>2855</v>
      </c>
      <c r="F265" s="655"/>
      <c r="G265" s="655"/>
      <c r="H265" s="655"/>
      <c r="I265" s="655"/>
      <c r="J265" s="655"/>
      <c r="K265" s="655"/>
      <c r="L265" s="655"/>
      <c r="M265" s="655"/>
      <c r="N265" s="655">
        <v>1</v>
      </c>
      <c r="O265" s="655">
        <v>55245</v>
      </c>
      <c r="P265" s="668"/>
      <c r="Q265" s="656">
        <v>55245</v>
      </c>
    </row>
    <row r="266" spans="1:17" ht="14.4" customHeight="1" x14ac:dyDescent="0.3">
      <c r="A266" s="651" t="s">
        <v>525</v>
      </c>
      <c r="B266" s="652" t="s">
        <v>3065</v>
      </c>
      <c r="C266" s="652" t="s">
        <v>2794</v>
      </c>
      <c r="D266" s="652" t="s">
        <v>2854</v>
      </c>
      <c r="E266" s="652" t="s">
        <v>2855</v>
      </c>
      <c r="F266" s="655"/>
      <c r="G266" s="655"/>
      <c r="H266" s="655"/>
      <c r="I266" s="655"/>
      <c r="J266" s="655">
        <v>1</v>
      </c>
      <c r="K266" s="655">
        <v>62658</v>
      </c>
      <c r="L266" s="655"/>
      <c r="M266" s="655">
        <v>62658</v>
      </c>
      <c r="N266" s="655">
        <v>1</v>
      </c>
      <c r="O266" s="655">
        <v>62658</v>
      </c>
      <c r="P266" s="668"/>
      <c r="Q266" s="656">
        <v>62658</v>
      </c>
    </row>
    <row r="267" spans="1:17" ht="14.4" customHeight="1" x14ac:dyDescent="0.3">
      <c r="A267" s="651" t="s">
        <v>525</v>
      </c>
      <c r="B267" s="652" t="s">
        <v>3065</v>
      </c>
      <c r="C267" s="652" t="s">
        <v>2794</v>
      </c>
      <c r="D267" s="652" t="s">
        <v>3105</v>
      </c>
      <c r="E267" s="652" t="s">
        <v>3106</v>
      </c>
      <c r="F267" s="655"/>
      <c r="G267" s="655"/>
      <c r="H267" s="655"/>
      <c r="I267" s="655"/>
      <c r="J267" s="655">
        <v>1</v>
      </c>
      <c r="K267" s="655">
        <v>8073</v>
      </c>
      <c r="L267" s="655"/>
      <c r="M267" s="655">
        <v>8073</v>
      </c>
      <c r="N267" s="655"/>
      <c r="O267" s="655"/>
      <c r="P267" s="668"/>
      <c r="Q267" s="656"/>
    </row>
    <row r="268" spans="1:17" ht="14.4" customHeight="1" x14ac:dyDescent="0.3">
      <c r="A268" s="651" t="s">
        <v>525</v>
      </c>
      <c r="B268" s="652" t="s">
        <v>3065</v>
      </c>
      <c r="C268" s="652" t="s">
        <v>2794</v>
      </c>
      <c r="D268" s="652" t="s">
        <v>2862</v>
      </c>
      <c r="E268" s="652" t="s">
        <v>2863</v>
      </c>
      <c r="F268" s="655">
        <v>1</v>
      </c>
      <c r="G268" s="655">
        <v>8747</v>
      </c>
      <c r="H268" s="655">
        <v>1</v>
      </c>
      <c r="I268" s="655">
        <v>8747</v>
      </c>
      <c r="J268" s="655">
        <v>2</v>
      </c>
      <c r="K268" s="655">
        <v>17494</v>
      </c>
      <c r="L268" s="655">
        <v>2</v>
      </c>
      <c r="M268" s="655">
        <v>8747</v>
      </c>
      <c r="N268" s="655"/>
      <c r="O268" s="655"/>
      <c r="P268" s="668"/>
      <c r="Q268" s="656"/>
    </row>
    <row r="269" spans="1:17" ht="14.4" customHeight="1" x14ac:dyDescent="0.3">
      <c r="A269" s="651" t="s">
        <v>525</v>
      </c>
      <c r="B269" s="652" t="s">
        <v>3065</v>
      </c>
      <c r="C269" s="652" t="s">
        <v>2794</v>
      </c>
      <c r="D269" s="652" t="s">
        <v>3107</v>
      </c>
      <c r="E269" s="652" t="s">
        <v>2863</v>
      </c>
      <c r="F269" s="655"/>
      <c r="G269" s="655"/>
      <c r="H269" s="655"/>
      <c r="I269" s="655"/>
      <c r="J269" s="655"/>
      <c r="K269" s="655"/>
      <c r="L269" s="655"/>
      <c r="M269" s="655"/>
      <c r="N269" s="655">
        <v>1</v>
      </c>
      <c r="O269" s="655">
        <v>5610</v>
      </c>
      <c r="P269" s="668"/>
      <c r="Q269" s="656">
        <v>5610</v>
      </c>
    </row>
    <row r="270" spans="1:17" ht="14.4" customHeight="1" x14ac:dyDescent="0.3">
      <c r="A270" s="651" t="s">
        <v>525</v>
      </c>
      <c r="B270" s="652" t="s">
        <v>3065</v>
      </c>
      <c r="C270" s="652" t="s">
        <v>2794</v>
      </c>
      <c r="D270" s="652" t="s">
        <v>3108</v>
      </c>
      <c r="E270" s="652" t="s">
        <v>2863</v>
      </c>
      <c r="F270" s="655"/>
      <c r="G270" s="655"/>
      <c r="H270" s="655"/>
      <c r="I270" s="655"/>
      <c r="J270" s="655"/>
      <c r="K270" s="655"/>
      <c r="L270" s="655"/>
      <c r="M270" s="655"/>
      <c r="N270" s="655">
        <v>1</v>
      </c>
      <c r="O270" s="655">
        <v>6154</v>
      </c>
      <c r="P270" s="668"/>
      <c r="Q270" s="656">
        <v>6154</v>
      </c>
    </row>
    <row r="271" spans="1:17" ht="14.4" customHeight="1" x14ac:dyDescent="0.3">
      <c r="A271" s="651" t="s">
        <v>525</v>
      </c>
      <c r="B271" s="652" t="s">
        <v>3065</v>
      </c>
      <c r="C271" s="652" t="s">
        <v>2794</v>
      </c>
      <c r="D271" s="652" t="s">
        <v>2866</v>
      </c>
      <c r="E271" s="652" t="s">
        <v>2867</v>
      </c>
      <c r="F271" s="655"/>
      <c r="G271" s="655"/>
      <c r="H271" s="655"/>
      <c r="I271" s="655"/>
      <c r="J271" s="655"/>
      <c r="K271" s="655"/>
      <c r="L271" s="655"/>
      <c r="M271" s="655"/>
      <c r="N271" s="655">
        <v>1</v>
      </c>
      <c r="O271" s="655">
        <v>22007</v>
      </c>
      <c r="P271" s="668"/>
      <c r="Q271" s="656">
        <v>22007</v>
      </c>
    </row>
    <row r="272" spans="1:17" ht="14.4" customHeight="1" x14ac:dyDescent="0.3">
      <c r="A272" s="651" t="s">
        <v>525</v>
      </c>
      <c r="B272" s="652" t="s">
        <v>3065</v>
      </c>
      <c r="C272" s="652" t="s">
        <v>2794</v>
      </c>
      <c r="D272" s="652" t="s">
        <v>2868</v>
      </c>
      <c r="E272" s="652" t="s">
        <v>2869</v>
      </c>
      <c r="F272" s="655">
        <v>1</v>
      </c>
      <c r="G272" s="655">
        <v>6517</v>
      </c>
      <c r="H272" s="655">
        <v>1</v>
      </c>
      <c r="I272" s="655">
        <v>6517</v>
      </c>
      <c r="J272" s="655"/>
      <c r="K272" s="655"/>
      <c r="L272" s="655"/>
      <c r="M272" s="655"/>
      <c r="N272" s="655"/>
      <c r="O272" s="655"/>
      <c r="P272" s="668"/>
      <c r="Q272" s="656"/>
    </row>
    <row r="273" spans="1:17" ht="14.4" customHeight="1" x14ac:dyDescent="0.3">
      <c r="A273" s="651" t="s">
        <v>525</v>
      </c>
      <c r="B273" s="652" t="s">
        <v>3065</v>
      </c>
      <c r="C273" s="652" t="s">
        <v>2794</v>
      </c>
      <c r="D273" s="652" t="s">
        <v>2870</v>
      </c>
      <c r="E273" s="652" t="s">
        <v>2871</v>
      </c>
      <c r="F273" s="655"/>
      <c r="G273" s="655"/>
      <c r="H273" s="655"/>
      <c r="I273" s="655"/>
      <c r="J273" s="655">
        <v>2</v>
      </c>
      <c r="K273" s="655">
        <v>33826</v>
      </c>
      <c r="L273" s="655"/>
      <c r="M273" s="655">
        <v>16913</v>
      </c>
      <c r="N273" s="655"/>
      <c r="O273" s="655"/>
      <c r="P273" s="668"/>
      <c r="Q273" s="656"/>
    </row>
    <row r="274" spans="1:17" ht="14.4" customHeight="1" x14ac:dyDescent="0.3">
      <c r="A274" s="651" t="s">
        <v>525</v>
      </c>
      <c r="B274" s="652" t="s">
        <v>3065</v>
      </c>
      <c r="C274" s="652" t="s">
        <v>2794</v>
      </c>
      <c r="D274" s="652" t="s">
        <v>2877</v>
      </c>
      <c r="E274" s="652" t="s">
        <v>2876</v>
      </c>
      <c r="F274" s="655"/>
      <c r="G274" s="655"/>
      <c r="H274" s="655"/>
      <c r="I274" s="655"/>
      <c r="J274" s="655">
        <v>4</v>
      </c>
      <c r="K274" s="655">
        <v>54672</v>
      </c>
      <c r="L274" s="655"/>
      <c r="M274" s="655">
        <v>13668</v>
      </c>
      <c r="N274" s="655"/>
      <c r="O274" s="655"/>
      <c r="P274" s="668"/>
      <c r="Q274" s="656"/>
    </row>
    <row r="275" spans="1:17" ht="14.4" customHeight="1" x14ac:dyDescent="0.3">
      <c r="A275" s="651" t="s">
        <v>525</v>
      </c>
      <c r="B275" s="652" t="s">
        <v>3065</v>
      </c>
      <c r="C275" s="652" t="s">
        <v>2794</v>
      </c>
      <c r="D275" s="652" t="s">
        <v>2878</v>
      </c>
      <c r="E275" s="652" t="s">
        <v>2876</v>
      </c>
      <c r="F275" s="655"/>
      <c r="G275" s="655"/>
      <c r="H275" s="655"/>
      <c r="I275" s="655"/>
      <c r="J275" s="655">
        <v>4</v>
      </c>
      <c r="K275" s="655">
        <v>13410.56</v>
      </c>
      <c r="L275" s="655"/>
      <c r="M275" s="655">
        <v>3352.64</v>
      </c>
      <c r="N275" s="655"/>
      <c r="O275" s="655"/>
      <c r="P275" s="668"/>
      <c r="Q275" s="656"/>
    </row>
    <row r="276" spans="1:17" ht="14.4" customHeight="1" x14ac:dyDescent="0.3">
      <c r="A276" s="651" t="s">
        <v>525</v>
      </c>
      <c r="B276" s="652" t="s">
        <v>3065</v>
      </c>
      <c r="C276" s="652" t="s">
        <v>2794</v>
      </c>
      <c r="D276" s="652" t="s">
        <v>2880</v>
      </c>
      <c r="E276" s="652" t="s">
        <v>2876</v>
      </c>
      <c r="F276" s="655"/>
      <c r="G276" s="655"/>
      <c r="H276" s="655"/>
      <c r="I276" s="655"/>
      <c r="J276" s="655">
        <v>2</v>
      </c>
      <c r="K276" s="655">
        <v>8570.7199999999993</v>
      </c>
      <c r="L276" s="655"/>
      <c r="M276" s="655">
        <v>4285.3599999999997</v>
      </c>
      <c r="N276" s="655"/>
      <c r="O276" s="655"/>
      <c r="P276" s="668"/>
      <c r="Q276" s="656"/>
    </row>
    <row r="277" spans="1:17" ht="14.4" customHeight="1" x14ac:dyDescent="0.3">
      <c r="A277" s="651" t="s">
        <v>525</v>
      </c>
      <c r="B277" s="652" t="s">
        <v>3065</v>
      </c>
      <c r="C277" s="652" t="s">
        <v>2794</v>
      </c>
      <c r="D277" s="652" t="s">
        <v>3109</v>
      </c>
      <c r="E277" s="652" t="s">
        <v>3110</v>
      </c>
      <c r="F277" s="655"/>
      <c r="G277" s="655"/>
      <c r="H277" s="655"/>
      <c r="I277" s="655"/>
      <c r="J277" s="655"/>
      <c r="K277" s="655"/>
      <c r="L277" s="655"/>
      <c r="M277" s="655"/>
      <c r="N277" s="655">
        <v>1</v>
      </c>
      <c r="O277" s="655">
        <v>11282</v>
      </c>
      <c r="P277" s="668"/>
      <c r="Q277" s="656">
        <v>11282</v>
      </c>
    </row>
    <row r="278" spans="1:17" ht="14.4" customHeight="1" x14ac:dyDescent="0.3">
      <c r="A278" s="651" t="s">
        <v>525</v>
      </c>
      <c r="B278" s="652" t="s">
        <v>3065</v>
      </c>
      <c r="C278" s="652" t="s">
        <v>2794</v>
      </c>
      <c r="D278" s="652" t="s">
        <v>3111</v>
      </c>
      <c r="E278" s="652" t="s">
        <v>2915</v>
      </c>
      <c r="F278" s="655"/>
      <c r="G278" s="655"/>
      <c r="H278" s="655"/>
      <c r="I278" s="655"/>
      <c r="J278" s="655">
        <v>1</v>
      </c>
      <c r="K278" s="655">
        <v>6425</v>
      </c>
      <c r="L278" s="655"/>
      <c r="M278" s="655">
        <v>6425</v>
      </c>
      <c r="N278" s="655">
        <v>1</v>
      </c>
      <c r="O278" s="655">
        <v>6425</v>
      </c>
      <c r="P278" s="668"/>
      <c r="Q278" s="656">
        <v>6425</v>
      </c>
    </row>
    <row r="279" spans="1:17" ht="14.4" customHeight="1" x14ac:dyDescent="0.3">
      <c r="A279" s="651" t="s">
        <v>525</v>
      </c>
      <c r="B279" s="652" t="s">
        <v>3065</v>
      </c>
      <c r="C279" s="652" t="s">
        <v>2794</v>
      </c>
      <c r="D279" s="652" t="s">
        <v>2898</v>
      </c>
      <c r="E279" s="652" t="s">
        <v>2899</v>
      </c>
      <c r="F279" s="655"/>
      <c r="G279" s="655"/>
      <c r="H279" s="655"/>
      <c r="I279" s="655"/>
      <c r="J279" s="655"/>
      <c r="K279" s="655"/>
      <c r="L279" s="655"/>
      <c r="M279" s="655"/>
      <c r="N279" s="655">
        <v>1</v>
      </c>
      <c r="O279" s="655">
        <v>69250</v>
      </c>
      <c r="P279" s="668"/>
      <c r="Q279" s="656">
        <v>69250</v>
      </c>
    </row>
    <row r="280" spans="1:17" ht="14.4" customHeight="1" x14ac:dyDescent="0.3">
      <c r="A280" s="651" t="s">
        <v>525</v>
      </c>
      <c r="B280" s="652" t="s">
        <v>3065</v>
      </c>
      <c r="C280" s="652" t="s">
        <v>2794</v>
      </c>
      <c r="D280" s="652" t="s">
        <v>3112</v>
      </c>
      <c r="E280" s="652" t="s">
        <v>2806</v>
      </c>
      <c r="F280" s="655"/>
      <c r="G280" s="655"/>
      <c r="H280" s="655"/>
      <c r="I280" s="655"/>
      <c r="J280" s="655">
        <v>3</v>
      </c>
      <c r="K280" s="655">
        <v>8955</v>
      </c>
      <c r="L280" s="655"/>
      <c r="M280" s="655">
        <v>2985</v>
      </c>
      <c r="N280" s="655">
        <v>1</v>
      </c>
      <c r="O280" s="655">
        <v>2985</v>
      </c>
      <c r="P280" s="668"/>
      <c r="Q280" s="656">
        <v>2985</v>
      </c>
    </row>
    <row r="281" spans="1:17" ht="14.4" customHeight="1" x14ac:dyDescent="0.3">
      <c r="A281" s="651" t="s">
        <v>525</v>
      </c>
      <c r="B281" s="652" t="s">
        <v>3065</v>
      </c>
      <c r="C281" s="652" t="s">
        <v>2794</v>
      </c>
      <c r="D281" s="652" t="s">
        <v>3113</v>
      </c>
      <c r="E281" s="652" t="s">
        <v>2855</v>
      </c>
      <c r="F281" s="655"/>
      <c r="G281" s="655"/>
      <c r="H281" s="655"/>
      <c r="I281" s="655"/>
      <c r="J281" s="655">
        <v>1</v>
      </c>
      <c r="K281" s="655">
        <v>57042</v>
      </c>
      <c r="L281" s="655"/>
      <c r="M281" s="655">
        <v>57042</v>
      </c>
      <c r="N281" s="655"/>
      <c r="O281" s="655"/>
      <c r="P281" s="668"/>
      <c r="Q281" s="656"/>
    </row>
    <row r="282" spans="1:17" ht="14.4" customHeight="1" x14ac:dyDescent="0.3">
      <c r="A282" s="651" t="s">
        <v>525</v>
      </c>
      <c r="B282" s="652" t="s">
        <v>3065</v>
      </c>
      <c r="C282" s="652" t="s">
        <v>2794</v>
      </c>
      <c r="D282" s="652" t="s">
        <v>3114</v>
      </c>
      <c r="E282" s="652" t="s">
        <v>3115</v>
      </c>
      <c r="F282" s="655"/>
      <c r="G282" s="655"/>
      <c r="H282" s="655"/>
      <c r="I282" s="655"/>
      <c r="J282" s="655">
        <v>4</v>
      </c>
      <c r="K282" s="655">
        <v>47486.2</v>
      </c>
      <c r="L282" s="655"/>
      <c r="M282" s="655">
        <v>11871.55</v>
      </c>
      <c r="N282" s="655"/>
      <c r="O282" s="655"/>
      <c r="P282" s="668"/>
      <c r="Q282" s="656"/>
    </row>
    <row r="283" spans="1:17" ht="14.4" customHeight="1" x14ac:dyDescent="0.3">
      <c r="A283" s="651" t="s">
        <v>525</v>
      </c>
      <c r="B283" s="652" t="s">
        <v>3065</v>
      </c>
      <c r="C283" s="652" t="s">
        <v>2794</v>
      </c>
      <c r="D283" s="652" t="s">
        <v>2935</v>
      </c>
      <c r="E283" s="652" t="s">
        <v>2936</v>
      </c>
      <c r="F283" s="655"/>
      <c r="G283" s="655"/>
      <c r="H283" s="655"/>
      <c r="I283" s="655"/>
      <c r="J283" s="655"/>
      <c r="K283" s="655"/>
      <c r="L283" s="655"/>
      <c r="M283" s="655"/>
      <c r="N283" s="655">
        <v>1</v>
      </c>
      <c r="O283" s="655">
        <v>18285</v>
      </c>
      <c r="P283" s="668"/>
      <c r="Q283" s="656">
        <v>18285</v>
      </c>
    </row>
    <row r="284" spans="1:17" ht="14.4" customHeight="1" x14ac:dyDescent="0.3">
      <c r="A284" s="651" t="s">
        <v>525</v>
      </c>
      <c r="B284" s="652" t="s">
        <v>3065</v>
      </c>
      <c r="C284" s="652" t="s">
        <v>2794</v>
      </c>
      <c r="D284" s="652" t="s">
        <v>3116</v>
      </c>
      <c r="E284" s="652" t="s">
        <v>3095</v>
      </c>
      <c r="F284" s="655"/>
      <c r="G284" s="655"/>
      <c r="H284" s="655"/>
      <c r="I284" s="655"/>
      <c r="J284" s="655"/>
      <c r="K284" s="655"/>
      <c r="L284" s="655"/>
      <c r="M284" s="655"/>
      <c r="N284" s="655">
        <v>4</v>
      </c>
      <c r="O284" s="655">
        <v>77602.880000000005</v>
      </c>
      <c r="P284" s="668"/>
      <c r="Q284" s="656">
        <v>19400.72</v>
      </c>
    </row>
    <row r="285" spans="1:17" ht="14.4" customHeight="1" x14ac:dyDescent="0.3">
      <c r="A285" s="651" t="s">
        <v>525</v>
      </c>
      <c r="B285" s="652" t="s">
        <v>3065</v>
      </c>
      <c r="C285" s="652" t="s">
        <v>2794</v>
      </c>
      <c r="D285" s="652" t="s">
        <v>3117</v>
      </c>
      <c r="E285" s="652" t="s">
        <v>2806</v>
      </c>
      <c r="F285" s="655"/>
      <c r="G285" s="655"/>
      <c r="H285" s="655"/>
      <c r="I285" s="655"/>
      <c r="J285" s="655"/>
      <c r="K285" s="655"/>
      <c r="L285" s="655"/>
      <c r="M285" s="655"/>
      <c r="N285" s="655">
        <v>1</v>
      </c>
      <c r="O285" s="655">
        <v>2033.67</v>
      </c>
      <c r="P285" s="668"/>
      <c r="Q285" s="656">
        <v>2033.67</v>
      </c>
    </row>
    <row r="286" spans="1:17" ht="14.4" customHeight="1" x14ac:dyDescent="0.3">
      <c r="A286" s="651" t="s">
        <v>525</v>
      </c>
      <c r="B286" s="652" t="s">
        <v>3065</v>
      </c>
      <c r="C286" s="652" t="s">
        <v>2679</v>
      </c>
      <c r="D286" s="652" t="s">
        <v>3118</v>
      </c>
      <c r="E286" s="652" t="s">
        <v>3119</v>
      </c>
      <c r="F286" s="655">
        <v>12</v>
      </c>
      <c r="G286" s="655">
        <v>383592</v>
      </c>
      <c r="H286" s="655">
        <v>1</v>
      </c>
      <c r="I286" s="655">
        <v>31966</v>
      </c>
      <c r="J286" s="655">
        <v>6</v>
      </c>
      <c r="K286" s="655">
        <v>191796</v>
      </c>
      <c r="L286" s="655">
        <v>0.5</v>
      </c>
      <c r="M286" s="655">
        <v>31966</v>
      </c>
      <c r="N286" s="655">
        <v>10</v>
      </c>
      <c r="O286" s="655">
        <v>319660</v>
      </c>
      <c r="P286" s="668">
        <v>0.83333333333333337</v>
      </c>
      <c r="Q286" s="656">
        <v>31966</v>
      </c>
    </row>
    <row r="287" spans="1:17" ht="14.4" customHeight="1" x14ac:dyDescent="0.3">
      <c r="A287" s="651" t="s">
        <v>525</v>
      </c>
      <c r="B287" s="652" t="s">
        <v>3065</v>
      </c>
      <c r="C287" s="652" t="s">
        <v>2679</v>
      </c>
      <c r="D287" s="652" t="s">
        <v>3120</v>
      </c>
      <c r="E287" s="652" t="s">
        <v>3121</v>
      </c>
      <c r="F287" s="655">
        <v>87</v>
      </c>
      <c r="G287" s="655">
        <v>1035039</v>
      </c>
      <c r="H287" s="655">
        <v>1</v>
      </c>
      <c r="I287" s="655">
        <v>11897</v>
      </c>
      <c r="J287" s="655">
        <v>79</v>
      </c>
      <c r="K287" s="655">
        <v>939863</v>
      </c>
      <c r="L287" s="655">
        <v>0.90804597701149425</v>
      </c>
      <c r="M287" s="655">
        <v>11897</v>
      </c>
      <c r="N287" s="655">
        <v>108</v>
      </c>
      <c r="O287" s="655">
        <v>1284876</v>
      </c>
      <c r="P287" s="668">
        <v>1.2413793103448276</v>
      </c>
      <c r="Q287" s="656">
        <v>11897</v>
      </c>
    </row>
    <row r="288" spans="1:17" ht="14.4" customHeight="1" x14ac:dyDescent="0.3">
      <c r="A288" s="651" t="s">
        <v>525</v>
      </c>
      <c r="B288" s="652" t="s">
        <v>3065</v>
      </c>
      <c r="C288" s="652" t="s">
        <v>2679</v>
      </c>
      <c r="D288" s="652" t="s">
        <v>3122</v>
      </c>
      <c r="E288" s="652" t="s">
        <v>3123</v>
      </c>
      <c r="F288" s="655">
        <v>3</v>
      </c>
      <c r="G288" s="655">
        <v>2418</v>
      </c>
      <c r="H288" s="655">
        <v>1</v>
      </c>
      <c r="I288" s="655">
        <v>806</v>
      </c>
      <c r="J288" s="655">
        <v>6</v>
      </c>
      <c r="K288" s="655">
        <v>4914</v>
      </c>
      <c r="L288" s="655">
        <v>2.032258064516129</v>
      </c>
      <c r="M288" s="655">
        <v>819</v>
      </c>
      <c r="N288" s="655">
        <v>6</v>
      </c>
      <c r="O288" s="655">
        <v>5016</v>
      </c>
      <c r="P288" s="668">
        <v>2.0744416873449132</v>
      </c>
      <c r="Q288" s="656">
        <v>836</v>
      </c>
    </row>
    <row r="289" spans="1:17" ht="14.4" customHeight="1" x14ac:dyDescent="0.3">
      <c r="A289" s="651" t="s">
        <v>525</v>
      </c>
      <c r="B289" s="652" t="s">
        <v>3065</v>
      </c>
      <c r="C289" s="652" t="s">
        <v>2679</v>
      </c>
      <c r="D289" s="652" t="s">
        <v>2986</v>
      </c>
      <c r="E289" s="652" t="s">
        <v>2987</v>
      </c>
      <c r="F289" s="655">
        <v>0</v>
      </c>
      <c r="G289" s="655">
        <v>0</v>
      </c>
      <c r="H289" s="655"/>
      <c r="I289" s="655"/>
      <c r="J289" s="655">
        <v>0</v>
      </c>
      <c r="K289" s="655">
        <v>0</v>
      </c>
      <c r="L289" s="655"/>
      <c r="M289" s="655"/>
      <c r="N289" s="655">
        <v>0</v>
      </c>
      <c r="O289" s="655">
        <v>0</v>
      </c>
      <c r="P289" s="668"/>
      <c r="Q289" s="656"/>
    </row>
    <row r="290" spans="1:17" ht="14.4" customHeight="1" x14ac:dyDescent="0.3">
      <c r="A290" s="651" t="s">
        <v>525</v>
      </c>
      <c r="B290" s="652" t="s">
        <v>3065</v>
      </c>
      <c r="C290" s="652" t="s">
        <v>2679</v>
      </c>
      <c r="D290" s="652" t="s">
        <v>2988</v>
      </c>
      <c r="E290" s="652" t="s">
        <v>2989</v>
      </c>
      <c r="F290" s="655">
        <v>64</v>
      </c>
      <c r="G290" s="655">
        <v>0</v>
      </c>
      <c r="H290" s="655"/>
      <c r="I290" s="655">
        <v>0</v>
      </c>
      <c r="J290" s="655">
        <v>120</v>
      </c>
      <c r="K290" s="655">
        <v>0</v>
      </c>
      <c r="L290" s="655"/>
      <c r="M290" s="655">
        <v>0</v>
      </c>
      <c r="N290" s="655">
        <v>135</v>
      </c>
      <c r="O290" s="655">
        <v>0</v>
      </c>
      <c r="P290" s="668"/>
      <c r="Q290" s="656">
        <v>0</v>
      </c>
    </row>
    <row r="291" spans="1:17" ht="14.4" customHeight="1" x14ac:dyDescent="0.3">
      <c r="A291" s="651" t="s">
        <v>525</v>
      </c>
      <c r="B291" s="652" t="s">
        <v>3065</v>
      </c>
      <c r="C291" s="652" t="s">
        <v>2679</v>
      </c>
      <c r="D291" s="652" t="s">
        <v>3124</v>
      </c>
      <c r="E291" s="652" t="s">
        <v>3125</v>
      </c>
      <c r="F291" s="655">
        <v>6</v>
      </c>
      <c r="G291" s="655">
        <v>0</v>
      </c>
      <c r="H291" s="655"/>
      <c r="I291" s="655">
        <v>0</v>
      </c>
      <c r="J291" s="655">
        <v>3</v>
      </c>
      <c r="K291" s="655">
        <v>0</v>
      </c>
      <c r="L291" s="655"/>
      <c r="M291" s="655">
        <v>0</v>
      </c>
      <c r="N291" s="655">
        <v>8</v>
      </c>
      <c r="O291" s="655">
        <v>0</v>
      </c>
      <c r="P291" s="668"/>
      <c r="Q291" s="656">
        <v>0</v>
      </c>
    </row>
    <row r="292" spans="1:17" ht="14.4" customHeight="1" x14ac:dyDescent="0.3">
      <c r="A292" s="651" t="s">
        <v>525</v>
      </c>
      <c r="B292" s="652" t="s">
        <v>3065</v>
      </c>
      <c r="C292" s="652" t="s">
        <v>2679</v>
      </c>
      <c r="D292" s="652" t="s">
        <v>3126</v>
      </c>
      <c r="E292" s="652" t="s">
        <v>3127</v>
      </c>
      <c r="F292" s="655">
        <v>11</v>
      </c>
      <c r="G292" s="655">
        <v>0</v>
      </c>
      <c r="H292" s="655"/>
      <c r="I292" s="655">
        <v>0</v>
      </c>
      <c r="J292" s="655">
        <v>14</v>
      </c>
      <c r="K292" s="655">
        <v>0</v>
      </c>
      <c r="L292" s="655"/>
      <c r="M292" s="655">
        <v>0</v>
      </c>
      <c r="N292" s="655">
        <v>14</v>
      </c>
      <c r="O292" s="655">
        <v>0</v>
      </c>
      <c r="P292" s="668"/>
      <c r="Q292" s="656">
        <v>0</v>
      </c>
    </row>
    <row r="293" spans="1:17" ht="14.4" customHeight="1" x14ac:dyDescent="0.3">
      <c r="A293" s="651" t="s">
        <v>525</v>
      </c>
      <c r="B293" s="652" t="s">
        <v>3065</v>
      </c>
      <c r="C293" s="652" t="s">
        <v>2679</v>
      </c>
      <c r="D293" s="652" t="s">
        <v>2990</v>
      </c>
      <c r="E293" s="652" t="s">
        <v>2991</v>
      </c>
      <c r="F293" s="655">
        <v>12</v>
      </c>
      <c r="G293" s="655">
        <v>0</v>
      </c>
      <c r="H293" s="655"/>
      <c r="I293" s="655">
        <v>0</v>
      </c>
      <c r="J293" s="655">
        <v>6</v>
      </c>
      <c r="K293" s="655">
        <v>0</v>
      </c>
      <c r="L293" s="655"/>
      <c r="M293" s="655">
        <v>0</v>
      </c>
      <c r="N293" s="655">
        <v>8</v>
      </c>
      <c r="O293" s="655">
        <v>0</v>
      </c>
      <c r="P293" s="668"/>
      <c r="Q293" s="656">
        <v>0</v>
      </c>
    </row>
    <row r="294" spans="1:17" ht="14.4" customHeight="1" x14ac:dyDescent="0.3">
      <c r="A294" s="651" t="s">
        <v>525</v>
      </c>
      <c r="B294" s="652" t="s">
        <v>3065</v>
      </c>
      <c r="C294" s="652" t="s">
        <v>2679</v>
      </c>
      <c r="D294" s="652" t="s">
        <v>2704</v>
      </c>
      <c r="E294" s="652" t="s">
        <v>2705</v>
      </c>
      <c r="F294" s="655">
        <v>40</v>
      </c>
      <c r="G294" s="655">
        <v>9280</v>
      </c>
      <c r="H294" s="655">
        <v>1</v>
      </c>
      <c r="I294" s="655">
        <v>232</v>
      </c>
      <c r="J294" s="655">
        <v>33</v>
      </c>
      <c r="K294" s="655">
        <v>7755</v>
      </c>
      <c r="L294" s="655">
        <v>0.83566810344827591</v>
      </c>
      <c r="M294" s="655">
        <v>235</v>
      </c>
      <c r="N294" s="655">
        <v>39</v>
      </c>
      <c r="O294" s="655">
        <v>9773</v>
      </c>
      <c r="P294" s="668">
        <v>1.0531250000000001</v>
      </c>
      <c r="Q294" s="656">
        <v>250.58974358974359</v>
      </c>
    </row>
    <row r="295" spans="1:17" ht="14.4" customHeight="1" x14ac:dyDescent="0.3">
      <c r="A295" s="651" t="s">
        <v>525</v>
      </c>
      <c r="B295" s="652" t="s">
        <v>3065</v>
      </c>
      <c r="C295" s="652" t="s">
        <v>2679</v>
      </c>
      <c r="D295" s="652" t="s">
        <v>3128</v>
      </c>
      <c r="E295" s="652" t="s">
        <v>3127</v>
      </c>
      <c r="F295" s="655">
        <v>6</v>
      </c>
      <c r="G295" s="655">
        <v>0</v>
      </c>
      <c r="H295" s="655"/>
      <c r="I295" s="655">
        <v>0</v>
      </c>
      <c r="J295" s="655">
        <v>9</v>
      </c>
      <c r="K295" s="655">
        <v>0</v>
      </c>
      <c r="L295" s="655"/>
      <c r="M295" s="655">
        <v>0</v>
      </c>
      <c r="N295" s="655">
        <v>9</v>
      </c>
      <c r="O295" s="655">
        <v>0</v>
      </c>
      <c r="P295" s="668"/>
      <c r="Q295" s="656">
        <v>0</v>
      </c>
    </row>
    <row r="296" spans="1:17" ht="14.4" customHeight="1" x14ac:dyDescent="0.3">
      <c r="A296" s="651" t="s">
        <v>525</v>
      </c>
      <c r="B296" s="652" t="s">
        <v>3065</v>
      </c>
      <c r="C296" s="652" t="s">
        <v>2679</v>
      </c>
      <c r="D296" s="652" t="s">
        <v>3129</v>
      </c>
      <c r="E296" s="652" t="s">
        <v>3130</v>
      </c>
      <c r="F296" s="655">
        <v>23</v>
      </c>
      <c r="G296" s="655">
        <v>125948</v>
      </c>
      <c r="H296" s="655">
        <v>1</v>
      </c>
      <c r="I296" s="655">
        <v>5476</v>
      </c>
      <c r="J296" s="655">
        <v>23</v>
      </c>
      <c r="K296" s="655">
        <v>125948</v>
      </c>
      <c r="L296" s="655">
        <v>1</v>
      </c>
      <c r="M296" s="655">
        <v>5476</v>
      </c>
      <c r="N296" s="655">
        <v>46</v>
      </c>
      <c r="O296" s="655">
        <v>251896</v>
      </c>
      <c r="P296" s="668">
        <v>2</v>
      </c>
      <c r="Q296" s="656">
        <v>5476</v>
      </c>
    </row>
    <row r="297" spans="1:17" ht="14.4" customHeight="1" x14ac:dyDescent="0.3">
      <c r="A297" s="651" t="s">
        <v>525</v>
      </c>
      <c r="B297" s="652" t="s">
        <v>3065</v>
      </c>
      <c r="C297" s="652" t="s">
        <v>2679</v>
      </c>
      <c r="D297" s="652" t="s">
        <v>3131</v>
      </c>
      <c r="E297" s="652" t="s">
        <v>3132</v>
      </c>
      <c r="F297" s="655">
        <v>44</v>
      </c>
      <c r="G297" s="655">
        <v>1054504</v>
      </c>
      <c r="H297" s="655">
        <v>1</v>
      </c>
      <c r="I297" s="655">
        <v>23966</v>
      </c>
      <c r="J297" s="655">
        <v>86</v>
      </c>
      <c r="K297" s="655">
        <v>2061076</v>
      </c>
      <c r="L297" s="655">
        <v>1.9545454545454546</v>
      </c>
      <c r="M297" s="655">
        <v>23966</v>
      </c>
      <c r="N297" s="655">
        <v>59</v>
      </c>
      <c r="O297" s="655">
        <v>1413994</v>
      </c>
      <c r="P297" s="668">
        <v>1.3409090909090908</v>
      </c>
      <c r="Q297" s="656">
        <v>23966</v>
      </c>
    </row>
    <row r="298" spans="1:17" ht="14.4" customHeight="1" x14ac:dyDescent="0.3">
      <c r="A298" s="651" t="s">
        <v>525</v>
      </c>
      <c r="B298" s="652" t="s">
        <v>3065</v>
      </c>
      <c r="C298" s="652" t="s">
        <v>2679</v>
      </c>
      <c r="D298" s="652" t="s">
        <v>3133</v>
      </c>
      <c r="E298" s="652" t="s">
        <v>3134</v>
      </c>
      <c r="F298" s="655">
        <v>48</v>
      </c>
      <c r="G298" s="655">
        <v>320448</v>
      </c>
      <c r="H298" s="655">
        <v>1</v>
      </c>
      <c r="I298" s="655">
        <v>6676</v>
      </c>
      <c r="J298" s="655">
        <v>23</v>
      </c>
      <c r="K298" s="655">
        <v>153548</v>
      </c>
      <c r="L298" s="655">
        <v>0.47916666666666669</v>
      </c>
      <c r="M298" s="655">
        <v>6676</v>
      </c>
      <c r="N298" s="655">
        <v>62</v>
      </c>
      <c r="O298" s="655">
        <v>413912</v>
      </c>
      <c r="P298" s="668">
        <v>1.2916666666666667</v>
      </c>
      <c r="Q298" s="656">
        <v>6676</v>
      </c>
    </row>
    <row r="299" spans="1:17" ht="14.4" customHeight="1" x14ac:dyDescent="0.3">
      <c r="A299" s="651" t="s">
        <v>525</v>
      </c>
      <c r="B299" s="652" t="s">
        <v>3065</v>
      </c>
      <c r="C299" s="652" t="s">
        <v>2679</v>
      </c>
      <c r="D299" s="652" t="s">
        <v>3135</v>
      </c>
      <c r="E299" s="652" t="s">
        <v>3127</v>
      </c>
      <c r="F299" s="655">
        <v>2</v>
      </c>
      <c r="G299" s="655">
        <v>0</v>
      </c>
      <c r="H299" s="655"/>
      <c r="I299" s="655">
        <v>0</v>
      </c>
      <c r="J299" s="655"/>
      <c r="K299" s="655"/>
      <c r="L299" s="655"/>
      <c r="M299" s="655"/>
      <c r="N299" s="655"/>
      <c r="O299" s="655"/>
      <c r="P299" s="668"/>
      <c r="Q299" s="656"/>
    </row>
    <row r="300" spans="1:17" ht="14.4" customHeight="1" x14ac:dyDescent="0.3">
      <c r="A300" s="651" t="s">
        <v>525</v>
      </c>
      <c r="B300" s="652" t="s">
        <v>3065</v>
      </c>
      <c r="C300" s="652" t="s">
        <v>2679</v>
      </c>
      <c r="D300" s="652" t="s">
        <v>3136</v>
      </c>
      <c r="E300" s="652" t="s">
        <v>3137</v>
      </c>
      <c r="F300" s="655">
        <v>72</v>
      </c>
      <c r="G300" s="655">
        <v>2013552</v>
      </c>
      <c r="H300" s="655">
        <v>1</v>
      </c>
      <c r="I300" s="655">
        <v>27966</v>
      </c>
      <c r="J300" s="655">
        <v>56</v>
      </c>
      <c r="K300" s="655">
        <v>1566096</v>
      </c>
      <c r="L300" s="655">
        <v>0.77777777777777779</v>
      </c>
      <c r="M300" s="655">
        <v>27966</v>
      </c>
      <c r="N300" s="655">
        <v>61</v>
      </c>
      <c r="O300" s="655">
        <v>1705926</v>
      </c>
      <c r="P300" s="668">
        <v>0.84722222222222221</v>
      </c>
      <c r="Q300" s="656">
        <v>27966</v>
      </c>
    </row>
    <row r="301" spans="1:17" ht="14.4" customHeight="1" x14ac:dyDescent="0.3">
      <c r="A301" s="651" t="s">
        <v>525</v>
      </c>
      <c r="B301" s="652" t="s">
        <v>3065</v>
      </c>
      <c r="C301" s="652" t="s">
        <v>2679</v>
      </c>
      <c r="D301" s="652" t="s">
        <v>2718</v>
      </c>
      <c r="E301" s="652" t="s">
        <v>2719</v>
      </c>
      <c r="F301" s="655">
        <v>46</v>
      </c>
      <c r="G301" s="655">
        <v>15824</v>
      </c>
      <c r="H301" s="655">
        <v>1</v>
      </c>
      <c r="I301" s="655">
        <v>344</v>
      </c>
      <c r="J301" s="655">
        <v>35</v>
      </c>
      <c r="K301" s="655">
        <v>12213</v>
      </c>
      <c r="L301" s="655">
        <v>0.77180232558139539</v>
      </c>
      <c r="M301" s="655">
        <v>348.94285714285712</v>
      </c>
      <c r="N301" s="655">
        <v>44</v>
      </c>
      <c r="O301" s="655">
        <v>16276</v>
      </c>
      <c r="P301" s="668">
        <v>1.0285642062689586</v>
      </c>
      <c r="Q301" s="656">
        <v>369.90909090909093</v>
      </c>
    </row>
    <row r="302" spans="1:17" ht="14.4" customHeight="1" x14ac:dyDescent="0.3">
      <c r="A302" s="651" t="s">
        <v>525</v>
      </c>
      <c r="B302" s="652" t="s">
        <v>3065</v>
      </c>
      <c r="C302" s="652" t="s">
        <v>2679</v>
      </c>
      <c r="D302" s="652" t="s">
        <v>3138</v>
      </c>
      <c r="E302" s="652" t="s">
        <v>3139</v>
      </c>
      <c r="F302" s="655">
        <v>1</v>
      </c>
      <c r="G302" s="655">
        <v>1110</v>
      </c>
      <c r="H302" s="655">
        <v>1</v>
      </c>
      <c r="I302" s="655">
        <v>1110</v>
      </c>
      <c r="J302" s="655"/>
      <c r="K302" s="655"/>
      <c r="L302" s="655"/>
      <c r="M302" s="655"/>
      <c r="N302" s="655"/>
      <c r="O302" s="655"/>
      <c r="P302" s="668"/>
      <c r="Q302" s="656"/>
    </row>
    <row r="303" spans="1:17" ht="14.4" customHeight="1" x14ac:dyDescent="0.3">
      <c r="A303" s="651" t="s">
        <v>525</v>
      </c>
      <c r="B303" s="652" t="s">
        <v>3065</v>
      </c>
      <c r="C303" s="652" t="s">
        <v>2679</v>
      </c>
      <c r="D303" s="652" t="s">
        <v>3026</v>
      </c>
      <c r="E303" s="652" t="s">
        <v>3027</v>
      </c>
      <c r="F303" s="655">
        <v>16</v>
      </c>
      <c r="G303" s="655">
        <v>0</v>
      </c>
      <c r="H303" s="655"/>
      <c r="I303" s="655">
        <v>0</v>
      </c>
      <c r="J303" s="655">
        <v>16</v>
      </c>
      <c r="K303" s="655">
        <v>0</v>
      </c>
      <c r="L303" s="655"/>
      <c r="M303" s="655">
        <v>0</v>
      </c>
      <c r="N303" s="655">
        <v>17</v>
      </c>
      <c r="O303" s="655">
        <v>0</v>
      </c>
      <c r="P303" s="668"/>
      <c r="Q303" s="656">
        <v>0</v>
      </c>
    </row>
    <row r="304" spans="1:17" ht="14.4" customHeight="1" x14ac:dyDescent="0.3">
      <c r="A304" s="651" t="s">
        <v>525</v>
      </c>
      <c r="B304" s="652" t="s">
        <v>3140</v>
      </c>
      <c r="C304" s="652" t="s">
        <v>2679</v>
      </c>
      <c r="D304" s="652" t="s">
        <v>3141</v>
      </c>
      <c r="E304" s="652" t="s">
        <v>3142</v>
      </c>
      <c r="F304" s="655">
        <v>1</v>
      </c>
      <c r="G304" s="655">
        <v>1446</v>
      </c>
      <c r="H304" s="655">
        <v>1</v>
      </c>
      <c r="I304" s="655">
        <v>1446</v>
      </c>
      <c r="J304" s="655"/>
      <c r="K304" s="655"/>
      <c r="L304" s="655"/>
      <c r="M304" s="655"/>
      <c r="N304" s="655"/>
      <c r="O304" s="655"/>
      <c r="P304" s="668"/>
      <c r="Q304" s="656"/>
    </row>
    <row r="305" spans="1:17" ht="14.4" customHeight="1" x14ac:dyDescent="0.3">
      <c r="A305" s="651" t="s">
        <v>525</v>
      </c>
      <c r="B305" s="652" t="s">
        <v>3143</v>
      </c>
      <c r="C305" s="652" t="s">
        <v>2679</v>
      </c>
      <c r="D305" s="652" t="s">
        <v>3144</v>
      </c>
      <c r="E305" s="652" t="s">
        <v>3145</v>
      </c>
      <c r="F305" s="655">
        <v>11</v>
      </c>
      <c r="G305" s="655">
        <v>3509</v>
      </c>
      <c r="H305" s="655">
        <v>1</v>
      </c>
      <c r="I305" s="655">
        <v>319</v>
      </c>
      <c r="J305" s="655"/>
      <c r="K305" s="655"/>
      <c r="L305" s="655"/>
      <c r="M305" s="655"/>
      <c r="N305" s="655"/>
      <c r="O305" s="655"/>
      <c r="P305" s="668"/>
      <c r="Q305" s="656"/>
    </row>
    <row r="306" spans="1:17" ht="14.4" customHeight="1" x14ac:dyDescent="0.3">
      <c r="A306" s="651" t="s">
        <v>525</v>
      </c>
      <c r="B306" s="652" t="s">
        <v>3143</v>
      </c>
      <c r="C306" s="652" t="s">
        <v>2679</v>
      </c>
      <c r="D306" s="652" t="s">
        <v>3146</v>
      </c>
      <c r="E306" s="652" t="s">
        <v>3147</v>
      </c>
      <c r="F306" s="655"/>
      <c r="G306" s="655"/>
      <c r="H306" s="655"/>
      <c r="I306" s="655"/>
      <c r="J306" s="655">
        <v>1</v>
      </c>
      <c r="K306" s="655">
        <v>917</v>
      </c>
      <c r="L306" s="655"/>
      <c r="M306" s="655">
        <v>917</v>
      </c>
      <c r="N306" s="655"/>
      <c r="O306" s="655"/>
      <c r="P306" s="668"/>
      <c r="Q306" s="656"/>
    </row>
    <row r="307" spans="1:17" ht="14.4" customHeight="1" x14ac:dyDescent="0.3">
      <c r="A307" s="651" t="s">
        <v>525</v>
      </c>
      <c r="B307" s="652" t="s">
        <v>3143</v>
      </c>
      <c r="C307" s="652" t="s">
        <v>2679</v>
      </c>
      <c r="D307" s="652" t="s">
        <v>3148</v>
      </c>
      <c r="E307" s="652" t="s">
        <v>3149</v>
      </c>
      <c r="F307" s="655">
        <v>1</v>
      </c>
      <c r="G307" s="655">
        <v>2936</v>
      </c>
      <c r="H307" s="655">
        <v>1</v>
      </c>
      <c r="I307" s="655">
        <v>2936</v>
      </c>
      <c r="J307" s="655"/>
      <c r="K307" s="655"/>
      <c r="L307" s="655"/>
      <c r="M307" s="655"/>
      <c r="N307" s="655"/>
      <c r="O307" s="655"/>
      <c r="P307" s="668"/>
      <c r="Q307" s="656"/>
    </row>
    <row r="308" spans="1:17" ht="14.4" customHeight="1" x14ac:dyDescent="0.3">
      <c r="A308" s="651" t="s">
        <v>525</v>
      </c>
      <c r="B308" s="652" t="s">
        <v>3143</v>
      </c>
      <c r="C308" s="652" t="s">
        <v>2679</v>
      </c>
      <c r="D308" s="652" t="s">
        <v>3150</v>
      </c>
      <c r="E308" s="652" t="s">
        <v>3151</v>
      </c>
      <c r="F308" s="655">
        <v>15</v>
      </c>
      <c r="G308" s="655">
        <v>26535</v>
      </c>
      <c r="H308" s="655">
        <v>1</v>
      </c>
      <c r="I308" s="655">
        <v>1769</v>
      </c>
      <c r="J308" s="655">
        <v>12</v>
      </c>
      <c r="K308" s="655">
        <v>21468</v>
      </c>
      <c r="L308" s="655">
        <v>0.80904465799886938</v>
      </c>
      <c r="M308" s="655">
        <v>1789</v>
      </c>
      <c r="N308" s="655">
        <v>13</v>
      </c>
      <c r="O308" s="655">
        <v>24193</v>
      </c>
      <c r="P308" s="668">
        <v>0.91173921236103261</v>
      </c>
      <c r="Q308" s="656">
        <v>1861</v>
      </c>
    </row>
    <row r="309" spans="1:17" ht="14.4" customHeight="1" x14ac:dyDescent="0.3">
      <c r="A309" s="651" t="s">
        <v>525</v>
      </c>
      <c r="B309" s="652" t="s">
        <v>2724</v>
      </c>
      <c r="C309" s="652" t="s">
        <v>2679</v>
      </c>
      <c r="D309" s="652" t="s">
        <v>2684</v>
      </c>
      <c r="E309" s="652" t="s">
        <v>2685</v>
      </c>
      <c r="F309" s="655">
        <v>11</v>
      </c>
      <c r="G309" s="655">
        <v>55</v>
      </c>
      <c r="H309" s="655">
        <v>1</v>
      </c>
      <c r="I309" s="655">
        <v>5</v>
      </c>
      <c r="J309" s="655"/>
      <c r="K309" s="655"/>
      <c r="L309" s="655"/>
      <c r="M309" s="655"/>
      <c r="N309" s="655"/>
      <c r="O309" s="655"/>
      <c r="P309" s="668"/>
      <c r="Q309" s="656"/>
    </row>
    <row r="310" spans="1:17" ht="14.4" customHeight="1" x14ac:dyDescent="0.3">
      <c r="A310" s="651" t="s">
        <v>525</v>
      </c>
      <c r="B310" s="652" t="s">
        <v>2724</v>
      </c>
      <c r="C310" s="652" t="s">
        <v>2679</v>
      </c>
      <c r="D310" s="652" t="s">
        <v>3152</v>
      </c>
      <c r="E310" s="652" t="s">
        <v>3153</v>
      </c>
      <c r="F310" s="655">
        <v>1</v>
      </c>
      <c r="G310" s="655">
        <v>606</v>
      </c>
      <c r="H310" s="655">
        <v>1</v>
      </c>
      <c r="I310" s="655">
        <v>606</v>
      </c>
      <c r="J310" s="655"/>
      <c r="K310" s="655"/>
      <c r="L310" s="655"/>
      <c r="M310" s="655"/>
      <c r="N310" s="655"/>
      <c r="O310" s="655"/>
      <c r="P310" s="668"/>
      <c r="Q310" s="656"/>
    </row>
    <row r="311" spans="1:17" ht="14.4" customHeight="1" x14ac:dyDescent="0.3">
      <c r="A311" s="651" t="s">
        <v>525</v>
      </c>
      <c r="B311" s="652" t="s">
        <v>2724</v>
      </c>
      <c r="C311" s="652" t="s">
        <v>2679</v>
      </c>
      <c r="D311" s="652" t="s">
        <v>3154</v>
      </c>
      <c r="E311" s="652" t="s">
        <v>3153</v>
      </c>
      <c r="F311" s="655">
        <v>1</v>
      </c>
      <c r="G311" s="655">
        <v>520</v>
      </c>
      <c r="H311" s="655">
        <v>1</v>
      </c>
      <c r="I311" s="655">
        <v>520</v>
      </c>
      <c r="J311" s="655"/>
      <c r="K311" s="655"/>
      <c r="L311" s="655"/>
      <c r="M311" s="655"/>
      <c r="N311" s="655"/>
      <c r="O311" s="655"/>
      <c r="P311" s="668"/>
      <c r="Q311" s="656"/>
    </row>
    <row r="312" spans="1:17" ht="14.4" customHeight="1" x14ac:dyDescent="0.3">
      <c r="A312" s="651" t="s">
        <v>525</v>
      </c>
      <c r="B312" s="652" t="s">
        <v>3155</v>
      </c>
      <c r="C312" s="652" t="s">
        <v>2679</v>
      </c>
      <c r="D312" s="652" t="s">
        <v>3156</v>
      </c>
      <c r="E312" s="652" t="s">
        <v>3157</v>
      </c>
      <c r="F312" s="655">
        <v>7</v>
      </c>
      <c r="G312" s="655">
        <v>2884</v>
      </c>
      <c r="H312" s="655">
        <v>1</v>
      </c>
      <c r="I312" s="655">
        <v>412</v>
      </c>
      <c r="J312" s="655">
        <v>2</v>
      </c>
      <c r="K312" s="655">
        <v>838</v>
      </c>
      <c r="L312" s="655">
        <v>0.29056865464632453</v>
      </c>
      <c r="M312" s="655">
        <v>419</v>
      </c>
      <c r="N312" s="655"/>
      <c r="O312" s="655"/>
      <c r="P312" s="668"/>
      <c r="Q312" s="656"/>
    </row>
    <row r="313" spans="1:17" ht="14.4" customHeight="1" x14ac:dyDescent="0.3">
      <c r="A313" s="651" t="s">
        <v>525</v>
      </c>
      <c r="B313" s="652" t="s">
        <v>3155</v>
      </c>
      <c r="C313" s="652" t="s">
        <v>2679</v>
      </c>
      <c r="D313" s="652" t="s">
        <v>3158</v>
      </c>
      <c r="E313" s="652" t="s">
        <v>3159</v>
      </c>
      <c r="F313" s="655">
        <v>1</v>
      </c>
      <c r="G313" s="655">
        <v>284</v>
      </c>
      <c r="H313" s="655">
        <v>1</v>
      </c>
      <c r="I313" s="655">
        <v>284</v>
      </c>
      <c r="J313" s="655"/>
      <c r="K313" s="655"/>
      <c r="L313" s="655"/>
      <c r="M313" s="655"/>
      <c r="N313" s="655"/>
      <c r="O313" s="655"/>
      <c r="P313" s="668"/>
      <c r="Q313" s="656"/>
    </row>
    <row r="314" spans="1:17" ht="14.4" customHeight="1" x14ac:dyDescent="0.3">
      <c r="A314" s="651" t="s">
        <v>525</v>
      </c>
      <c r="B314" s="652" t="s">
        <v>3155</v>
      </c>
      <c r="C314" s="652" t="s">
        <v>2679</v>
      </c>
      <c r="D314" s="652" t="s">
        <v>3160</v>
      </c>
      <c r="E314" s="652" t="s">
        <v>3161</v>
      </c>
      <c r="F314" s="655">
        <v>3</v>
      </c>
      <c r="G314" s="655">
        <v>2601</v>
      </c>
      <c r="H314" s="655">
        <v>1</v>
      </c>
      <c r="I314" s="655">
        <v>867</v>
      </c>
      <c r="J314" s="655">
        <v>1</v>
      </c>
      <c r="K314" s="655">
        <v>883</v>
      </c>
      <c r="L314" s="655">
        <v>0.33948481353325644</v>
      </c>
      <c r="M314" s="655">
        <v>883</v>
      </c>
      <c r="N314" s="655"/>
      <c r="O314" s="655"/>
      <c r="P314" s="668"/>
      <c r="Q314" s="656"/>
    </row>
    <row r="315" spans="1:17" ht="14.4" customHeight="1" x14ac:dyDescent="0.3">
      <c r="A315" s="651" t="s">
        <v>525</v>
      </c>
      <c r="B315" s="652" t="s">
        <v>3155</v>
      </c>
      <c r="C315" s="652" t="s">
        <v>2679</v>
      </c>
      <c r="D315" s="652" t="s">
        <v>3162</v>
      </c>
      <c r="E315" s="652" t="s">
        <v>3163</v>
      </c>
      <c r="F315" s="655">
        <v>1</v>
      </c>
      <c r="G315" s="655">
        <v>1834</v>
      </c>
      <c r="H315" s="655">
        <v>1</v>
      </c>
      <c r="I315" s="655">
        <v>1834</v>
      </c>
      <c r="J315" s="655">
        <v>2</v>
      </c>
      <c r="K315" s="655">
        <v>3736</v>
      </c>
      <c r="L315" s="655">
        <v>2.0370774263904035</v>
      </c>
      <c r="M315" s="655">
        <v>1868</v>
      </c>
      <c r="N315" s="655"/>
      <c r="O315" s="655"/>
      <c r="P315" s="668"/>
      <c r="Q315" s="656"/>
    </row>
    <row r="316" spans="1:17" ht="14.4" customHeight="1" x14ac:dyDescent="0.3">
      <c r="A316" s="651" t="s">
        <v>525</v>
      </c>
      <c r="B316" s="652" t="s">
        <v>3155</v>
      </c>
      <c r="C316" s="652" t="s">
        <v>2679</v>
      </c>
      <c r="D316" s="652" t="s">
        <v>3164</v>
      </c>
      <c r="E316" s="652" t="s">
        <v>3165</v>
      </c>
      <c r="F316" s="655">
        <v>7</v>
      </c>
      <c r="G316" s="655">
        <v>21245</v>
      </c>
      <c r="H316" s="655">
        <v>1</v>
      </c>
      <c r="I316" s="655">
        <v>3035</v>
      </c>
      <c r="J316" s="655">
        <v>2</v>
      </c>
      <c r="K316" s="655">
        <v>6186</v>
      </c>
      <c r="L316" s="655">
        <v>0.29117439397505296</v>
      </c>
      <c r="M316" s="655">
        <v>3093</v>
      </c>
      <c r="N316" s="655"/>
      <c r="O316" s="655"/>
      <c r="P316" s="668"/>
      <c r="Q316" s="656"/>
    </row>
    <row r="317" spans="1:17" ht="14.4" customHeight="1" x14ac:dyDescent="0.3">
      <c r="A317" s="651" t="s">
        <v>525</v>
      </c>
      <c r="B317" s="652" t="s">
        <v>3155</v>
      </c>
      <c r="C317" s="652" t="s">
        <v>2679</v>
      </c>
      <c r="D317" s="652" t="s">
        <v>3166</v>
      </c>
      <c r="E317" s="652" t="s">
        <v>3167</v>
      </c>
      <c r="F317" s="655">
        <v>29</v>
      </c>
      <c r="G317" s="655">
        <v>1218</v>
      </c>
      <c r="H317" s="655">
        <v>1</v>
      </c>
      <c r="I317" s="655">
        <v>42</v>
      </c>
      <c r="J317" s="655">
        <v>8</v>
      </c>
      <c r="K317" s="655">
        <v>344</v>
      </c>
      <c r="L317" s="655">
        <v>0.28243021346469621</v>
      </c>
      <c r="M317" s="655">
        <v>43</v>
      </c>
      <c r="N317" s="655"/>
      <c r="O317" s="655"/>
      <c r="P317" s="668"/>
      <c r="Q317" s="656"/>
    </row>
    <row r="318" spans="1:17" ht="14.4" customHeight="1" x14ac:dyDescent="0.3">
      <c r="A318" s="651" t="s">
        <v>525</v>
      </c>
      <c r="B318" s="652" t="s">
        <v>3155</v>
      </c>
      <c r="C318" s="652" t="s">
        <v>2679</v>
      </c>
      <c r="D318" s="652" t="s">
        <v>3168</v>
      </c>
      <c r="E318" s="652" t="s">
        <v>3169</v>
      </c>
      <c r="F318" s="655">
        <v>4</v>
      </c>
      <c r="G318" s="655">
        <v>5672</v>
      </c>
      <c r="H318" s="655">
        <v>1</v>
      </c>
      <c r="I318" s="655">
        <v>1418</v>
      </c>
      <c r="J318" s="655">
        <v>1</v>
      </c>
      <c r="K318" s="655">
        <v>1447</v>
      </c>
      <c r="L318" s="655">
        <v>0.25511283497884346</v>
      </c>
      <c r="M318" s="655">
        <v>1447</v>
      </c>
      <c r="N318" s="655"/>
      <c r="O318" s="655"/>
      <c r="P318" s="668"/>
      <c r="Q318" s="656"/>
    </row>
    <row r="319" spans="1:17" ht="14.4" customHeight="1" x14ac:dyDescent="0.3">
      <c r="A319" s="651" t="s">
        <v>525</v>
      </c>
      <c r="B319" s="652" t="s">
        <v>3155</v>
      </c>
      <c r="C319" s="652" t="s">
        <v>2679</v>
      </c>
      <c r="D319" s="652" t="s">
        <v>3170</v>
      </c>
      <c r="E319" s="652" t="s">
        <v>3171</v>
      </c>
      <c r="F319" s="655">
        <v>6</v>
      </c>
      <c r="G319" s="655">
        <v>3522</v>
      </c>
      <c r="H319" s="655">
        <v>1</v>
      </c>
      <c r="I319" s="655">
        <v>587</v>
      </c>
      <c r="J319" s="655"/>
      <c r="K319" s="655"/>
      <c r="L319" s="655"/>
      <c r="M319" s="655"/>
      <c r="N319" s="655"/>
      <c r="O319" s="655"/>
      <c r="P319" s="668"/>
      <c r="Q319" s="656"/>
    </row>
    <row r="320" spans="1:17" ht="14.4" customHeight="1" x14ac:dyDescent="0.3">
      <c r="A320" s="651" t="s">
        <v>525</v>
      </c>
      <c r="B320" s="652" t="s">
        <v>3172</v>
      </c>
      <c r="C320" s="652" t="s">
        <v>2679</v>
      </c>
      <c r="D320" s="652" t="s">
        <v>3173</v>
      </c>
      <c r="E320" s="652" t="s">
        <v>3174</v>
      </c>
      <c r="F320" s="655">
        <v>105</v>
      </c>
      <c r="G320" s="655">
        <v>77910</v>
      </c>
      <c r="H320" s="655">
        <v>1</v>
      </c>
      <c r="I320" s="655">
        <v>742</v>
      </c>
      <c r="J320" s="655">
        <v>134</v>
      </c>
      <c r="K320" s="655">
        <v>100765</v>
      </c>
      <c r="L320" s="655">
        <v>1.293351302785265</v>
      </c>
      <c r="M320" s="655">
        <v>751.97761194029852</v>
      </c>
      <c r="N320" s="655">
        <v>105</v>
      </c>
      <c r="O320" s="655">
        <v>83712</v>
      </c>
      <c r="P320" s="668">
        <v>1.0744705429341548</v>
      </c>
      <c r="Q320" s="656">
        <v>797.25714285714287</v>
      </c>
    </row>
    <row r="321" spans="1:17" ht="14.4" customHeight="1" x14ac:dyDescent="0.3">
      <c r="A321" s="651" t="s">
        <v>3175</v>
      </c>
      <c r="B321" s="652" t="s">
        <v>2675</v>
      </c>
      <c r="C321" s="652" t="s">
        <v>2679</v>
      </c>
      <c r="D321" s="652" t="s">
        <v>2682</v>
      </c>
      <c r="E321" s="652" t="s">
        <v>2683</v>
      </c>
      <c r="F321" s="655"/>
      <c r="G321" s="655"/>
      <c r="H321" s="655"/>
      <c r="I321" s="655"/>
      <c r="J321" s="655"/>
      <c r="K321" s="655"/>
      <c r="L321" s="655"/>
      <c r="M321" s="655"/>
      <c r="N321" s="655">
        <v>1</v>
      </c>
      <c r="O321" s="655">
        <v>37</v>
      </c>
      <c r="P321" s="668"/>
      <c r="Q321" s="656">
        <v>37</v>
      </c>
    </row>
    <row r="322" spans="1:17" ht="14.4" customHeight="1" x14ac:dyDescent="0.3">
      <c r="A322" s="651" t="s">
        <v>3175</v>
      </c>
      <c r="B322" s="652" t="s">
        <v>2675</v>
      </c>
      <c r="C322" s="652" t="s">
        <v>2679</v>
      </c>
      <c r="D322" s="652" t="s">
        <v>2690</v>
      </c>
      <c r="E322" s="652" t="s">
        <v>2691</v>
      </c>
      <c r="F322" s="655">
        <v>2</v>
      </c>
      <c r="G322" s="655">
        <v>232</v>
      </c>
      <c r="H322" s="655">
        <v>1</v>
      </c>
      <c r="I322" s="655">
        <v>116</v>
      </c>
      <c r="J322" s="655"/>
      <c r="K322" s="655"/>
      <c r="L322" s="655"/>
      <c r="M322" s="655"/>
      <c r="N322" s="655">
        <v>1</v>
      </c>
      <c r="O322" s="655">
        <v>126</v>
      </c>
      <c r="P322" s="668">
        <v>0.5431034482758621</v>
      </c>
      <c r="Q322" s="656">
        <v>126</v>
      </c>
    </row>
    <row r="323" spans="1:17" ht="14.4" customHeight="1" x14ac:dyDescent="0.3">
      <c r="A323" s="651" t="s">
        <v>3175</v>
      </c>
      <c r="B323" s="652" t="s">
        <v>2675</v>
      </c>
      <c r="C323" s="652" t="s">
        <v>2679</v>
      </c>
      <c r="D323" s="652" t="s">
        <v>2702</v>
      </c>
      <c r="E323" s="652" t="s">
        <v>2703</v>
      </c>
      <c r="F323" s="655"/>
      <c r="G323" s="655"/>
      <c r="H323" s="655"/>
      <c r="I323" s="655"/>
      <c r="J323" s="655">
        <v>6</v>
      </c>
      <c r="K323" s="655">
        <v>0</v>
      </c>
      <c r="L323" s="655"/>
      <c r="M323" s="655">
        <v>0</v>
      </c>
      <c r="N323" s="655"/>
      <c r="O323" s="655"/>
      <c r="P323" s="668"/>
      <c r="Q323" s="656"/>
    </row>
    <row r="324" spans="1:17" ht="14.4" customHeight="1" x14ac:dyDescent="0.3">
      <c r="A324" s="651" t="s">
        <v>3175</v>
      </c>
      <c r="B324" s="652" t="s">
        <v>2675</v>
      </c>
      <c r="C324" s="652" t="s">
        <v>2679</v>
      </c>
      <c r="D324" s="652" t="s">
        <v>2704</v>
      </c>
      <c r="E324" s="652" t="s">
        <v>2705</v>
      </c>
      <c r="F324" s="655">
        <v>7</v>
      </c>
      <c r="G324" s="655">
        <v>1624</v>
      </c>
      <c r="H324" s="655">
        <v>1</v>
      </c>
      <c r="I324" s="655">
        <v>232</v>
      </c>
      <c r="J324" s="655">
        <v>5</v>
      </c>
      <c r="K324" s="655">
        <v>1175</v>
      </c>
      <c r="L324" s="655">
        <v>0.72352216748768472</v>
      </c>
      <c r="M324" s="655">
        <v>235</v>
      </c>
      <c r="N324" s="655">
        <v>6</v>
      </c>
      <c r="O324" s="655">
        <v>1506</v>
      </c>
      <c r="P324" s="668">
        <v>0.92733990147783252</v>
      </c>
      <c r="Q324" s="656">
        <v>251</v>
      </c>
    </row>
    <row r="325" spans="1:17" ht="14.4" customHeight="1" x14ac:dyDescent="0.3">
      <c r="A325" s="651" t="s">
        <v>3175</v>
      </c>
      <c r="B325" s="652" t="s">
        <v>2675</v>
      </c>
      <c r="C325" s="652" t="s">
        <v>2679</v>
      </c>
      <c r="D325" s="652" t="s">
        <v>2718</v>
      </c>
      <c r="E325" s="652" t="s">
        <v>2719</v>
      </c>
      <c r="F325" s="655"/>
      <c r="G325" s="655"/>
      <c r="H325" s="655"/>
      <c r="I325" s="655"/>
      <c r="J325" s="655">
        <v>1</v>
      </c>
      <c r="K325" s="655">
        <v>349</v>
      </c>
      <c r="L325" s="655"/>
      <c r="M325" s="655">
        <v>349</v>
      </c>
      <c r="N325" s="655">
        <v>1</v>
      </c>
      <c r="O325" s="655">
        <v>372</v>
      </c>
      <c r="P325" s="668"/>
      <c r="Q325" s="656">
        <v>372</v>
      </c>
    </row>
    <row r="326" spans="1:17" ht="14.4" customHeight="1" x14ac:dyDescent="0.3">
      <c r="A326" s="651" t="s">
        <v>3176</v>
      </c>
      <c r="B326" s="652" t="s">
        <v>2675</v>
      </c>
      <c r="C326" s="652" t="s">
        <v>2679</v>
      </c>
      <c r="D326" s="652" t="s">
        <v>2690</v>
      </c>
      <c r="E326" s="652" t="s">
        <v>2691</v>
      </c>
      <c r="F326" s="655"/>
      <c r="G326" s="655"/>
      <c r="H326" s="655"/>
      <c r="I326" s="655"/>
      <c r="J326" s="655"/>
      <c r="K326" s="655"/>
      <c r="L326" s="655"/>
      <c r="M326" s="655"/>
      <c r="N326" s="655">
        <v>1</v>
      </c>
      <c r="O326" s="655">
        <v>126</v>
      </c>
      <c r="P326" s="668"/>
      <c r="Q326" s="656">
        <v>126</v>
      </c>
    </row>
    <row r="327" spans="1:17" ht="14.4" customHeight="1" x14ac:dyDescent="0.3">
      <c r="A327" s="651" t="s">
        <v>3176</v>
      </c>
      <c r="B327" s="652" t="s">
        <v>2675</v>
      </c>
      <c r="C327" s="652" t="s">
        <v>2679</v>
      </c>
      <c r="D327" s="652" t="s">
        <v>2704</v>
      </c>
      <c r="E327" s="652" t="s">
        <v>2705</v>
      </c>
      <c r="F327" s="655"/>
      <c r="G327" s="655"/>
      <c r="H327" s="655"/>
      <c r="I327" s="655"/>
      <c r="J327" s="655"/>
      <c r="K327" s="655"/>
      <c r="L327" s="655"/>
      <c r="M327" s="655"/>
      <c r="N327" s="655">
        <v>1</v>
      </c>
      <c r="O327" s="655">
        <v>251</v>
      </c>
      <c r="P327" s="668"/>
      <c r="Q327" s="656">
        <v>251</v>
      </c>
    </row>
    <row r="328" spans="1:17" ht="14.4" customHeight="1" x14ac:dyDescent="0.3">
      <c r="A328" s="651" t="s">
        <v>3177</v>
      </c>
      <c r="B328" s="652" t="s">
        <v>2675</v>
      </c>
      <c r="C328" s="652" t="s">
        <v>2679</v>
      </c>
      <c r="D328" s="652" t="s">
        <v>2704</v>
      </c>
      <c r="E328" s="652" t="s">
        <v>2705</v>
      </c>
      <c r="F328" s="655">
        <v>4</v>
      </c>
      <c r="G328" s="655">
        <v>928</v>
      </c>
      <c r="H328" s="655">
        <v>1</v>
      </c>
      <c r="I328" s="655">
        <v>232</v>
      </c>
      <c r="J328" s="655">
        <v>1</v>
      </c>
      <c r="K328" s="655">
        <v>235</v>
      </c>
      <c r="L328" s="655">
        <v>0.25323275862068967</v>
      </c>
      <c r="M328" s="655">
        <v>235</v>
      </c>
      <c r="N328" s="655"/>
      <c r="O328" s="655"/>
      <c r="P328" s="668"/>
      <c r="Q328" s="656"/>
    </row>
    <row r="329" spans="1:17" ht="14.4" customHeight="1" x14ac:dyDescent="0.3">
      <c r="A329" s="651" t="s">
        <v>3178</v>
      </c>
      <c r="B329" s="652" t="s">
        <v>2675</v>
      </c>
      <c r="C329" s="652" t="s">
        <v>2679</v>
      </c>
      <c r="D329" s="652" t="s">
        <v>2690</v>
      </c>
      <c r="E329" s="652" t="s">
        <v>2691</v>
      </c>
      <c r="F329" s="655">
        <v>1</v>
      </c>
      <c r="G329" s="655">
        <v>116</v>
      </c>
      <c r="H329" s="655">
        <v>1</v>
      </c>
      <c r="I329" s="655">
        <v>116</v>
      </c>
      <c r="J329" s="655">
        <v>2</v>
      </c>
      <c r="K329" s="655">
        <v>236</v>
      </c>
      <c r="L329" s="655">
        <v>2.0344827586206895</v>
      </c>
      <c r="M329" s="655">
        <v>118</v>
      </c>
      <c r="N329" s="655">
        <v>1</v>
      </c>
      <c r="O329" s="655">
        <v>126</v>
      </c>
      <c r="P329" s="668">
        <v>1.0862068965517242</v>
      </c>
      <c r="Q329" s="656">
        <v>126</v>
      </c>
    </row>
    <row r="330" spans="1:17" ht="14.4" customHeight="1" x14ac:dyDescent="0.3">
      <c r="A330" s="651" t="s">
        <v>3178</v>
      </c>
      <c r="B330" s="652" t="s">
        <v>2675</v>
      </c>
      <c r="C330" s="652" t="s">
        <v>2679</v>
      </c>
      <c r="D330" s="652" t="s">
        <v>2704</v>
      </c>
      <c r="E330" s="652" t="s">
        <v>2705</v>
      </c>
      <c r="F330" s="655">
        <v>9</v>
      </c>
      <c r="G330" s="655">
        <v>2088</v>
      </c>
      <c r="H330" s="655">
        <v>1</v>
      </c>
      <c r="I330" s="655">
        <v>232</v>
      </c>
      <c r="J330" s="655">
        <v>17</v>
      </c>
      <c r="K330" s="655">
        <v>3995</v>
      </c>
      <c r="L330" s="655">
        <v>1.9133141762452108</v>
      </c>
      <c r="M330" s="655">
        <v>235</v>
      </c>
      <c r="N330" s="655">
        <v>14</v>
      </c>
      <c r="O330" s="655">
        <v>3514</v>
      </c>
      <c r="P330" s="668">
        <v>1.6829501915708813</v>
      </c>
      <c r="Q330" s="656">
        <v>251</v>
      </c>
    </row>
    <row r="331" spans="1:17" ht="14.4" customHeight="1" x14ac:dyDescent="0.3">
      <c r="A331" s="651" t="s">
        <v>3178</v>
      </c>
      <c r="B331" s="652" t="s">
        <v>2675</v>
      </c>
      <c r="C331" s="652" t="s">
        <v>2679</v>
      </c>
      <c r="D331" s="652" t="s">
        <v>2710</v>
      </c>
      <c r="E331" s="652" t="s">
        <v>2711</v>
      </c>
      <c r="F331" s="655"/>
      <c r="G331" s="655"/>
      <c r="H331" s="655"/>
      <c r="I331" s="655"/>
      <c r="J331" s="655">
        <v>1</v>
      </c>
      <c r="K331" s="655">
        <v>0</v>
      </c>
      <c r="L331" s="655"/>
      <c r="M331" s="655">
        <v>0</v>
      </c>
      <c r="N331" s="655"/>
      <c r="O331" s="655"/>
      <c r="P331" s="668"/>
      <c r="Q331" s="656"/>
    </row>
    <row r="332" spans="1:17" ht="14.4" customHeight="1" x14ac:dyDescent="0.3">
      <c r="A332" s="651" t="s">
        <v>3179</v>
      </c>
      <c r="B332" s="652" t="s">
        <v>2675</v>
      </c>
      <c r="C332" s="652" t="s">
        <v>2679</v>
      </c>
      <c r="D332" s="652" t="s">
        <v>2690</v>
      </c>
      <c r="E332" s="652" t="s">
        <v>2691</v>
      </c>
      <c r="F332" s="655"/>
      <c r="G332" s="655"/>
      <c r="H332" s="655"/>
      <c r="I332" s="655"/>
      <c r="J332" s="655">
        <v>1</v>
      </c>
      <c r="K332" s="655">
        <v>118</v>
      </c>
      <c r="L332" s="655"/>
      <c r="M332" s="655">
        <v>118</v>
      </c>
      <c r="N332" s="655"/>
      <c r="O332" s="655"/>
      <c r="P332" s="668"/>
      <c r="Q332" s="656"/>
    </row>
    <row r="333" spans="1:17" ht="14.4" customHeight="1" x14ac:dyDescent="0.3">
      <c r="A333" s="651" t="s">
        <v>3179</v>
      </c>
      <c r="B333" s="652" t="s">
        <v>2675</v>
      </c>
      <c r="C333" s="652" t="s">
        <v>2679</v>
      </c>
      <c r="D333" s="652" t="s">
        <v>2702</v>
      </c>
      <c r="E333" s="652" t="s">
        <v>2703</v>
      </c>
      <c r="F333" s="655"/>
      <c r="G333" s="655"/>
      <c r="H333" s="655"/>
      <c r="I333" s="655"/>
      <c r="J333" s="655">
        <v>1</v>
      </c>
      <c r="K333" s="655">
        <v>0</v>
      </c>
      <c r="L333" s="655"/>
      <c r="M333" s="655">
        <v>0</v>
      </c>
      <c r="N333" s="655"/>
      <c r="O333" s="655"/>
      <c r="P333" s="668"/>
      <c r="Q333" s="656"/>
    </row>
    <row r="334" spans="1:17" ht="14.4" customHeight="1" x14ac:dyDescent="0.3">
      <c r="A334" s="651" t="s">
        <v>3179</v>
      </c>
      <c r="B334" s="652" t="s">
        <v>2675</v>
      </c>
      <c r="C334" s="652" t="s">
        <v>2679</v>
      </c>
      <c r="D334" s="652" t="s">
        <v>2704</v>
      </c>
      <c r="E334" s="652" t="s">
        <v>2705</v>
      </c>
      <c r="F334" s="655"/>
      <c r="G334" s="655"/>
      <c r="H334" s="655"/>
      <c r="I334" s="655"/>
      <c r="J334" s="655">
        <v>1</v>
      </c>
      <c r="K334" s="655">
        <v>235</v>
      </c>
      <c r="L334" s="655"/>
      <c r="M334" s="655">
        <v>235</v>
      </c>
      <c r="N334" s="655"/>
      <c r="O334" s="655"/>
      <c r="P334" s="668"/>
      <c r="Q334" s="656"/>
    </row>
    <row r="335" spans="1:17" ht="14.4" customHeight="1" x14ac:dyDescent="0.3">
      <c r="A335" s="651" t="s">
        <v>3180</v>
      </c>
      <c r="B335" s="652" t="s">
        <v>2675</v>
      </c>
      <c r="C335" s="652" t="s">
        <v>2679</v>
      </c>
      <c r="D335" s="652" t="s">
        <v>2690</v>
      </c>
      <c r="E335" s="652" t="s">
        <v>2691</v>
      </c>
      <c r="F335" s="655"/>
      <c r="G335" s="655"/>
      <c r="H335" s="655"/>
      <c r="I335" s="655"/>
      <c r="J335" s="655">
        <v>1</v>
      </c>
      <c r="K335" s="655">
        <v>118</v>
      </c>
      <c r="L335" s="655"/>
      <c r="M335" s="655">
        <v>118</v>
      </c>
      <c r="N335" s="655"/>
      <c r="O335" s="655"/>
      <c r="P335" s="668"/>
      <c r="Q335" s="656"/>
    </row>
    <row r="336" spans="1:17" ht="14.4" customHeight="1" x14ac:dyDescent="0.3">
      <c r="A336" s="651" t="s">
        <v>3180</v>
      </c>
      <c r="B336" s="652" t="s">
        <v>2675</v>
      </c>
      <c r="C336" s="652" t="s">
        <v>2679</v>
      </c>
      <c r="D336" s="652" t="s">
        <v>2704</v>
      </c>
      <c r="E336" s="652" t="s">
        <v>2705</v>
      </c>
      <c r="F336" s="655">
        <v>1</v>
      </c>
      <c r="G336" s="655">
        <v>232</v>
      </c>
      <c r="H336" s="655">
        <v>1</v>
      </c>
      <c r="I336" s="655">
        <v>232</v>
      </c>
      <c r="J336" s="655"/>
      <c r="K336" s="655"/>
      <c r="L336" s="655"/>
      <c r="M336" s="655"/>
      <c r="N336" s="655"/>
      <c r="O336" s="655"/>
      <c r="P336" s="668"/>
      <c r="Q336" s="656"/>
    </row>
    <row r="337" spans="1:17" ht="14.4" customHeight="1" x14ac:dyDescent="0.3">
      <c r="A337" s="651" t="s">
        <v>3181</v>
      </c>
      <c r="B337" s="652" t="s">
        <v>2675</v>
      </c>
      <c r="C337" s="652" t="s">
        <v>2679</v>
      </c>
      <c r="D337" s="652" t="s">
        <v>2702</v>
      </c>
      <c r="E337" s="652" t="s">
        <v>2703</v>
      </c>
      <c r="F337" s="655"/>
      <c r="G337" s="655"/>
      <c r="H337" s="655"/>
      <c r="I337" s="655"/>
      <c r="J337" s="655">
        <v>1</v>
      </c>
      <c r="K337" s="655">
        <v>0</v>
      </c>
      <c r="L337" s="655"/>
      <c r="M337" s="655">
        <v>0</v>
      </c>
      <c r="N337" s="655">
        <v>1</v>
      </c>
      <c r="O337" s="655">
        <v>33.33</v>
      </c>
      <c r="P337" s="668"/>
      <c r="Q337" s="656">
        <v>33.33</v>
      </c>
    </row>
    <row r="338" spans="1:17" ht="14.4" customHeight="1" x14ac:dyDescent="0.3">
      <c r="A338" s="651" t="s">
        <v>3181</v>
      </c>
      <c r="B338" s="652" t="s">
        <v>2675</v>
      </c>
      <c r="C338" s="652" t="s">
        <v>2679</v>
      </c>
      <c r="D338" s="652" t="s">
        <v>2704</v>
      </c>
      <c r="E338" s="652" t="s">
        <v>2705</v>
      </c>
      <c r="F338" s="655">
        <v>1</v>
      </c>
      <c r="G338" s="655">
        <v>232</v>
      </c>
      <c r="H338" s="655">
        <v>1</v>
      </c>
      <c r="I338" s="655">
        <v>232</v>
      </c>
      <c r="J338" s="655">
        <v>2</v>
      </c>
      <c r="K338" s="655">
        <v>470</v>
      </c>
      <c r="L338" s="655">
        <v>2.0258620689655173</v>
      </c>
      <c r="M338" s="655">
        <v>235</v>
      </c>
      <c r="N338" s="655">
        <v>3</v>
      </c>
      <c r="O338" s="655">
        <v>753</v>
      </c>
      <c r="P338" s="668">
        <v>3.2456896551724137</v>
      </c>
      <c r="Q338" s="656">
        <v>251</v>
      </c>
    </row>
    <row r="339" spans="1:17" ht="14.4" customHeight="1" x14ac:dyDescent="0.3">
      <c r="A339" s="651" t="s">
        <v>3181</v>
      </c>
      <c r="B339" s="652" t="s">
        <v>2675</v>
      </c>
      <c r="C339" s="652" t="s">
        <v>2679</v>
      </c>
      <c r="D339" s="652" t="s">
        <v>2718</v>
      </c>
      <c r="E339" s="652" t="s">
        <v>2719</v>
      </c>
      <c r="F339" s="655"/>
      <c r="G339" s="655"/>
      <c r="H339" s="655"/>
      <c r="I339" s="655"/>
      <c r="J339" s="655"/>
      <c r="K339" s="655"/>
      <c r="L339" s="655"/>
      <c r="M339" s="655"/>
      <c r="N339" s="655">
        <v>1</v>
      </c>
      <c r="O339" s="655">
        <v>372</v>
      </c>
      <c r="P339" s="668"/>
      <c r="Q339" s="656">
        <v>372</v>
      </c>
    </row>
    <row r="340" spans="1:17" ht="14.4" customHeight="1" x14ac:dyDescent="0.3">
      <c r="A340" s="651" t="s">
        <v>3182</v>
      </c>
      <c r="B340" s="652" t="s">
        <v>2675</v>
      </c>
      <c r="C340" s="652" t="s">
        <v>2679</v>
      </c>
      <c r="D340" s="652" t="s">
        <v>2682</v>
      </c>
      <c r="E340" s="652" t="s">
        <v>2683</v>
      </c>
      <c r="F340" s="655"/>
      <c r="G340" s="655"/>
      <c r="H340" s="655"/>
      <c r="I340" s="655"/>
      <c r="J340" s="655"/>
      <c r="K340" s="655"/>
      <c r="L340" s="655"/>
      <c r="M340" s="655"/>
      <c r="N340" s="655">
        <v>1</v>
      </c>
      <c r="O340" s="655">
        <v>37</v>
      </c>
      <c r="P340" s="668"/>
      <c r="Q340" s="656">
        <v>37</v>
      </c>
    </row>
    <row r="341" spans="1:17" ht="14.4" customHeight="1" x14ac:dyDescent="0.3">
      <c r="A341" s="651" t="s">
        <v>3182</v>
      </c>
      <c r="B341" s="652" t="s">
        <v>2675</v>
      </c>
      <c r="C341" s="652" t="s">
        <v>2679</v>
      </c>
      <c r="D341" s="652" t="s">
        <v>2690</v>
      </c>
      <c r="E341" s="652" t="s">
        <v>2691</v>
      </c>
      <c r="F341" s="655">
        <v>23</v>
      </c>
      <c r="G341" s="655">
        <v>2668</v>
      </c>
      <c r="H341" s="655">
        <v>1</v>
      </c>
      <c r="I341" s="655">
        <v>116</v>
      </c>
      <c r="J341" s="655">
        <v>12</v>
      </c>
      <c r="K341" s="655">
        <v>1416</v>
      </c>
      <c r="L341" s="655">
        <v>0.53073463268365817</v>
      </c>
      <c r="M341" s="655">
        <v>118</v>
      </c>
      <c r="N341" s="655">
        <v>16</v>
      </c>
      <c r="O341" s="655">
        <v>2016</v>
      </c>
      <c r="P341" s="668">
        <v>0.75562218890554722</v>
      </c>
      <c r="Q341" s="656">
        <v>126</v>
      </c>
    </row>
    <row r="342" spans="1:17" ht="14.4" customHeight="1" x14ac:dyDescent="0.3">
      <c r="A342" s="651" t="s">
        <v>3182</v>
      </c>
      <c r="B342" s="652" t="s">
        <v>2675</v>
      </c>
      <c r="C342" s="652" t="s">
        <v>2679</v>
      </c>
      <c r="D342" s="652" t="s">
        <v>2702</v>
      </c>
      <c r="E342" s="652" t="s">
        <v>2703</v>
      </c>
      <c r="F342" s="655">
        <v>1</v>
      </c>
      <c r="G342" s="655">
        <v>0</v>
      </c>
      <c r="H342" s="655"/>
      <c r="I342" s="655">
        <v>0</v>
      </c>
      <c r="J342" s="655">
        <v>26</v>
      </c>
      <c r="K342" s="655">
        <v>0</v>
      </c>
      <c r="L342" s="655"/>
      <c r="M342" s="655">
        <v>0</v>
      </c>
      <c r="N342" s="655">
        <v>7</v>
      </c>
      <c r="O342" s="655">
        <v>233.31999999999994</v>
      </c>
      <c r="P342" s="668"/>
      <c r="Q342" s="656">
        <v>33.33142857142856</v>
      </c>
    </row>
    <row r="343" spans="1:17" ht="14.4" customHeight="1" x14ac:dyDescent="0.3">
      <c r="A343" s="651" t="s">
        <v>3182</v>
      </c>
      <c r="B343" s="652" t="s">
        <v>2675</v>
      </c>
      <c r="C343" s="652" t="s">
        <v>2679</v>
      </c>
      <c r="D343" s="652" t="s">
        <v>2704</v>
      </c>
      <c r="E343" s="652" t="s">
        <v>2705</v>
      </c>
      <c r="F343" s="655">
        <v>23</v>
      </c>
      <c r="G343" s="655">
        <v>5336</v>
      </c>
      <c r="H343" s="655">
        <v>1</v>
      </c>
      <c r="I343" s="655">
        <v>232</v>
      </c>
      <c r="J343" s="655">
        <v>30</v>
      </c>
      <c r="K343" s="655">
        <v>7050</v>
      </c>
      <c r="L343" s="655">
        <v>1.3212143928035982</v>
      </c>
      <c r="M343" s="655">
        <v>235</v>
      </c>
      <c r="N343" s="655">
        <v>51</v>
      </c>
      <c r="O343" s="655">
        <v>12801</v>
      </c>
      <c r="P343" s="668">
        <v>2.3989880059970017</v>
      </c>
      <c r="Q343" s="656">
        <v>251</v>
      </c>
    </row>
    <row r="344" spans="1:17" ht="14.4" customHeight="1" x14ac:dyDescent="0.3">
      <c r="A344" s="651" t="s">
        <v>3182</v>
      </c>
      <c r="B344" s="652" t="s">
        <v>2675</v>
      </c>
      <c r="C344" s="652" t="s">
        <v>2679</v>
      </c>
      <c r="D344" s="652" t="s">
        <v>2718</v>
      </c>
      <c r="E344" s="652" t="s">
        <v>2719</v>
      </c>
      <c r="F344" s="655"/>
      <c r="G344" s="655"/>
      <c r="H344" s="655"/>
      <c r="I344" s="655"/>
      <c r="J344" s="655">
        <v>7</v>
      </c>
      <c r="K344" s="655">
        <v>2443</v>
      </c>
      <c r="L344" s="655"/>
      <c r="M344" s="655">
        <v>349</v>
      </c>
      <c r="N344" s="655">
        <v>4</v>
      </c>
      <c r="O344" s="655">
        <v>1488</v>
      </c>
      <c r="P344" s="668"/>
      <c r="Q344" s="656">
        <v>372</v>
      </c>
    </row>
    <row r="345" spans="1:17" ht="14.4" customHeight="1" x14ac:dyDescent="0.3">
      <c r="A345" s="651" t="s">
        <v>3183</v>
      </c>
      <c r="B345" s="652" t="s">
        <v>2675</v>
      </c>
      <c r="C345" s="652" t="s">
        <v>2679</v>
      </c>
      <c r="D345" s="652" t="s">
        <v>2690</v>
      </c>
      <c r="E345" s="652" t="s">
        <v>2691</v>
      </c>
      <c r="F345" s="655">
        <v>2</v>
      </c>
      <c r="G345" s="655">
        <v>232</v>
      </c>
      <c r="H345" s="655">
        <v>1</v>
      </c>
      <c r="I345" s="655">
        <v>116</v>
      </c>
      <c r="J345" s="655"/>
      <c r="K345" s="655"/>
      <c r="L345" s="655"/>
      <c r="M345" s="655"/>
      <c r="N345" s="655"/>
      <c r="O345" s="655"/>
      <c r="P345" s="668"/>
      <c r="Q345" s="656"/>
    </row>
    <row r="346" spans="1:17" ht="14.4" customHeight="1" x14ac:dyDescent="0.3">
      <c r="A346" s="651" t="s">
        <v>3183</v>
      </c>
      <c r="B346" s="652" t="s">
        <v>2675</v>
      </c>
      <c r="C346" s="652" t="s">
        <v>2679</v>
      </c>
      <c r="D346" s="652" t="s">
        <v>2702</v>
      </c>
      <c r="E346" s="652" t="s">
        <v>2703</v>
      </c>
      <c r="F346" s="655"/>
      <c r="G346" s="655"/>
      <c r="H346" s="655"/>
      <c r="I346" s="655"/>
      <c r="J346" s="655"/>
      <c r="K346" s="655"/>
      <c r="L346" s="655"/>
      <c r="M346" s="655"/>
      <c r="N346" s="655">
        <v>1</v>
      </c>
      <c r="O346" s="655">
        <v>33.33</v>
      </c>
      <c r="P346" s="668"/>
      <c r="Q346" s="656">
        <v>33.33</v>
      </c>
    </row>
    <row r="347" spans="1:17" ht="14.4" customHeight="1" x14ac:dyDescent="0.3">
      <c r="A347" s="651" t="s">
        <v>3183</v>
      </c>
      <c r="B347" s="652" t="s">
        <v>2675</v>
      </c>
      <c r="C347" s="652" t="s">
        <v>2679</v>
      </c>
      <c r="D347" s="652" t="s">
        <v>2704</v>
      </c>
      <c r="E347" s="652" t="s">
        <v>2705</v>
      </c>
      <c r="F347" s="655"/>
      <c r="G347" s="655"/>
      <c r="H347" s="655"/>
      <c r="I347" s="655"/>
      <c r="J347" s="655"/>
      <c r="K347" s="655"/>
      <c r="L347" s="655"/>
      <c r="M347" s="655"/>
      <c r="N347" s="655">
        <v>1</v>
      </c>
      <c r="O347" s="655">
        <v>251</v>
      </c>
      <c r="P347" s="668"/>
      <c r="Q347" s="656">
        <v>251</v>
      </c>
    </row>
    <row r="348" spans="1:17" ht="14.4" customHeight="1" x14ac:dyDescent="0.3">
      <c r="A348" s="651" t="s">
        <v>3184</v>
      </c>
      <c r="B348" s="652" t="s">
        <v>2675</v>
      </c>
      <c r="C348" s="652" t="s">
        <v>2679</v>
      </c>
      <c r="D348" s="652" t="s">
        <v>2690</v>
      </c>
      <c r="E348" s="652" t="s">
        <v>2691</v>
      </c>
      <c r="F348" s="655">
        <v>2</v>
      </c>
      <c r="G348" s="655">
        <v>232</v>
      </c>
      <c r="H348" s="655">
        <v>1</v>
      </c>
      <c r="I348" s="655">
        <v>116</v>
      </c>
      <c r="J348" s="655">
        <v>2</v>
      </c>
      <c r="K348" s="655">
        <v>236</v>
      </c>
      <c r="L348" s="655">
        <v>1.0172413793103448</v>
      </c>
      <c r="M348" s="655">
        <v>118</v>
      </c>
      <c r="N348" s="655">
        <v>1</v>
      </c>
      <c r="O348" s="655">
        <v>126</v>
      </c>
      <c r="P348" s="668">
        <v>0.5431034482758621</v>
      </c>
      <c r="Q348" s="656">
        <v>126</v>
      </c>
    </row>
    <row r="349" spans="1:17" ht="14.4" customHeight="1" x14ac:dyDescent="0.3">
      <c r="A349" s="651" t="s">
        <v>3184</v>
      </c>
      <c r="B349" s="652" t="s">
        <v>2675</v>
      </c>
      <c r="C349" s="652" t="s">
        <v>2679</v>
      </c>
      <c r="D349" s="652" t="s">
        <v>2702</v>
      </c>
      <c r="E349" s="652" t="s">
        <v>2703</v>
      </c>
      <c r="F349" s="655"/>
      <c r="G349" s="655"/>
      <c r="H349" s="655"/>
      <c r="I349" s="655"/>
      <c r="J349" s="655">
        <v>5</v>
      </c>
      <c r="K349" s="655">
        <v>0</v>
      </c>
      <c r="L349" s="655"/>
      <c r="M349" s="655">
        <v>0</v>
      </c>
      <c r="N349" s="655"/>
      <c r="O349" s="655"/>
      <c r="P349" s="668"/>
      <c r="Q349" s="656"/>
    </row>
    <row r="350" spans="1:17" ht="14.4" customHeight="1" x14ac:dyDescent="0.3">
      <c r="A350" s="651" t="s">
        <v>3184</v>
      </c>
      <c r="B350" s="652" t="s">
        <v>2675</v>
      </c>
      <c r="C350" s="652" t="s">
        <v>2679</v>
      </c>
      <c r="D350" s="652" t="s">
        <v>2704</v>
      </c>
      <c r="E350" s="652" t="s">
        <v>2705</v>
      </c>
      <c r="F350" s="655"/>
      <c r="G350" s="655"/>
      <c r="H350" s="655"/>
      <c r="I350" s="655"/>
      <c r="J350" s="655">
        <v>5</v>
      </c>
      <c r="K350" s="655">
        <v>1175</v>
      </c>
      <c r="L350" s="655"/>
      <c r="M350" s="655">
        <v>235</v>
      </c>
      <c r="N350" s="655">
        <v>5</v>
      </c>
      <c r="O350" s="655">
        <v>1255</v>
      </c>
      <c r="P350" s="668"/>
      <c r="Q350" s="656">
        <v>251</v>
      </c>
    </row>
    <row r="351" spans="1:17" ht="14.4" customHeight="1" x14ac:dyDescent="0.3">
      <c r="A351" s="651" t="s">
        <v>3185</v>
      </c>
      <c r="B351" s="652" t="s">
        <v>2675</v>
      </c>
      <c r="C351" s="652" t="s">
        <v>2679</v>
      </c>
      <c r="D351" s="652" t="s">
        <v>2682</v>
      </c>
      <c r="E351" s="652" t="s">
        <v>2683</v>
      </c>
      <c r="F351" s="655"/>
      <c r="G351" s="655"/>
      <c r="H351" s="655"/>
      <c r="I351" s="655"/>
      <c r="J351" s="655"/>
      <c r="K351" s="655"/>
      <c r="L351" s="655"/>
      <c r="M351" s="655"/>
      <c r="N351" s="655">
        <v>2</v>
      </c>
      <c r="O351" s="655">
        <v>74</v>
      </c>
      <c r="P351" s="668"/>
      <c r="Q351" s="656">
        <v>37</v>
      </c>
    </row>
    <row r="352" spans="1:17" ht="14.4" customHeight="1" x14ac:dyDescent="0.3">
      <c r="A352" s="651" t="s">
        <v>3185</v>
      </c>
      <c r="B352" s="652" t="s">
        <v>2675</v>
      </c>
      <c r="C352" s="652" t="s">
        <v>2679</v>
      </c>
      <c r="D352" s="652" t="s">
        <v>2690</v>
      </c>
      <c r="E352" s="652" t="s">
        <v>2691</v>
      </c>
      <c r="F352" s="655">
        <v>8</v>
      </c>
      <c r="G352" s="655">
        <v>928</v>
      </c>
      <c r="H352" s="655">
        <v>1</v>
      </c>
      <c r="I352" s="655">
        <v>116</v>
      </c>
      <c r="J352" s="655">
        <v>2</v>
      </c>
      <c r="K352" s="655">
        <v>236</v>
      </c>
      <c r="L352" s="655">
        <v>0.25431034482758619</v>
      </c>
      <c r="M352" s="655">
        <v>118</v>
      </c>
      <c r="N352" s="655">
        <v>3</v>
      </c>
      <c r="O352" s="655">
        <v>378</v>
      </c>
      <c r="P352" s="668">
        <v>0.40732758620689657</v>
      </c>
      <c r="Q352" s="656">
        <v>126</v>
      </c>
    </row>
    <row r="353" spans="1:17" ht="14.4" customHeight="1" x14ac:dyDescent="0.3">
      <c r="A353" s="651" t="s">
        <v>3185</v>
      </c>
      <c r="B353" s="652" t="s">
        <v>2675</v>
      </c>
      <c r="C353" s="652" t="s">
        <v>2679</v>
      </c>
      <c r="D353" s="652" t="s">
        <v>2702</v>
      </c>
      <c r="E353" s="652" t="s">
        <v>2703</v>
      </c>
      <c r="F353" s="655"/>
      <c r="G353" s="655"/>
      <c r="H353" s="655"/>
      <c r="I353" s="655"/>
      <c r="J353" s="655">
        <v>2</v>
      </c>
      <c r="K353" s="655">
        <v>0</v>
      </c>
      <c r="L353" s="655"/>
      <c r="M353" s="655">
        <v>0</v>
      </c>
      <c r="N353" s="655">
        <v>1</v>
      </c>
      <c r="O353" s="655">
        <v>33.33</v>
      </c>
      <c r="P353" s="668"/>
      <c r="Q353" s="656">
        <v>33.33</v>
      </c>
    </row>
    <row r="354" spans="1:17" ht="14.4" customHeight="1" x14ac:dyDescent="0.3">
      <c r="A354" s="651" t="s">
        <v>3185</v>
      </c>
      <c r="B354" s="652" t="s">
        <v>2675</v>
      </c>
      <c r="C354" s="652" t="s">
        <v>2679</v>
      </c>
      <c r="D354" s="652" t="s">
        <v>2704</v>
      </c>
      <c r="E354" s="652" t="s">
        <v>2705</v>
      </c>
      <c r="F354" s="655">
        <v>3</v>
      </c>
      <c r="G354" s="655">
        <v>696</v>
      </c>
      <c r="H354" s="655">
        <v>1</v>
      </c>
      <c r="I354" s="655">
        <v>232</v>
      </c>
      <c r="J354" s="655">
        <v>4</v>
      </c>
      <c r="K354" s="655">
        <v>940</v>
      </c>
      <c r="L354" s="655">
        <v>1.3505747126436782</v>
      </c>
      <c r="M354" s="655">
        <v>235</v>
      </c>
      <c r="N354" s="655">
        <v>3</v>
      </c>
      <c r="O354" s="655">
        <v>753</v>
      </c>
      <c r="P354" s="668">
        <v>1.0818965517241379</v>
      </c>
      <c r="Q354" s="656">
        <v>251</v>
      </c>
    </row>
    <row r="355" spans="1:17" ht="14.4" customHeight="1" x14ac:dyDescent="0.3">
      <c r="A355" s="651" t="s">
        <v>3186</v>
      </c>
      <c r="B355" s="652" t="s">
        <v>2675</v>
      </c>
      <c r="C355" s="652" t="s">
        <v>2679</v>
      </c>
      <c r="D355" s="652" t="s">
        <v>2682</v>
      </c>
      <c r="E355" s="652" t="s">
        <v>2683</v>
      </c>
      <c r="F355" s="655"/>
      <c r="G355" s="655"/>
      <c r="H355" s="655"/>
      <c r="I355" s="655"/>
      <c r="J355" s="655">
        <v>1</v>
      </c>
      <c r="K355" s="655">
        <v>35</v>
      </c>
      <c r="L355" s="655"/>
      <c r="M355" s="655">
        <v>35</v>
      </c>
      <c r="N355" s="655"/>
      <c r="O355" s="655"/>
      <c r="P355" s="668"/>
      <c r="Q355" s="656"/>
    </row>
    <row r="356" spans="1:17" ht="14.4" customHeight="1" x14ac:dyDescent="0.3">
      <c r="A356" s="651" t="s">
        <v>3186</v>
      </c>
      <c r="B356" s="652" t="s">
        <v>2675</v>
      </c>
      <c r="C356" s="652" t="s">
        <v>2679</v>
      </c>
      <c r="D356" s="652" t="s">
        <v>2690</v>
      </c>
      <c r="E356" s="652" t="s">
        <v>2691</v>
      </c>
      <c r="F356" s="655"/>
      <c r="G356" s="655"/>
      <c r="H356" s="655"/>
      <c r="I356" s="655"/>
      <c r="J356" s="655">
        <v>1</v>
      </c>
      <c r="K356" s="655">
        <v>118</v>
      </c>
      <c r="L356" s="655"/>
      <c r="M356" s="655">
        <v>118</v>
      </c>
      <c r="N356" s="655"/>
      <c r="O356" s="655"/>
      <c r="P356" s="668"/>
      <c r="Q356" s="656"/>
    </row>
    <row r="357" spans="1:17" ht="14.4" customHeight="1" x14ac:dyDescent="0.3">
      <c r="A357" s="651" t="s">
        <v>3186</v>
      </c>
      <c r="B357" s="652" t="s">
        <v>2675</v>
      </c>
      <c r="C357" s="652" t="s">
        <v>2679</v>
      </c>
      <c r="D357" s="652" t="s">
        <v>2704</v>
      </c>
      <c r="E357" s="652" t="s">
        <v>2705</v>
      </c>
      <c r="F357" s="655"/>
      <c r="G357" s="655"/>
      <c r="H357" s="655"/>
      <c r="I357" s="655"/>
      <c r="J357" s="655"/>
      <c r="K357" s="655"/>
      <c r="L357" s="655"/>
      <c r="M357" s="655"/>
      <c r="N357" s="655">
        <v>1</v>
      </c>
      <c r="O357" s="655">
        <v>251</v>
      </c>
      <c r="P357" s="668"/>
      <c r="Q357" s="656">
        <v>251</v>
      </c>
    </row>
    <row r="358" spans="1:17" ht="14.4" customHeight="1" x14ac:dyDescent="0.3">
      <c r="A358" s="651" t="s">
        <v>3187</v>
      </c>
      <c r="B358" s="652" t="s">
        <v>2675</v>
      </c>
      <c r="C358" s="652" t="s">
        <v>2679</v>
      </c>
      <c r="D358" s="652" t="s">
        <v>2690</v>
      </c>
      <c r="E358" s="652" t="s">
        <v>2691</v>
      </c>
      <c r="F358" s="655">
        <v>2</v>
      </c>
      <c r="G358" s="655">
        <v>232</v>
      </c>
      <c r="H358" s="655">
        <v>1</v>
      </c>
      <c r="I358" s="655">
        <v>116</v>
      </c>
      <c r="J358" s="655">
        <v>5</v>
      </c>
      <c r="K358" s="655">
        <v>590</v>
      </c>
      <c r="L358" s="655">
        <v>2.5431034482758621</v>
      </c>
      <c r="M358" s="655">
        <v>118</v>
      </c>
      <c r="N358" s="655">
        <v>1</v>
      </c>
      <c r="O358" s="655">
        <v>126</v>
      </c>
      <c r="P358" s="668">
        <v>0.5431034482758621</v>
      </c>
      <c r="Q358" s="656">
        <v>126</v>
      </c>
    </row>
    <row r="359" spans="1:17" ht="14.4" customHeight="1" x14ac:dyDescent="0.3">
      <c r="A359" s="651" t="s">
        <v>3187</v>
      </c>
      <c r="B359" s="652" t="s">
        <v>2675</v>
      </c>
      <c r="C359" s="652" t="s">
        <v>2679</v>
      </c>
      <c r="D359" s="652" t="s">
        <v>2702</v>
      </c>
      <c r="E359" s="652" t="s">
        <v>2703</v>
      </c>
      <c r="F359" s="655">
        <v>1</v>
      </c>
      <c r="G359" s="655">
        <v>0</v>
      </c>
      <c r="H359" s="655"/>
      <c r="I359" s="655">
        <v>0</v>
      </c>
      <c r="J359" s="655">
        <v>7</v>
      </c>
      <c r="K359" s="655">
        <v>0</v>
      </c>
      <c r="L359" s="655"/>
      <c r="M359" s="655">
        <v>0</v>
      </c>
      <c r="N359" s="655"/>
      <c r="O359" s="655"/>
      <c r="P359" s="668"/>
      <c r="Q359" s="656"/>
    </row>
    <row r="360" spans="1:17" ht="14.4" customHeight="1" x14ac:dyDescent="0.3">
      <c r="A360" s="651" t="s">
        <v>3187</v>
      </c>
      <c r="B360" s="652" t="s">
        <v>2675</v>
      </c>
      <c r="C360" s="652" t="s">
        <v>2679</v>
      </c>
      <c r="D360" s="652" t="s">
        <v>2704</v>
      </c>
      <c r="E360" s="652" t="s">
        <v>2705</v>
      </c>
      <c r="F360" s="655">
        <v>8</v>
      </c>
      <c r="G360" s="655">
        <v>1856</v>
      </c>
      <c r="H360" s="655">
        <v>1</v>
      </c>
      <c r="I360" s="655">
        <v>232</v>
      </c>
      <c r="J360" s="655">
        <v>12</v>
      </c>
      <c r="K360" s="655">
        <v>2820</v>
      </c>
      <c r="L360" s="655">
        <v>1.5193965517241379</v>
      </c>
      <c r="M360" s="655">
        <v>235</v>
      </c>
      <c r="N360" s="655">
        <v>7</v>
      </c>
      <c r="O360" s="655">
        <v>1757</v>
      </c>
      <c r="P360" s="668">
        <v>0.94665948275862066</v>
      </c>
      <c r="Q360" s="656">
        <v>251</v>
      </c>
    </row>
    <row r="361" spans="1:17" ht="14.4" customHeight="1" x14ac:dyDescent="0.3">
      <c r="A361" s="651" t="s">
        <v>3188</v>
      </c>
      <c r="B361" s="652" t="s">
        <v>2675</v>
      </c>
      <c r="C361" s="652" t="s">
        <v>2679</v>
      </c>
      <c r="D361" s="652" t="s">
        <v>2682</v>
      </c>
      <c r="E361" s="652" t="s">
        <v>2683</v>
      </c>
      <c r="F361" s="655"/>
      <c r="G361" s="655"/>
      <c r="H361" s="655"/>
      <c r="I361" s="655"/>
      <c r="J361" s="655">
        <v>1</v>
      </c>
      <c r="K361" s="655">
        <v>35</v>
      </c>
      <c r="L361" s="655"/>
      <c r="M361" s="655">
        <v>35</v>
      </c>
      <c r="N361" s="655"/>
      <c r="O361" s="655"/>
      <c r="P361" s="668"/>
      <c r="Q361" s="656"/>
    </row>
    <row r="362" spans="1:17" ht="14.4" customHeight="1" x14ac:dyDescent="0.3">
      <c r="A362" s="651" t="s">
        <v>3188</v>
      </c>
      <c r="B362" s="652" t="s">
        <v>2675</v>
      </c>
      <c r="C362" s="652" t="s">
        <v>2679</v>
      </c>
      <c r="D362" s="652" t="s">
        <v>2690</v>
      </c>
      <c r="E362" s="652" t="s">
        <v>2691</v>
      </c>
      <c r="F362" s="655">
        <v>2</v>
      </c>
      <c r="G362" s="655">
        <v>232</v>
      </c>
      <c r="H362" s="655">
        <v>1</v>
      </c>
      <c r="I362" s="655">
        <v>116</v>
      </c>
      <c r="J362" s="655">
        <v>1</v>
      </c>
      <c r="K362" s="655">
        <v>118</v>
      </c>
      <c r="L362" s="655">
        <v>0.50862068965517238</v>
      </c>
      <c r="M362" s="655">
        <v>118</v>
      </c>
      <c r="N362" s="655">
        <v>2</v>
      </c>
      <c r="O362" s="655">
        <v>252</v>
      </c>
      <c r="P362" s="668">
        <v>1.0862068965517242</v>
      </c>
      <c r="Q362" s="656">
        <v>126</v>
      </c>
    </row>
    <row r="363" spans="1:17" ht="14.4" customHeight="1" x14ac:dyDescent="0.3">
      <c r="A363" s="651" t="s">
        <v>3188</v>
      </c>
      <c r="B363" s="652" t="s">
        <v>2675</v>
      </c>
      <c r="C363" s="652" t="s">
        <v>2679</v>
      </c>
      <c r="D363" s="652" t="s">
        <v>2702</v>
      </c>
      <c r="E363" s="652" t="s">
        <v>2703</v>
      </c>
      <c r="F363" s="655"/>
      <c r="G363" s="655"/>
      <c r="H363" s="655"/>
      <c r="I363" s="655"/>
      <c r="J363" s="655">
        <v>1</v>
      </c>
      <c r="K363" s="655">
        <v>0</v>
      </c>
      <c r="L363" s="655"/>
      <c r="M363" s="655">
        <v>0</v>
      </c>
      <c r="N363" s="655">
        <v>1</v>
      </c>
      <c r="O363" s="655">
        <v>33.33</v>
      </c>
      <c r="P363" s="668"/>
      <c r="Q363" s="656">
        <v>33.33</v>
      </c>
    </row>
    <row r="364" spans="1:17" ht="14.4" customHeight="1" x14ac:dyDescent="0.3">
      <c r="A364" s="651" t="s">
        <v>3188</v>
      </c>
      <c r="B364" s="652" t="s">
        <v>2675</v>
      </c>
      <c r="C364" s="652" t="s">
        <v>2679</v>
      </c>
      <c r="D364" s="652" t="s">
        <v>2704</v>
      </c>
      <c r="E364" s="652" t="s">
        <v>2705</v>
      </c>
      <c r="F364" s="655">
        <v>1</v>
      </c>
      <c r="G364" s="655">
        <v>232</v>
      </c>
      <c r="H364" s="655">
        <v>1</v>
      </c>
      <c r="I364" s="655">
        <v>232</v>
      </c>
      <c r="J364" s="655">
        <v>1</v>
      </c>
      <c r="K364" s="655">
        <v>235</v>
      </c>
      <c r="L364" s="655">
        <v>1.0129310344827587</v>
      </c>
      <c r="M364" s="655">
        <v>235</v>
      </c>
      <c r="N364" s="655">
        <v>2</v>
      </c>
      <c r="O364" s="655">
        <v>502</v>
      </c>
      <c r="P364" s="668">
        <v>2.1637931034482758</v>
      </c>
      <c r="Q364" s="656">
        <v>251</v>
      </c>
    </row>
    <row r="365" spans="1:17" ht="14.4" customHeight="1" x14ac:dyDescent="0.3">
      <c r="A365" s="651" t="s">
        <v>3188</v>
      </c>
      <c r="B365" s="652" t="s">
        <v>2675</v>
      </c>
      <c r="C365" s="652" t="s">
        <v>2679</v>
      </c>
      <c r="D365" s="652" t="s">
        <v>2718</v>
      </c>
      <c r="E365" s="652" t="s">
        <v>2719</v>
      </c>
      <c r="F365" s="655"/>
      <c r="G365" s="655"/>
      <c r="H365" s="655"/>
      <c r="I365" s="655"/>
      <c r="J365" s="655"/>
      <c r="K365" s="655"/>
      <c r="L365" s="655"/>
      <c r="M365" s="655"/>
      <c r="N365" s="655">
        <v>1</v>
      </c>
      <c r="O365" s="655">
        <v>372</v>
      </c>
      <c r="P365" s="668"/>
      <c r="Q365" s="656">
        <v>372</v>
      </c>
    </row>
    <row r="366" spans="1:17" ht="14.4" customHeight="1" x14ac:dyDescent="0.3">
      <c r="A366" s="651" t="s">
        <v>3189</v>
      </c>
      <c r="B366" s="652" t="s">
        <v>2675</v>
      </c>
      <c r="C366" s="652" t="s">
        <v>2679</v>
      </c>
      <c r="D366" s="652" t="s">
        <v>2690</v>
      </c>
      <c r="E366" s="652" t="s">
        <v>2691</v>
      </c>
      <c r="F366" s="655">
        <v>4</v>
      </c>
      <c r="G366" s="655">
        <v>464</v>
      </c>
      <c r="H366" s="655">
        <v>1</v>
      </c>
      <c r="I366" s="655">
        <v>116</v>
      </c>
      <c r="J366" s="655"/>
      <c r="K366" s="655"/>
      <c r="L366" s="655"/>
      <c r="M366" s="655"/>
      <c r="N366" s="655"/>
      <c r="O366" s="655"/>
      <c r="P366" s="668"/>
      <c r="Q366" s="656"/>
    </row>
    <row r="367" spans="1:17" ht="14.4" customHeight="1" x14ac:dyDescent="0.3">
      <c r="A367" s="651" t="s">
        <v>3189</v>
      </c>
      <c r="B367" s="652" t="s">
        <v>2675</v>
      </c>
      <c r="C367" s="652" t="s">
        <v>2679</v>
      </c>
      <c r="D367" s="652" t="s">
        <v>2704</v>
      </c>
      <c r="E367" s="652" t="s">
        <v>2705</v>
      </c>
      <c r="F367" s="655"/>
      <c r="G367" s="655"/>
      <c r="H367" s="655"/>
      <c r="I367" s="655"/>
      <c r="J367" s="655"/>
      <c r="K367" s="655"/>
      <c r="L367" s="655"/>
      <c r="M367" s="655"/>
      <c r="N367" s="655">
        <v>3</v>
      </c>
      <c r="O367" s="655">
        <v>753</v>
      </c>
      <c r="P367" s="668"/>
      <c r="Q367" s="656">
        <v>251</v>
      </c>
    </row>
    <row r="368" spans="1:17" ht="14.4" customHeight="1" x14ac:dyDescent="0.3">
      <c r="A368" s="651" t="s">
        <v>3190</v>
      </c>
      <c r="B368" s="652" t="s">
        <v>2675</v>
      </c>
      <c r="C368" s="652" t="s">
        <v>2679</v>
      </c>
      <c r="D368" s="652" t="s">
        <v>2690</v>
      </c>
      <c r="E368" s="652" t="s">
        <v>2691</v>
      </c>
      <c r="F368" s="655">
        <v>1</v>
      </c>
      <c r="G368" s="655">
        <v>116</v>
      </c>
      <c r="H368" s="655">
        <v>1</v>
      </c>
      <c r="I368" s="655">
        <v>116</v>
      </c>
      <c r="J368" s="655"/>
      <c r="K368" s="655"/>
      <c r="L368" s="655"/>
      <c r="M368" s="655"/>
      <c r="N368" s="655">
        <v>1</v>
      </c>
      <c r="O368" s="655">
        <v>126</v>
      </c>
      <c r="P368" s="668">
        <v>1.0862068965517242</v>
      </c>
      <c r="Q368" s="656">
        <v>126</v>
      </c>
    </row>
    <row r="369" spans="1:17" ht="14.4" customHeight="1" x14ac:dyDescent="0.3">
      <c r="A369" s="651" t="s">
        <v>3190</v>
      </c>
      <c r="B369" s="652" t="s">
        <v>2675</v>
      </c>
      <c r="C369" s="652" t="s">
        <v>2679</v>
      </c>
      <c r="D369" s="652" t="s">
        <v>2702</v>
      </c>
      <c r="E369" s="652" t="s">
        <v>2703</v>
      </c>
      <c r="F369" s="655"/>
      <c r="G369" s="655"/>
      <c r="H369" s="655"/>
      <c r="I369" s="655"/>
      <c r="J369" s="655"/>
      <c r="K369" s="655"/>
      <c r="L369" s="655"/>
      <c r="M369" s="655"/>
      <c r="N369" s="655">
        <v>1</v>
      </c>
      <c r="O369" s="655">
        <v>33.33</v>
      </c>
      <c r="P369" s="668"/>
      <c r="Q369" s="656">
        <v>33.33</v>
      </c>
    </row>
    <row r="370" spans="1:17" ht="14.4" customHeight="1" x14ac:dyDescent="0.3">
      <c r="A370" s="651" t="s">
        <v>3190</v>
      </c>
      <c r="B370" s="652" t="s">
        <v>2675</v>
      </c>
      <c r="C370" s="652" t="s">
        <v>2679</v>
      </c>
      <c r="D370" s="652" t="s">
        <v>2704</v>
      </c>
      <c r="E370" s="652" t="s">
        <v>2705</v>
      </c>
      <c r="F370" s="655">
        <v>3</v>
      </c>
      <c r="G370" s="655">
        <v>696</v>
      </c>
      <c r="H370" s="655">
        <v>1</v>
      </c>
      <c r="I370" s="655">
        <v>232</v>
      </c>
      <c r="J370" s="655"/>
      <c r="K370" s="655"/>
      <c r="L370" s="655"/>
      <c r="M370" s="655"/>
      <c r="N370" s="655">
        <v>3</v>
      </c>
      <c r="O370" s="655">
        <v>753</v>
      </c>
      <c r="P370" s="668">
        <v>1.0818965517241379</v>
      </c>
      <c r="Q370" s="656">
        <v>251</v>
      </c>
    </row>
    <row r="371" spans="1:17" ht="14.4" customHeight="1" thickBot="1" x14ac:dyDescent="0.35">
      <c r="A371" s="657" t="s">
        <v>3190</v>
      </c>
      <c r="B371" s="658" t="s">
        <v>2675</v>
      </c>
      <c r="C371" s="658" t="s">
        <v>2679</v>
      </c>
      <c r="D371" s="658" t="s">
        <v>2718</v>
      </c>
      <c r="E371" s="658" t="s">
        <v>2719</v>
      </c>
      <c r="F371" s="661"/>
      <c r="G371" s="661"/>
      <c r="H371" s="661"/>
      <c r="I371" s="661"/>
      <c r="J371" s="661"/>
      <c r="K371" s="661"/>
      <c r="L371" s="661"/>
      <c r="M371" s="661"/>
      <c r="N371" s="661">
        <v>1</v>
      </c>
      <c r="O371" s="661">
        <v>372</v>
      </c>
      <c r="P371" s="669"/>
      <c r="Q371" s="662">
        <v>372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80" t="s">
        <v>135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</row>
    <row r="2" spans="1:13" ht="14.4" customHeight="1" thickBot="1" x14ac:dyDescent="0.35">
      <c r="A2" s="382" t="s">
        <v>309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81" t="s">
        <v>70</v>
      </c>
      <c r="B3" s="543" t="s">
        <v>71</v>
      </c>
      <c r="C3" s="544"/>
      <c r="D3" s="544"/>
      <c r="E3" s="545"/>
      <c r="F3" s="543" t="s">
        <v>256</v>
      </c>
      <c r="G3" s="544"/>
      <c r="H3" s="544"/>
      <c r="I3" s="545"/>
      <c r="J3" s="123"/>
      <c r="K3" s="124"/>
      <c r="L3" s="123"/>
      <c r="M3" s="125"/>
    </row>
    <row r="4" spans="1:13" ht="14.4" customHeight="1" thickBot="1" x14ac:dyDescent="0.35">
      <c r="A4" s="582"/>
      <c r="B4" s="126">
        <v>2014</v>
      </c>
      <c r="C4" s="127">
        <v>2015</v>
      </c>
      <c r="D4" s="127">
        <v>2016</v>
      </c>
      <c r="E4" s="128" t="s">
        <v>2</v>
      </c>
      <c r="F4" s="126">
        <v>2014</v>
      </c>
      <c r="G4" s="127">
        <v>2015</v>
      </c>
      <c r="H4" s="127">
        <v>2016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342.49700000000001</v>
      </c>
      <c r="C5" s="114">
        <v>339.47800000000001</v>
      </c>
      <c r="D5" s="114">
        <v>335.11900000000003</v>
      </c>
      <c r="E5" s="131">
        <v>0.97845820547333262</v>
      </c>
      <c r="F5" s="132">
        <v>94</v>
      </c>
      <c r="G5" s="114">
        <v>105</v>
      </c>
      <c r="H5" s="114">
        <v>97</v>
      </c>
      <c r="I5" s="133">
        <v>1.0319148936170213</v>
      </c>
      <c r="J5" s="123"/>
      <c r="K5" s="123"/>
      <c r="L5" s="7">
        <f>D5-B5</f>
        <v>-7.3779999999999859</v>
      </c>
      <c r="M5" s="8">
        <f>H5-F5</f>
        <v>3</v>
      </c>
    </row>
    <row r="6" spans="1:13" ht="14.4" hidden="1" customHeight="1" outlineLevel="1" x14ac:dyDescent="0.3">
      <c r="A6" s="119" t="s">
        <v>169</v>
      </c>
      <c r="B6" s="122">
        <v>76.438000000000002</v>
      </c>
      <c r="C6" s="113">
        <v>82.686999999999998</v>
      </c>
      <c r="D6" s="113">
        <v>71.884</v>
      </c>
      <c r="E6" s="134">
        <v>0.94042230304298902</v>
      </c>
      <c r="F6" s="135">
        <v>24</v>
      </c>
      <c r="G6" s="113">
        <v>28</v>
      </c>
      <c r="H6" s="113">
        <v>19</v>
      </c>
      <c r="I6" s="136">
        <v>0.79166666666666663</v>
      </c>
      <c r="J6" s="123"/>
      <c r="K6" s="123"/>
      <c r="L6" s="5">
        <f t="shared" ref="L6:L11" si="0">D6-B6</f>
        <v>-4.554000000000002</v>
      </c>
      <c r="M6" s="6">
        <f t="shared" ref="M6:M13" si="1">H6-F6</f>
        <v>-5</v>
      </c>
    </row>
    <row r="7" spans="1:13" ht="14.4" hidden="1" customHeight="1" outlineLevel="1" x14ac:dyDescent="0.3">
      <c r="A7" s="119" t="s">
        <v>170</v>
      </c>
      <c r="B7" s="122">
        <v>217.66</v>
      </c>
      <c r="C7" s="113">
        <v>252.64699999999999</v>
      </c>
      <c r="D7" s="113">
        <v>183.48699999999999</v>
      </c>
      <c r="E7" s="134">
        <v>0.84299825415786089</v>
      </c>
      <c r="F7" s="135">
        <v>67</v>
      </c>
      <c r="G7" s="113">
        <v>69</v>
      </c>
      <c r="H7" s="113">
        <v>60</v>
      </c>
      <c r="I7" s="136">
        <v>0.89552238805970152</v>
      </c>
      <c r="J7" s="123"/>
      <c r="K7" s="123"/>
      <c r="L7" s="5">
        <f t="shared" si="0"/>
        <v>-34.173000000000002</v>
      </c>
      <c r="M7" s="6">
        <f t="shared" si="1"/>
        <v>-7</v>
      </c>
    </row>
    <row r="8" spans="1:13" ht="14.4" hidden="1" customHeight="1" outlineLevel="1" x14ac:dyDescent="0.3">
      <c r="A8" s="119" t="s">
        <v>171</v>
      </c>
      <c r="B8" s="122">
        <v>16.225000000000001</v>
      </c>
      <c r="C8" s="113">
        <v>20.992999999999999</v>
      </c>
      <c r="D8" s="113">
        <v>14.936999999999999</v>
      </c>
      <c r="E8" s="134">
        <v>0.92061633281972255</v>
      </c>
      <c r="F8" s="135">
        <v>5</v>
      </c>
      <c r="G8" s="113">
        <v>4</v>
      </c>
      <c r="H8" s="113">
        <v>5</v>
      </c>
      <c r="I8" s="136">
        <v>1</v>
      </c>
      <c r="J8" s="123"/>
      <c r="K8" s="123"/>
      <c r="L8" s="5">
        <f t="shared" si="0"/>
        <v>-1.288000000000002</v>
      </c>
      <c r="M8" s="6">
        <f t="shared" si="1"/>
        <v>0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527</v>
      </c>
      <c r="F9" s="135">
        <v>0</v>
      </c>
      <c r="G9" s="113">
        <v>0</v>
      </c>
      <c r="H9" s="113">
        <v>0</v>
      </c>
      <c r="I9" s="136" t="s">
        <v>527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90.316000000000003</v>
      </c>
      <c r="C10" s="113">
        <v>122.491</v>
      </c>
      <c r="D10" s="113">
        <v>86.143000000000001</v>
      </c>
      <c r="E10" s="134">
        <v>0.95379556224810658</v>
      </c>
      <c r="F10" s="135">
        <v>30</v>
      </c>
      <c r="G10" s="113">
        <v>35</v>
      </c>
      <c r="H10" s="113">
        <v>30</v>
      </c>
      <c r="I10" s="136">
        <v>1</v>
      </c>
      <c r="J10" s="123"/>
      <c r="K10" s="123"/>
      <c r="L10" s="5">
        <f t="shared" si="0"/>
        <v>-4.1730000000000018</v>
      </c>
      <c r="M10" s="6">
        <f t="shared" si="1"/>
        <v>0</v>
      </c>
    </row>
    <row r="11" spans="1:13" ht="14.4" hidden="1" customHeight="1" outlineLevel="1" x14ac:dyDescent="0.3">
      <c r="A11" s="119" t="s">
        <v>174</v>
      </c>
      <c r="B11" s="122">
        <v>24.84</v>
      </c>
      <c r="C11" s="113">
        <v>23.728000000000002</v>
      </c>
      <c r="D11" s="113">
        <v>11.545</v>
      </c>
      <c r="E11" s="134">
        <v>0.46477455716586152</v>
      </c>
      <c r="F11" s="135">
        <v>8</v>
      </c>
      <c r="G11" s="113">
        <v>10</v>
      </c>
      <c r="H11" s="113">
        <v>4</v>
      </c>
      <c r="I11" s="136">
        <v>0.5</v>
      </c>
      <c r="J11" s="123"/>
      <c r="K11" s="123"/>
      <c r="L11" s="5">
        <f t="shared" si="0"/>
        <v>-13.295</v>
      </c>
      <c r="M11" s="6">
        <f t="shared" si="1"/>
        <v>-4</v>
      </c>
    </row>
    <row r="12" spans="1:13" ht="14.4" hidden="1" customHeight="1" outlineLevel="1" thickBot="1" x14ac:dyDescent="0.35">
      <c r="A12" s="244" t="s">
        <v>211</v>
      </c>
      <c r="B12" s="245">
        <v>0</v>
      </c>
      <c r="C12" s="246">
        <v>1.6759999999999999</v>
      </c>
      <c r="D12" s="246">
        <v>7.343</v>
      </c>
      <c r="E12" s="247"/>
      <c r="F12" s="248">
        <v>0</v>
      </c>
      <c r="G12" s="246">
        <v>1</v>
      </c>
      <c r="H12" s="246">
        <v>3</v>
      </c>
      <c r="I12" s="249"/>
      <c r="J12" s="123"/>
      <c r="K12" s="123"/>
      <c r="L12" s="250">
        <f>D12-B12</f>
        <v>7.343</v>
      </c>
      <c r="M12" s="251">
        <f>H12-F12</f>
        <v>3</v>
      </c>
    </row>
    <row r="13" spans="1:13" ht="14.4" customHeight="1" collapsed="1" thickBot="1" x14ac:dyDescent="0.35">
      <c r="A13" s="120" t="s">
        <v>3</v>
      </c>
      <c r="B13" s="115">
        <f>SUM(B5:B12)</f>
        <v>767.97600000000011</v>
      </c>
      <c r="C13" s="116">
        <f>SUM(C5:C12)</f>
        <v>843.7</v>
      </c>
      <c r="D13" s="116">
        <f>SUM(D5:D12)</f>
        <v>710.45799999999997</v>
      </c>
      <c r="E13" s="137">
        <f>IF(OR(D13=0,B13=0),0,D13/B13)</f>
        <v>0.92510443034678147</v>
      </c>
      <c r="F13" s="138">
        <f>SUM(F5:F12)</f>
        <v>228</v>
      </c>
      <c r="G13" s="116">
        <f>SUM(G5:G12)</f>
        <v>252</v>
      </c>
      <c r="H13" s="116">
        <f>SUM(H5:H12)</f>
        <v>218</v>
      </c>
      <c r="I13" s="139">
        <f>IF(OR(H13=0,F13=0),0,H13/F13)</f>
        <v>0.95614035087719296</v>
      </c>
      <c r="J13" s="123"/>
      <c r="K13" s="123"/>
      <c r="L13" s="129">
        <f>D13-B13</f>
        <v>-57.518000000000143</v>
      </c>
      <c r="M13" s="140">
        <f t="shared" si="1"/>
        <v>-10</v>
      </c>
    </row>
    <row r="14" spans="1:13" ht="14.4" customHeight="1" x14ac:dyDescent="0.3">
      <c r="A14" s="141"/>
      <c r="B14" s="574"/>
      <c r="C14" s="574"/>
      <c r="D14" s="574"/>
      <c r="E14" s="574"/>
      <c r="F14" s="574"/>
      <c r="G14" s="574"/>
      <c r="H14" s="574"/>
      <c r="I14" s="574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69" t="s">
        <v>207</v>
      </c>
      <c r="B16" s="571" t="s">
        <v>71</v>
      </c>
      <c r="C16" s="572"/>
      <c r="D16" s="572"/>
      <c r="E16" s="573"/>
      <c r="F16" s="571" t="s">
        <v>256</v>
      </c>
      <c r="G16" s="572"/>
      <c r="H16" s="572"/>
      <c r="I16" s="573"/>
      <c r="J16" s="576" t="s">
        <v>179</v>
      </c>
      <c r="K16" s="577"/>
      <c r="L16" s="158"/>
      <c r="M16" s="158"/>
    </row>
    <row r="17" spans="1:13" ht="14.4" customHeight="1" thickBot="1" x14ac:dyDescent="0.35">
      <c r="A17" s="570"/>
      <c r="B17" s="142">
        <v>2014</v>
      </c>
      <c r="C17" s="143">
        <v>2015</v>
      </c>
      <c r="D17" s="143">
        <v>2016</v>
      </c>
      <c r="E17" s="144" t="s">
        <v>2</v>
      </c>
      <c r="F17" s="142">
        <v>2014</v>
      </c>
      <c r="G17" s="143">
        <v>2015</v>
      </c>
      <c r="H17" s="143">
        <v>2016</v>
      </c>
      <c r="I17" s="144" t="s">
        <v>2</v>
      </c>
      <c r="J17" s="578" t="s">
        <v>180</v>
      </c>
      <c r="K17" s="579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342.49700000000001</v>
      </c>
      <c r="C18" s="114">
        <v>339.47800000000001</v>
      </c>
      <c r="D18" s="114">
        <v>335.11900000000003</v>
      </c>
      <c r="E18" s="131">
        <v>0.97845820547333262</v>
      </c>
      <c r="F18" s="121">
        <v>94</v>
      </c>
      <c r="G18" s="114">
        <v>105</v>
      </c>
      <c r="H18" s="114">
        <v>97</v>
      </c>
      <c r="I18" s="133">
        <v>1.0319148936170213</v>
      </c>
      <c r="J18" s="562">
        <v>0.91871999999999998</v>
      </c>
      <c r="K18" s="563"/>
      <c r="L18" s="147">
        <f>D18-B18</f>
        <v>-7.3779999999999859</v>
      </c>
      <c r="M18" s="148">
        <f>H18-F18</f>
        <v>3</v>
      </c>
    </row>
    <row r="19" spans="1:13" ht="14.4" hidden="1" customHeight="1" outlineLevel="1" x14ac:dyDescent="0.3">
      <c r="A19" s="119" t="s">
        <v>169</v>
      </c>
      <c r="B19" s="122">
        <v>76.438000000000002</v>
      </c>
      <c r="C19" s="113">
        <v>82.686999999999998</v>
      </c>
      <c r="D19" s="113">
        <v>71.884</v>
      </c>
      <c r="E19" s="134">
        <v>0.94042230304298902</v>
      </c>
      <c r="F19" s="122">
        <v>24</v>
      </c>
      <c r="G19" s="113">
        <v>28</v>
      </c>
      <c r="H19" s="113">
        <v>19</v>
      </c>
      <c r="I19" s="136">
        <v>0.79166666666666663</v>
      </c>
      <c r="J19" s="562">
        <v>0.99456</v>
      </c>
      <c r="K19" s="563"/>
      <c r="L19" s="149">
        <f t="shared" ref="L19:L26" si="2">D19-B19</f>
        <v>-4.554000000000002</v>
      </c>
      <c r="M19" s="150">
        <f t="shared" ref="M19:M26" si="3">H19-F19</f>
        <v>-5</v>
      </c>
    </row>
    <row r="20" spans="1:13" ht="14.4" hidden="1" customHeight="1" outlineLevel="1" x14ac:dyDescent="0.3">
      <c r="A20" s="119" t="s">
        <v>170</v>
      </c>
      <c r="B20" s="122">
        <v>217.66</v>
      </c>
      <c r="C20" s="113">
        <v>252.64699999999999</v>
      </c>
      <c r="D20" s="113">
        <v>183.48699999999999</v>
      </c>
      <c r="E20" s="134">
        <v>0.84299825415786089</v>
      </c>
      <c r="F20" s="122">
        <v>67</v>
      </c>
      <c r="G20" s="113">
        <v>69</v>
      </c>
      <c r="H20" s="113">
        <v>60</v>
      </c>
      <c r="I20" s="136">
        <v>0.89552238805970152</v>
      </c>
      <c r="J20" s="562">
        <v>0.96671999999999991</v>
      </c>
      <c r="K20" s="563"/>
      <c r="L20" s="149">
        <f t="shared" si="2"/>
        <v>-34.173000000000002</v>
      </c>
      <c r="M20" s="150">
        <f t="shared" si="3"/>
        <v>-7</v>
      </c>
    </row>
    <row r="21" spans="1:13" ht="14.4" hidden="1" customHeight="1" outlineLevel="1" x14ac:dyDescent="0.3">
      <c r="A21" s="119" t="s">
        <v>171</v>
      </c>
      <c r="B21" s="122">
        <v>16.225000000000001</v>
      </c>
      <c r="C21" s="113">
        <v>20.992999999999999</v>
      </c>
      <c r="D21" s="113">
        <v>14.936999999999999</v>
      </c>
      <c r="E21" s="134">
        <v>0.92061633281972255</v>
      </c>
      <c r="F21" s="122">
        <v>5</v>
      </c>
      <c r="G21" s="113">
        <v>4</v>
      </c>
      <c r="H21" s="113">
        <v>5</v>
      </c>
      <c r="I21" s="136">
        <v>1</v>
      </c>
      <c r="J21" s="562">
        <v>1.11744</v>
      </c>
      <c r="K21" s="563"/>
      <c r="L21" s="149">
        <f t="shared" si="2"/>
        <v>-1.288000000000002</v>
      </c>
      <c r="M21" s="150">
        <f t="shared" si="3"/>
        <v>0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527</v>
      </c>
      <c r="F22" s="122">
        <v>0</v>
      </c>
      <c r="G22" s="113">
        <v>0</v>
      </c>
      <c r="H22" s="113">
        <v>0</v>
      </c>
      <c r="I22" s="136" t="s">
        <v>527</v>
      </c>
      <c r="J22" s="562">
        <v>0.96</v>
      </c>
      <c r="K22" s="563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90.316000000000003</v>
      </c>
      <c r="C23" s="113">
        <v>122.491</v>
      </c>
      <c r="D23" s="113">
        <v>86.143000000000001</v>
      </c>
      <c r="E23" s="134">
        <v>0.95379556224810658</v>
      </c>
      <c r="F23" s="122">
        <v>30</v>
      </c>
      <c r="G23" s="113">
        <v>35</v>
      </c>
      <c r="H23" s="113">
        <v>30</v>
      </c>
      <c r="I23" s="136">
        <v>1</v>
      </c>
      <c r="J23" s="562">
        <v>0.98495999999999995</v>
      </c>
      <c r="K23" s="563"/>
      <c r="L23" s="149">
        <f t="shared" si="2"/>
        <v>-4.1730000000000018</v>
      </c>
      <c r="M23" s="150">
        <f t="shared" si="3"/>
        <v>0</v>
      </c>
    </row>
    <row r="24" spans="1:13" ht="14.4" hidden="1" customHeight="1" outlineLevel="1" x14ac:dyDescent="0.3">
      <c r="A24" s="119" t="s">
        <v>174</v>
      </c>
      <c r="B24" s="122">
        <v>24.84</v>
      </c>
      <c r="C24" s="113">
        <v>23.728000000000002</v>
      </c>
      <c r="D24" s="113">
        <v>11.545</v>
      </c>
      <c r="E24" s="134">
        <v>0.46477455716586152</v>
      </c>
      <c r="F24" s="122">
        <v>8</v>
      </c>
      <c r="G24" s="113">
        <v>10</v>
      </c>
      <c r="H24" s="113">
        <v>4</v>
      </c>
      <c r="I24" s="136">
        <v>0.5</v>
      </c>
      <c r="J24" s="562">
        <v>1.0147199999999998</v>
      </c>
      <c r="K24" s="563"/>
      <c r="L24" s="149">
        <f t="shared" si="2"/>
        <v>-13.295</v>
      </c>
      <c r="M24" s="150">
        <f t="shared" si="3"/>
        <v>-4</v>
      </c>
    </row>
    <row r="25" spans="1:13" ht="14.4" hidden="1" customHeight="1" outlineLevel="1" thickBot="1" x14ac:dyDescent="0.35">
      <c r="A25" s="244" t="s">
        <v>211</v>
      </c>
      <c r="B25" s="245">
        <v>0</v>
      </c>
      <c r="C25" s="246">
        <v>1.6759999999999999</v>
      </c>
      <c r="D25" s="246">
        <v>7.343</v>
      </c>
      <c r="E25" s="247"/>
      <c r="F25" s="245">
        <v>0</v>
      </c>
      <c r="G25" s="246">
        <v>1</v>
      </c>
      <c r="H25" s="246">
        <v>3</v>
      </c>
      <c r="I25" s="249"/>
      <c r="J25" s="364"/>
      <c r="K25" s="365"/>
      <c r="L25" s="252">
        <f>D25-B25</f>
        <v>7.343</v>
      </c>
      <c r="M25" s="253">
        <f>H25-F25</f>
        <v>3</v>
      </c>
    </row>
    <row r="26" spans="1:13" ht="14.4" customHeight="1" collapsed="1" thickBot="1" x14ac:dyDescent="0.35">
      <c r="A26" s="151" t="s">
        <v>3</v>
      </c>
      <c r="B26" s="152">
        <f>SUM(B18:B25)</f>
        <v>767.97600000000011</v>
      </c>
      <c r="C26" s="153">
        <f>SUM(C18:C25)</f>
        <v>843.7</v>
      </c>
      <c r="D26" s="153">
        <f>SUM(D18:D25)</f>
        <v>710.45799999999997</v>
      </c>
      <c r="E26" s="154">
        <f>IF(OR(D26=0,B26=0),0,D26/B26)</f>
        <v>0.92510443034678147</v>
      </c>
      <c r="F26" s="152">
        <f>SUM(F18:F25)</f>
        <v>228</v>
      </c>
      <c r="G26" s="153">
        <f>SUM(G18:G25)</f>
        <v>252</v>
      </c>
      <c r="H26" s="153">
        <f>SUM(H18:H25)</f>
        <v>218</v>
      </c>
      <c r="I26" s="155">
        <f>IF(OR(H26=0,F26=0),0,H26/F26)</f>
        <v>0.95614035087719296</v>
      </c>
      <c r="J26" s="123"/>
      <c r="K26" s="123"/>
      <c r="L26" s="145">
        <f t="shared" si="2"/>
        <v>-57.518000000000143</v>
      </c>
      <c r="M26" s="156">
        <f t="shared" si="3"/>
        <v>-10</v>
      </c>
    </row>
    <row r="27" spans="1:13" ht="14.4" customHeight="1" x14ac:dyDescent="0.3">
      <c r="A27" s="157"/>
      <c r="B27" s="574" t="s">
        <v>209</v>
      </c>
      <c r="C27" s="575"/>
      <c r="D27" s="575"/>
      <c r="E27" s="575"/>
      <c r="F27" s="574" t="s">
        <v>210</v>
      </c>
      <c r="G27" s="575"/>
      <c r="H27" s="575"/>
      <c r="I27" s="575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64" t="s">
        <v>208</v>
      </c>
      <c r="B29" s="566" t="s">
        <v>71</v>
      </c>
      <c r="C29" s="567"/>
      <c r="D29" s="567"/>
      <c r="E29" s="568"/>
      <c r="F29" s="567" t="s">
        <v>256</v>
      </c>
      <c r="G29" s="567"/>
      <c r="H29" s="567"/>
      <c r="I29" s="568"/>
      <c r="J29" s="158"/>
      <c r="K29" s="158"/>
      <c r="L29" s="158"/>
      <c r="M29" s="159"/>
    </row>
    <row r="30" spans="1:13" ht="14.4" customHeight="1" thickBot="1" x14ac:dyDescent="0.35">
      <c r="A30" s="565"/>
      <c r="B30" s="160">
        <v>2014</v>
      </c>
      <c r="C30" s="161">
        <v>2015</v>
      </c>
      <c r="D30" s="161">
        <v>2016</v>
      </c>
      <c r="E30" s="162" t="s">
        <v>2</v>
      </c>
      <c r="F30" s="161">
        <v>2014</v>
      </c>
      <c r="G30" s="161">
        <v>2015</v>
      </c>
      <c r="H30" s="161">
        <v>2016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527</v>
      </c>
      <c r="F31" s="132">
        <v>0</v>
      </c>
      <c r="G31" s="114">
        <v>0</v>
      </c>
      <c r="H31" s="114">
        <v>0</v>
      </c>
      <c r="I31" s="133" t="s">
        <v>527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0</v>
      </c>
      <c r="D32" s="113">
        <v>0</v>
      </c>
      <c r="E32" s="134" t="s">
        <v>527</v>
      </c>
      <c r="F32" s="135">
        <v>0</v>
      </c>
      <c r="G32" s="113">
        <v>0</v>
      </c>
      <c r="H32" s="113">
        <v>0</v>
      </c>
      <c r="I32" s="136" t="s">
        <v>527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527</v>
      </c>
      <c r="F33" s="135">
        <v>0</v>
      </c>
      <c r="G33" s="113">
        <v>0</v>
      </c>
      <c r="H33" s="113">
        <v>0</v>
      </c>
      <c r="I33" s="136" t="s">
        <v>527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527</v>
      </c>
      <c r="F34" s="135">
        <v>0</v>
      </c>
      <c r="G34" s="113">
        <v>0</v>
      </c>
      <c r="H34" s="113">
        <v>0</v>
      </c>
      <c r="I34" s="136" t="s">
        <v>527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527</v>
      </c>
      <c r="F35" s="135">
        <v>0</v>
      </c>
      <c r="G35" s="113">
        <v>0</v>
      </c>
      <c r="H35" s="113">
        <v>0</v>
      </c>
      <c r="I35" s="136" t="s">
        <v>527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527</v>
      </c>
      <c r="F36" s="135">
        <v>0</v>
      </c>
      <c r="G36" s="113">
        <v>0</v>
      </c>
      <c r="H36" s="113">
        <v>0</v>
      </c>
      <c r="I36" s="136" t="s">
        <v>527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527</v>
      </c>
      <c r="F37" s="135">
        <v>0</v>
      </c>
      <c r="G37" s="113">
        <v>0</v>
      </c>
      <c r="H37" s="113">
        <v>0</v>
      </c>
      <c r="I37" s="136" t="s">
        <v>527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211</v>
      </c>
      <c r="B38" s="245">
        <v>0</v>
      </c>
      <c r="C38" s="246">
        <v>0</v>
      </c>
      <c r="D38" s="246">
        <v>0</v>
      </c>
      <c r="E38" s="247" t="s">
        <v>527</v>
      </c>
      <c r="F38" s="248">
        <v>0</v>
      </c>
      <c r="G38" s="246">
        <v>0</v>
      </c>
      <c r="H38" s="246">
        <v>0</v>
      </c>
      <c r="I38" s="249" t="s">
        <v>527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257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38" t="s">
        <v>304</v>
      </c>
    </row>
    <row r="43" spans="1:13" ht="14.4" customHeight="1" x14ac:dyDescent="0.25">
      <c r="A43" s="439" t="s">
        <v>305</v>
      </c>
    </row>
    <row r="44" spans="1:13" ht="14.4" customHeight="1" x14ac:dyDescent="0.25">
      <c r="A44" s="438" t="s">
        <v>306</v>
      </c>
    </row>
    <row r="45" spans="1:13" ht="14.4" customHeight="1" x14ac:dyDescent="0.25">
      <c r="A45" s="439" t="s">
        <v>307</v>
      </c>
    </row>
    <row r="46" spans="1:13" ht="14.4" customHeight="1" x14ac:dyDescent="0.3">
      <c r="A46" s="243" t="s">
        <v>274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98" t="s">
        <v>115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</row>
    <row r="2" spans="1:13" ht="14.4" customHeight="1" x14ac:dyDescent="0.3">
      <c r="A2" s="382" t="s">
        <v>309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83" t="s">
        <v>83</v>
      </c>
      <c r="C31" s="584"/>
      <c r="D31" s="584"/>
      <c r="E31" s="585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899</v>
      </c>
      <c r="C33" s="203">
        <v>655</v>
      </c>
      <c r="D33" s="84">
        <f>IF(C33="","",C33-B33)</f>
        <v>-244</v>
      </c>
      <c r="E33" s="85">
        <f>IF(C33="","",C33/B33)</f>
        <v>0.72858731924360398</v>
      </c>
      <c r="F33" s="86">
        <v>86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1924</v>
      </c>
      <c r="C34" s="204">
        <v>1473</v>
      </c>
      <c r="D34" s="87">
        <f t="shared" ref="D34:D45" si="0">IF(C34="","",C34-B34)</f>
        <v>-451</v>
      </c>
      <c r="E34" s="88">
        <f t="shared" ref="E34:E45" si="1">IF(C34="","",C34/B34)</f>
        <v>0.76559251559251562</v>
      </c>
      <c r="F34" s="89">
        <v>178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/>
      <c r="C35" s="204"/>
      <c r="D35" s="87" t="str">
        <f t="shared" si="0"/>
        <v/>
      </c>
      <c r="E35" s="88" t="str">
        <f t="shared" si="1"/>
        <v/>
      </c>
      <c r="F35" s="89"/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/>
      <c r="C36" s="204"/>
      <c r="D36" s="87" t="str">
        <f t="shared" si="0"/>
        <v/>
      </c>
      <c r="E36" s="88" t="str">
        <f t="shared" si="1"/>
        <v/>
      </c>
      <c r="F36" s="89"/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45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39" t="s">
        <v>3271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</row>
    <row r="2" spans="1:23" ht="14.4" customHeight="1" thickBot="1" x14ac:dyDescent="0.35">
      <c r="A2" s="382" t="s">
        <v>309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592" t="s">
        <v>75</v>
      </c>
      <c r="B3" s="593">
        <v>2014</v>
      </c>
      <c r="C3" s="594"/>
      <c r="D3" s="595"/>
      <c r="E3" s="593">
        <v>2015</v>
      </c>
      <c r="F3" s="594"/>
      <c r="G3" s="595"/>
      <c r="H3" s="593">
        <v>2016</v>
      </c>
      <c r="I3" s="594"/>
      <c r="J3" s="595"/>
      <c r="K3" s="596" t="s">
        <v>76</v>
      </c>
      <c r="L3" s="588" t="s">
        <v>77</v>
      </c>
      <c r="M3" s="588" t="s">
        <v>78</v>
      </c>
      <c r="N3" s="588" t="s">
        <v>79</v>
      </c>
      <c r="O3" s="270" t="s">
        <v>80</v>
      </c>
      <c r="P3" s="589" t="s">
        <v>81</v>
      </c>
      <c r="Q3" s="590" t="s">
        <v>82</v>
      </c>
      <c r="R3" s="591"/>
      <c r="S3" s="586" t="s">
        <v>83</v>
      </c>
      <c r="T3" s="587"/>
      <c r="U3" s="587"/>
      <c r="V3" s="587"/>
      <c r="W3" s="218" t="s">
        <v>83</v>
      </c>
    </row>
    <row r="4" spans="1:23" s="95" customFormat="1" ht="14.4" customHeight="1" thickBot="1" x14ac:dyDescent="0.35">
      <c r="A4" s="834"/>
      <c r="B4" s="835" t="s">
        <v>84</v>
      </c>
      <c r="C4" s="836" t="s">
        <v>72</v>
      </c>
      <c r="D4" s="837" t="s">
        <v>85</v>
      </c>
      <c r="E4" s="835" t="s">
        <v>84</v>
      </c>
      <c r="F4" s="836" t="s">
        <v>72</v>
      </c>
      <c r="G4" s="837" t="s">
        <v>85</v>
      </c>
      <c r="H4" s="835" t="s">
        <v>84</v>
      </c>
      <c r="I4" s="836" t="s">
        <v>72</v>
      </c>
      <c r="J4" s="837" t="s">
        <v>85</v>
      </c>
      <c r="K4" s="838"/>
      <c r="L4" s="839"/>
      <c r="M4" s="839"/>
      <c r="N4" s="839"/>
      <c r="O4" s="840"/>
      <c r="P4" s="841"/>
      <c r="Q4" s="842" t="s">
        <v>73</v>
      </c>
      <c r="R4" s="843" t="s">
        <v>72</v>
      </c>
      <c r="S4" s="844" t="s">
        <v>86</v>
      </c>
      <c r="T4" s="845" t="s">
        <v>87</v>
      </c>
      <c r="U4" s="845" t="s">
        <v>88</v>
      </c>
      <c r="V4" s="846" t="s">
        <v>2</v>
      </c>
      <c r="W4" s="847" t="s">
        <v>89</v>
      </c>
    </row>
    <row r="5" spans="1:23" ht="14.4" customHeight="1" x14ac:dyDescent="0.3">
      <c r="A5" s="876" t="s">
        <v>3192</v>
      </c>
      <c r="B5" s="848">
        <v>1</v>
      </c>
      <c r="C5" s="849">
        <v>13.49</v>
      </c>
      <c r="D5" s="850">
        <v>16</v>
      </c>
      <c r="E5" s="851"/>
      <c r="F5" s="852"/>
      <c r="G5" s="853"/>
      <c r="H5" s="854"/>
      <c r="I5" s="852"/>
      <c r="J5" s="853"/>
      <c r="K5" s="855">
        <v>13.49</v>
      </c>
      <c r="L5" s="854">
        <v>11</v>
      </c>
      <c r="M5" s="854">
        <v>72</v>
      </c>
      <c r="N5" s="856">
        <v>24</v>
      </c>
      <c r="O5" s="854" t="s">
        <v>3193</v>
      </c>
      <c r="P5" s="857" t="s">
        <v>3194</v>
      </c>
      <c r="Q5" s="858">
        <f>H5-B5</f>
        <v>-1</v>
      </c>
      <c r="R5" s="858">
        <f>I5-C5</f>
        <v>-13.49</v>
      </c>
      <c r="S5" s="859" t="str">
        <f>IF(H5=0,"",H5*N5)</f>
        <v/>
      </c>
      <c r="T5" s="859" t="str">
        <f>IF(H5=0,"",H5*J5)</f>
        <v/>
      </c>
      <c r="U5" s="859" t="str">
        <f>IF(H5=0,"",T5-S5)</f>
        <v/>
      </c>
      <c r="V5" s="860" t="str">
        <f>IF(H5=0,"",T5/S5)</f>
        <v/>
      </c>
      <c r="W5" s="861"/>
    </row>
    <row r="6" spans="1:23" ht="14.4" customHeight="1" x14ac:dyDescent="0.3">
      <c r="A6" s="877" t="s">
        <v>3195</v>
      </c>
      <c r="B6" s="829">
        <v>1</v>
      </c>
      <c r="C6" s="831">
        <v>7.09</v>
      </c>
      <c r="D6" s="832">
        <v>7</v>
      </c>
      <c r="E6" s="819">
        <v>1</v>
      </c>
      <c r="F6" s="820">
        <v>7.09</v>
      </c>
      <c r="G6" s="821">
        <v>16</v>
      </c>
      <c r="H6" s="814"/>
      <c r="I6" s="812"/>
      <c r="J6" s="813"/>
      <c r="K6" s="815">
        <v>7.09</v>
      </c>
      <c r="L6" s="814">
        <v>5</v>
      </c>
      <c r="M6" s="814">
        <v>45</v>
      </c>
      <c r="N6" s="816">
        <v>15</v>
      </c>
      <c r="O6" s="814" t="s">
        <v>3193</v>
      </c>
      <c r="P6" s="828" t="s">
        <v>3196</v>
      </c>
      <c r="Q6" s="817">
        <f t="shared" ref="Q6:R45" si="0">H6-B6</f>
        <v>-1</v>
      </c>
      <c r="R6" s="817">
        <f t="shared" si="0"/>
        <v>-7.09</v>
      </c>
      <c r="S6" s="829" t="str">
        <f t="shared" ref="S6:S45" si="1">IF(H6=0,"",H6*N6)</f>
        <v/>
      </c>
      <c r="T6" s="829" t="str">
        <f t="shared" ref="T6:T45" si="2">IF(H6=0,"",H6*J6)</f>
        <v/>
      </c>
      <c r="U6" s="829" t="str">
        <f t="shared" ref="U6:U45" si="3">IF(H6=0,"",T6-S6)</f>
        <v/>
      </c>
      <c r="V6" s="830" t="str">
        <f t="shared" ref="V6:V45" si="4">IF(H6=0,"",T6/S6)</f>
        <v/>
      </c>
      <c r="W6" s="818"/>
    </row>
    <row r="7" spans="1:23" ht="14.4" customHeight="1" x14ac:dyDescent="0.3">
      <c r="A7" s="877" t="s">
        <v>3197</v>
      </c>
      <c r="B7" s="809">
        <v>1</v>
      </c>
      <c r="C7" s="810">
        <v>19.260000000000002</v>
      </c>
      <c r="D7" s="811">
        <v>16</v>
      </c>
      <c r="E7" s="827"/>
      <c r="F7" s="812"/>
      <c r="G7" s="813"/>
      <c r="H7" s="814"/>
      <c r="I7" s="812"/>
      <c r="J7" s="813"/>
      <c r="K7" s="815">
        <v>20.34</v>
      </c>
      <c r="L7" s="814">
        <v>11</v>
      </c>
      <c r="M7" s="814">
        <v>87</v>
      </c>
      <c r="N7" s="816">
        <v>29</v>
      </c>
      <c r="O7" s="814" t="s">
        <v>3193</v>
      </c>
      <c r="P7" s="828" t="s">
        <v>3194</v>
      </c>
      <c r="Q7" s="817">
        <f t="shared" si="0"/>
        <v>-1</v>
      </c>
      <c r="R7" s="817">
        <f t="shared" si="0"/>
        <v>-19.260000000000002</v>
      </c>
      <c r="S7" s="829" t="str">
        <f t="shared" si="1"/>
        <v/>
      </c>
      <c r="T7" s="829" t="str">
        <f t="shared" si="2"/>
        <v/>
      </c>
      <c r="U7" s="829" t="str">
        <f t="shared" si="3"/>
        <v/>
      </c>
      <c r="V7" s="830" t="str">
        <f t="shared" si="4"/>
        <v/>
      </c>
      <c r="W7" s="818"/>
    </row>
    <row r="8" spans="1:23" ht="14.4" customHeight="1" x14ac:dyDescent="0.3">
      <c r="A8" s="877" t="s">
        <v>3198</v>
      </c>
      <c r="B8" s="829">
        <v>4</v>
      </c>
      <c r="C8" s="831">
        <v>49.5</v>
      </c>
      <c r="D8" s="832">
        <v>17</v>
      </c>
      <c r="E8" s="819">
        <v>1</v>
      </c>
      <c r="F8" s="820">
        <v>12.38</v>
      </c>
      <c r="G8" s="821">
        <v>7</v>
      </c>
      <c r="H8" s="814">
        <v>2</v>
      </c>
      <c r="I8" s="812">
        <v>24.75</v>
      </c>
      <c r="J8" s="813">
        <v>6.5</v>
      </c>
      <c r="K8" s="815">
        <v>12.38</v>
      </c>
      <c r="L8" s="814">
        <v>5</v>
      </c>
      <c r="M8" s="814">
        <v>60</v>
      </c>
      <c r="N8" s="816">
        <v>20</v>
      </c>
      <c r="O8" s="814" t="s">
        <v>3193</v>
      </c>
      <c r="P8" s="828" t="s">
        <v>3199</v>
      </c>
      <c r="Q8" s="817">
        <f t="shared" si="0"/>
        <v>-2</v>
      </c>
      <c r="R8" s="817">
        <f t="shared" si="0"/>
        <v>-24.75</v>
      </c>
      <c r="S8" s="829">
        <f t="shared" si="1"/>
        <v>40</v>
      </c>
      <c r="T8" s="829">
        <f t="shared" si="2"/>
        <v>13</v>
      </c>
      <c r="U8" s="829">
        <f t="shared" si="3"/>
        <v>-27</v>
      </c>
      <c r="V8" s="830">
        <f t="shared" si="4"/>
        <v>0.32500000000000001</v>
      </c>
      <c r="W8" s="818"/>
    </row>
    <row r="9" spans="1:23" ht="14.4" customHeight="1" x14ac:dyDescent="0.3">
      <c r="A9" s="878" t="s">
        <v>3200</v>
      </c>
      <c r="B9" s="862">
        <v>1</v>
      </c>
      <c r="C9" s="863">
        <v>12.65</v>
      </c>
      <c r="D9" s="833">
        <v>10</v>
      </c>
      <c r="E9" s="864">
        <v>7</v>
      </c>
      <c r="F9" s="865">
        <v>95.09</v>
      </c>
      <c r="G9" s="822">
        <v>18.399999999999999</v>
      </c>
      <c r="H9" s="866">
        <v>5</v>
      </c>
      <c r="I9" s="867">
        <v>63.38</v>
      </c>
      <c r="J9" s="823">
        <v>17</v>
      </c>
      <c r="K9" s="868">
        <v>12.65</v>
      </c>
      <c r="L9" s="866">
        <v>5</v>
      </c>
      <c r="M9" s="866">
        <v>60</v>
      </c>
      <c r="N9" s="869">
        <v>20</v>
      </c>
      <c r="O9" s="866" t="s">
        <v>3193</v>
      </c>
      <c r="P9" s="870" t="s">
        <v>3199</v>
      </c>
      <c r="Q9" s="871">
        <f t="shared" si="0"/>
        <v>4</v>
      </c>
      <c r="R9" s="871">
        <f t="shared" si="0"/>
        <v>50.730000000000004</v>
      </c>
      <c r="S9" s="862">
        <f t="shared" si="1"/>
        <v>100</v>
      </c>
      <c r="T9" s="862">
        <f t="shared" si="2"/>
        <v>85</v>
      </c>
      <c r="U9" s="862">
        <f t="shared" si="3"/>
        <v>-15</v>
      </c>
      <c r="V9" s="872">
        <f t="shared" si="4"/>
        <v>0.85</v>
      </c>
      <c r="W9" s="824">
        <v>13</v>
      </c>
    </row>
    <row r="10" spans="1:23" ht="14.4" customHeight="1" x14ac:dyDescent="0.3">
      <c r="A10" s="877" t="s">
        <v>3201</v>
      </c>
      <c r="B10" s="829"/>
      <c r="C10" s="831"/>
      <c r="D10" s="832"/>
      <c r="E10" s="819">
        <v>2</v>
      </c>
      <c r="F10" s="820">
        <v>2.66</v>
      </c>
      <c r="G10" s="821">
        <v>3</v>
      </c>
      <c r="H10" s="814">
        <v>1</v>
      </c>
      <c r="I10" s="812">
        <v>0.91</v>
      </c>
      <c r="J10" s="813">
        <v>2</v>
      </c>
      <c r="K10" s="815">
        <v>11.34</v>
      </c>
      <c r="L10" s="814">
        <v>3</v>
      </c>
      <c r="M10" s="814">
        <v>27</v>
      </c>
      <c r="N10" s="816">
        <v>9</v>
      </c>
      <c r="O10" s="814" t="s">
        <v>3193</v>
      </c>
      <c r="P10" s="828" t="s">
        <v>3202</v>
      </c>
      <c r="Q10" s="817">
        <f t="shared" si="0"/>
        <v>1</v>
      </c>
      <c r="R10" s="817">
        <f t="shared" si="0"/>
        <v>0.91</v>
      </c>
      <c r="S10" s="829">
        <f t="shared" si="1"/>
        <v>9</v>
      </c>
      <c r="T10" s="829">
        <f t="shared" si="2"/>
        <v>2</v>
      </c>
      <c r="U10" s="829">
        <f t="shared" si="3"/>
        <v>-7</v>
      </c>
      <c r="V10" s="830">
        <f t="shared" si="4"/>
        <v>0.22222222222222221</v>
      </c>
      <c r="W10" s="818"/>
    </row>
    <row r="11" spans="1:23" ht="14.4" customHeight="1" x14ac:dyDescent="0.3">
      <c r="A11" s="877" t="s">
        <v>3203</v>
      </c>
      <c r="B11" s="809">
        <v>54</v>
      </c>
      <c r="C11" s="810">
        <v>187.26</v>
      </c>
      <c r="D11" s="811">
        <v>7.7</v>
      </c>
      <c r="E11" s="827">
        <v>47</v>
      </c>
      <c r="F11" s="812">
        <v>166.55</v>
      </c>
      <c r="G11" s="813">
        <v>7.2</v>
      </c>
      <c r="H11" s="814">
        <v>47</v>
      </c>
      <c r="I11" s="812">
        <v>177.45</v>
      </c>
      <c r="J11" s="813">
        <v>8.1999999999999993</v>
      </c>
      <c r="K11" s="815">
        <v>3.29</v>
      </c>
      <c r="L11" s="814">
        <v>3</v>
      </c>
      <c r="M11" s="814">
        <v>30</v>
      </c>
      <c r="N11" s="816">
        <v>10</v>
      </c>
      <c r="O11" s="814" t="s">
        <v>3193</v>
      </c>
      <c r="P11" s="828" t="s">
        <v>3204</v>
      </c>
      <c r="Q11" s="817">
        <f t="shared" si="0"/>
        <v>-7</v>
      </c>
      <c r="R11" s="817">
        <f t="shared" si="0"/>
        <v>-9.8100000000000023</v>
      </c>
      <c r="S11" s="829">
        <f t="shared" si="1"/>
        <v>470</v>
      </c>
      <c r="T11" s="829">
        <f t="shared" si="2"/>
        <v>385.4</v>
      </c>
      <c r="U11" s="829">
        <f t="shared" si="3"/>
        <v>-84.600000000000023</v>
      </c>
      <c r="V11" s="830">
        <f t="shared" si="4"/>
        <v>0.82</v>
      </c>
      <c r="W11" s="818">
        <v>61</v>
      </c>
    </row>
    <row r="12" spans="1:23" ht="14.4" customHeight="1" x14ac:dyDescent="0.3">
      <c r="A12" s="878" t="s">
        <v>3205</v>
      </c>
      <c r="B12" s="873"/>
      <c r="C12" s="874"/>
      <c r="D12" s="825"/>
      <c r="E12" s="875">
        <v>3</v>
      </c>
      <c r="F12" s="867">
        <v>11.73</v>
      </c>
      <c r="G12" s="823">
        <v>10.3</v>
      </c>
      <c r="H12" s="866">
        <v>2</v>
      </c>
      <c r="I12" s="867">
        <v>5.07</v>
      </c>
      <c r="J12" s="823">
        <v>2</v>
      </c>
      <c r="K12" s="868">
        <v>4.5999999999999996</v>
      </c>
      <c r="L12" s="866">
        <v>4</v>
      </c>
      <c r="M12" s="866">
        <v>39</v>
      </c>
      <c r="N12" s="869">
        <v>13</v>
      </c>
      <c r="O12" s="866" t="s">
        <v>3193</v>
      </c>
      <c r="P12" s="870" t="s">
        <v>3206</v>
      </c>
      <c r="Q12" s="871">
        <f t="shared" si="0"/>
        <v>2</v>
      </c>
      <c r="R12" s="871">
        <f t="shared" si="0"/>
        <v>5.07</v>
      </c>
      <c r="S12" s="862">
        <f t="shared" si="1"/>
        <v>26</v>
      </c>
      <c r="T12" s="862">
        <f t="shared" si="2"/>
        <v>4</v>
      </c>
      <c r="U12" s="862">
        <f t="shared" si="3"/>
        <v>-22</v>
      </c>
      <c r="V12" s="872">
        <f t="shared" si="4"/>
        <v>0.15384615384615385</v>
      </c>
      <c r="W12" s="824"/>
    </row>
    <row r="13" spans="1:23" ht="14.4" customHeight="1" x14ac:dyDescent="0.3">
      <c r="A13" s="878" t="s">
        <v>3207</v>
      </c>
      <c r="B13" s="873">
        <v>3</v>
      </c>
      <c r="C13" s="874">
        <v>26.82</v>
      </c>
      <c r="D13" s="825">
        <v>17</v>
      </c>
      <c r="E13" s="875">
        <v>3</v>
      </c>
      <c r="F13" s="867">
        <v>18.04</v>
      </c>
      <c r="G13" s="823">
        <v>6.3</v>
      </c>
      <c r="H13" s="866">
        <v>3</v>
      </c>
      <c r="I13" s="867">
        <v>15.82</v>
      </c>
      <c r="J13" s="823">
        <v>13</v>
      </c>
      <c r="K13" s="868">
        <v>6.5</v>
      </c>
      <c r="L13" s="866">
        <v>4</v>
      </c>
      <c r="M13" s="866">
        <v>39</v>
      </c>
      <c r="N13" s="869">
        <v>13</v>
      </c>
      <c r="O13" s="866" t="s">
        <v>3193</v>
      </c>
      <c r="P13" s="870" t="s">
        <v>3208</v>
      </c>
      <c r="Q13" s="871">
        <f t="shared" si="0"/>
        <v>0</v>
      </c>
      <c r="R13" s="871">
        <f t="shared" si="0"/>
        <v>-11</v>
      </c>
      <c r="S13" s="862">
        <f t="shared" si="1"/>
        <v>39</v>
      </c>
      <c r="T13" s="862">
        <f t="shared" si="2"/>
        <v>39</v>
      </c>
      <c r="U13" s="862">
        <f t="shared" si="3"/>
        <v>0</v>
      </c>
      <c r="V13" s="872">
        <f t="shared" si="4"/>
        <v>1</v>
      </c>
      <c r="W13" s="824">
        <v>22</v>
      </c>
    </row>
    <row r="14" spans="1:23" ht="14.4" customHeight="1" x14ac:dyDescent="0.3">
      <c r="A14" s="877" t="s">
        <v>3209</v>
      </c>
      <c r="B14" s="829">
        <v>3</v>
      </c>
      <c r="C14" s="831">
        <v>7.37</v>
      </c>
      <c r="D14" s="832">
        <v>13</v>
      </c>
      <c r="E14" s="819">
        <v>3</v>
      </c>
      <c r="F14" s="820">
        <v>7.37</v>
      </c>
      <c r="G14" s="821">
        <v>8.6999999999999993</v>
      </c>
      <c r="H14" s="814">
        <v>1</v>
      </c>
      <c r="I14" s="812">
        <v>2.46</v>
      </c>
      <c r="J14" s="813">
        <v>5</v>
      </c>
      <c r="K14" s="815">
        <v>2.46</v>
      </c>
      <c r="L14" s="814">
        <v>3</v>
      </c>
      <c r="M14" s="814">
        <v>27</v>
      </c>
      <c r="N14" s="816">
        <v>9</v>
      </c>
      <c r="O14" s="814" t="s">
        <v>3193</v>
      </c>
      <c r="P14" s="828" t="s">
        <v>3210</v>
      </c>
      <c r="Q14" s="817">
        <f t="shared" si="0"/>
        <v>-2</v>
      </c>
      <c r="R14" s="817">
        <f t="shared" si="0"/>
        <v>-4.91</v>
      </c>
      <c r="S14" s="829">
        <f t="shared" si="1"/>
        <v>9</v>
      </c>
      <c r="T14" s="829">
        <f t="shared" si="2"/>
        <v>5</v>
      </c>
      <c r="U14" s="829">
        <f t="shared" si="3"/>
        <v>-4</v>
      </c>
      <c r="V14" s="830">
        <f t="shared" si="4"/>
        <v>0.55555555555555558</v>
      </c>
      <c r="W14" s="818"/>
    </row>
    <row r="15" spans="1:23" ht="14.4" customHeight="1" x14ac:dyDescent="0.3">
      <c r="A15" s="877" t="s">
        <v>3211</v>
      </c>
      <c r="B15" s="829">
        <v>1</v>
      </c>
      <c r="C15" s="831">
        <v>1.69</v>
      </c>
      <c r="D15" s="832">
        <v>6</v>
      </c>
      <c r="E15" s="819">
        <v>3</v>
      </c>
      <c r="F15" s="820">
        <v>5.07</v>
      </c>
      <c r="G15" s="821">
        <v>5</v>
      </c>
      <c r="H15" s="814">
        <v>2</v>
      </c>
      <c r="I15" s="812">
        <v>3.38</v>
      </c>
      <c r="J15" s="813">
        <v>6.5</v>
      </c>
      <c r="K15" s="815">
        <v>1.69</v>
      </c>
      <c r="L15" s="814">
        <v>2</v>
      </c>
      <c r="M15" s="814">
        <v>21</v>
      </c>
      <c r="N15" s="816">
        <v>7</v>
      </c>
      <c r="O15" s="814" t="s">
        <v>3193</v>
      </c>
      <c r="P15" s="828" t="s">
        <v>3212</v>
      </c>
      <c r="Q15" s="817">
        <f t="shared" si="0"/>
        <v>1</v>
      </c>
      <c r="R15" s="817">
        <f t="shared" si="0"/>
        <v>1.69</v>
      </c>
      <c r="S15" s="829">
        <f t="shared" si="1"/>
        <v>14</v>
      </c>
      <c r="T15" s="829">
        <f t="shared" si="2"/>
        <v>13</v>
      </c>
      <c r="U15" s="829">
        <f t="shared" si="3"/>
        <v>-1</v>
      </c>
      <c r="V15" s="830">
        <f t="shared" si="4"/>
        <v>0.9285714285714286</v>
      </c>
      <c r="W15" s="818">
        <v>1</v>
      </c>
    </row>
    <row r="16" spans="1:23" ht="14.4" customHeight="1" x14ac:dyDescent="0.3">
      <c r="A16" s="877" t="s">
        <v>3213</v>
      </c>
      <c r="B16" s="829">
        <v>11</v>
      </c>
      <c r="C16" s="831">
        <v>4.9400000000000004</v>
      </c>
      <c r="D16" s="832">
        <v>3.2</v>
      </c>
      <c r="E16" s="819">
        <v>11</v>
      </c>
      <c r="F16" s="820">
        <v>4.97</v>
      </c>
      <c r="G16" s="821">
        <v>3</v>
      </c>
      <c r="H16" s="814">
        <v>7</v>
      </c>
      <c r="I16" s="812">
        <v>3.15</v>
      </c>
      <c r="J16" s="813">
        <v>2.9</v>
      </c>
      <c r="K16" s="815">
        <v>0.45</v>
      </c>
      <c r="L16" s="814">
        <v>1</v>
      </c>
      <c r="M16" s="814">
        <v>9</v>
      </c>
      <c r="N16" s="816">
        <v>3</v>
      </c>
      <c r="O16" s="814" t="s">
        <v>3193</v>
      </c>
      <c r="P16" s="828" t="s">
        <v>3214</v>
      </c>
      <c r="Q16" s="817">
        <f t="shared" si="0"/>
        <v>-4</v>
      </c>
      <c r="R16" s="817">
        <f t="shared" si="0"/>
        <v>-1.7900000000000005</v>
      </c>
      <c r="S16" s="829">
        <f t="shared" si="1"/>
        <v>21</v>
      </c>
      <c r="T16" s="829">
        <f t="shared" si="2"/>
        <v>20.3</v>
      </c>
      <c r="U16" s="829">
        <f t="shared" si="3"/>
        <v>-0.69999999999999929</v>
      </c>
      <c r="V16" s="830">
        <f t="shared" si="4"/>
        <v>0.96666666666666667</v>
      </c>
      <c r="W16" s="818">
        <v>2</v>
      </c>
    </row>
    <row r="17" spans="1:23" ht="14.4" customHeight="1" x14ac:dyDescent="0.3">
      <c r="A17" s="877" t="s">
        <v>3215</v>
      </c>
      <c r="B17" s="829">
        <v>3</v>
      </c>
      <c r="C17" s="831">
        <v>3.73</v>
      </c>
      <c r="D17" s="832">
        <v>3</v>
      </c>
      <c r="E17" s="819">
        <v>3</v>
      </c>
      <c r="F17" s="820">
        <v>3.73</v>
      </c>
      <c r="G17" s="821">
        <v>6</v>
      </c>
      <c r="H17" s="814">
        <v>1</v>
      </c>
      <c r="I17" s="812">
        <v>1.24</v>
      </c>
      <c r="J17" s="813">
        <v>5</v>
      </c>
      <c r="K17" s="815">
        <v>1.24</v>
      </c>
      <c r="L17" s="814">
        <v>2</v>
      </c>
      <c r="M17" s="814">
        <v>18</v>
      </c>
      <c r="N17" s="816">
        <v>6</v>
      </c>
      <c r="O17" s="814" t="s">
        <v>3193</v>
      </c>
      <c r="P17" s="828" t="s">
        <v>3216</v>
      </c>
      <c r="Q17" s="817">
        <f t="shared" si="0"/>
        <v>-2</v>
      </c>
      <c r="R17" s="817">
        <f t="shared" si="0"/>
        <v>-2.4900000000000002</v>
      </c>
      <c r="S17" s="829">
        <f t="shared" si="1"/>
        <v>6</v>
      </c>
      <c r="T17" s="829">
        <f t="shared" si="2"/>
        <v>5</v>
      </c>
      <c r="U17" s="829">
        <f t="shared" si="3"/>
        <v>-1</v>
      </c>
      <c r="V17" s="830">
        <f t="shared" si="4"/>
        <v>0.83333333333333337</v>
      </c>
      <c r="W17" s="818"/>
    </row>
    <row r="18" spans="1:23" ht="14.4" customHeight="1" x14ac:dyDescent="0.3">
      <c r="A18" s="877" t="s">
        <v>3217</v>
      </c>
      <c r="B18" s="829">
        <v>2</v>
      </c>
      <c r="C18" s="831">
        <v>7.98</v>
      </c>
      <c r="D18" s="832">
        <v>6</v>
      </c>
      <c r="E18" s="827"/>
      <c r="F18" s="812"/>
      <c r="G18" s="813"/>
      <c r="H18" s="819">
        <v>3</v>
      </c>
      <c r="I18" s="820">
        <v>11.96</v>
      </c>
      <c r="J18" s="821">
        <v>5</v>
      </c>
      <c r="K18" s="815">
        <v>3.99</v>
      </c>
      <c r="L18" s="814">
        <v>2</v>
      </c>
      <c r="M18" s="814">
        <v>18</v>
      </c>
      <c r="N18" s="816">
        <v>6</v>
      </c>
      <c r="O18" s="814" t="s">
        <v>3193</v>
      </c>
      <c r="P18" s="828" t="s">
        <v>3218</v>
      </c>
      <c r="Q18" s="817">
        <f t="shared" si="0"/>
        <v>1</v>
      </c>
      <c r="R18" s="817">
        <f t="shared" si="0"/>
        <v>3.9800000000000004</v>
      </c>
      <c r="S18" s="829">
        <f t="shared" si="1"/>
        <v>18</v>
      </c>
      <c r="T18" s="829">
        <f t="shared" si="2"/>
        <v>15</v>
      </c>
      <c r="U18" s="829">
        <f t="shared" si="3"/>
        <v>-3</v>
      </c>
      <c r="V18" s="830">
        <f t="shared" si="4"/>
        <v>0.83333333333333337</v>
      </c>
      <c r="W18" s="818"/>
    </row>
    <row r="19" spans="1:23" ht="14.4" customHeight="1" x14ac:dyDescent="0.3">
      <c r="A19" s="877" t="s">
        <v>3219</v>
      </c>
      <c r="B19" s="829">
        <v>1</v>
      </c>
      <c r="C19" s="831">
        <v>0.61</v>
      </c>
      <c r="D19" s="832">
        <v>8</v>
      </c>
      <c r="E19" s="827">
        <v>1</v>
      </c>
      <c r="F19" s="812">
        <v>0.61</v>
      </c>
      <c r="G19" s="813">
        <v>2</v>
      </c>
      <c r="H19" s="819">
        <v>1</v>
      </c>
      <c r="I19" s="820">
        <v>0.61</v>
      </c>
      <c r="J19" s="821">
        <v>2</v>
      </c>
      <c r="K19" s="815">
        <v>0.61</v>
      </c>
      <c r="L19" s="814">
        <v>2</v>
      </c>
      <c r="M19" s="814">
        <v>18</v>
      </c>
      <c r="N19" s="816">
        <v>6</v>
      </c>
      <c r="O19" s="814" t="s">
        <v>3193</v>
      </c>
      <c r="P19" s="828" t="s">
        <v>3220</v>
      </c>
      <c r="Q19" s="817">
        <f t="shared" si="0"/>
        <v>0</v>
      </c>
      <c r="R19" s="817">
        <f t="shared" si="0"/>
        <v>0</v>
      </c>
      <c r="S19" s="829">
        <f t="shared" si="1"/>
        <v>6</v>
      </c>
      <c r="T19" s="829">
        <f t="shared" si="2"/>
        <v>2</v>
      </c>
      <c r="U19" s="829">
        <f t="shared" si="3"/>
        <v>-4</v>
      </c>
      <c r="V19" s="830">
        <f t="shared" si="4"/>
        <v>0.33333333333333331</v>
      </c>
      <c r="W19" s="818"/>
    </row>
    <row r="20" spans="1:23" ht="14.4" customHeight="1" x14ac:dyDescent="0.3">
      <c r="A20" s="877" t="s">
        <v>3221</v>
      </c>
      <c r="B20" s="809">
        <v>1</v>
      </c>
      <c r="C20" s="810">
        <v>1.08</v>
      </c>
      <c r="D20" s="811">
        <v>7</v>
      </c>
      <c r="E20" s="827"/>
      <c r="F20" s="812"/>
      <c r="G20" s="813"/>
      <c r="H20" s="814"/>
      <c r="I20" s="812"/>
      <c r="J20" s="813"/>
      <c r="K20" s="815">
        <v>1.08</v>
      </c>
      <c r="L20" s="814">
        <v>2</v>
      </c>
      <c r="M20" s="814">
        <v>21</v>
      </c>
      <c r="N20" s="816">
        <v>7</v>
      </c>
      <c r="O20" s="814" t="s">
        <v>3193</v>
      </c>
      <c r="P20" s="828" t="s">
        <v>3222</v>
      </c>
      <c r="Q20" s="817">
        <f t="shared" si="0"/>
        <v>-1</v>
      </c>
      <c r="R20" s="817">
        <f t="shared" si="0"/>
        <v>-1.08</v>
      </c>
      <c r="S20" s="829" t="str">
        <f t="shared" si="1"/>
        <v/>
      </c>
      <c r="T20" s="829" t="str">
        <f t="shared" si="2"/>
        <v/>
      </c>
      <c r="U20" s="829" t="str">
        <f t="shared" si="3"/>
        <v/>
      </c>
      <c r="V20" s="830" t="str">
        <f t="shared" si="4"/>
        <v/>
      </c>
      <c r="W20" s="818"/>
    </row>
    <row r="21" spans="1:23" ht="14.4" customHeight="1" x14ac:dyDescent="0.3">
      <c r="A21" s="877" t="s">
        <v>3223</v>
      </c>
      <c r="B21" s="829">
        <v>1</v>
      </c>
      <c r="C21" s="831">
        <v>0.6</v>
      </c>
      <c r="D21" s="832">
        <v>4</v>
      </c>
      <c r="E21" s="819">
        <v>1</v>
      </c>
      <c r="F21" s="820">
        <v>0.6</v>
      </c>
      <c r="G21" s="821">
        <v>2</v>
      </c>
      <c r="H21" s="814"/>
      <c r="I21" s="812"/>
      <c r="J21" s="813"/>
      <c r="K21" s="815">
        <v>0.6</v>
      </c>
      <c r="L21" s="814">
        <v>2</v>
      </c>
      <c r="M21" s="814">
        <v>18</v>
      </c>
      <c r="N21" s="816">
        <v>6</v>
      </c>
      <c r="O21" s="814" t="s">
        <v>3193</v>
      </c>
      <c r="P21" s="828" t="s">
        <v>3224</v>
      </c>
      <c r="Q21" s="817">
        <f t="shared" si="0"/>
        <v>-1</v>
      </c>
      <c r="R21" s="817">
        <f t="shared" si="0"/>
        <v>-0.6</v>
      </c>
      <c r="S21" s="829" t="str">
        <f t="shared" si="1"/>
        <v/>
      </c>
      <c r="T21" s="829" t="str">
        <f t="shared" si="2"/>
        <v/>
      </c>
      <c r="U21" s="829" t="str">
        <f t="shared" si="3"/>
        <v/>
      </c>
      <c r="V21" s="830" t="str">
        <f t="shared" si="4"/>
        <v/>
      </c>
      <c r="W21" s="818"/>
    </row>
    <row r="22" spans="1:23" ht="14.4" customHeight="1" x14ac:dyDescent="0.3">
      <c r="A22" s="877" t="s">
        <v>3225</v>
      </c>
      <c r="B22" s="829"/>
      <c r="C22" s="831"/>
      <c r="D22" s="832"/>
      <c r="E22" s="827"/>
      <c r="F22" s="812"/>
      <c r="G22" s="813"/>
      <c r="H22" s="819">
        <v>1</v>
      </c>
      <c r="I22" s="820">
        <v>1.07</v>
      </c>
      <c r="J22" s="821">
        <v>4</v>
      </c>
      <c r="K22" s="815">
        <v>1.07</v>
      </c>
      <c r="L22" s="814">
        <v>3</v>
      </c>
      <c r="M22" s="814">
        <v>24</v>
      </c>
      <c r="N22" s="816">
        <v>8</v>
      </c>
      <c r="O22" s="814" t="s">
        <v>3193</v>
      </c>
      <c r="P22" s="828" t="s">
        <v>3226</v>
      </c>
      <c r="Q22" s="817">
        <f t="shared" si="0"/>
        <v>1</v>
      </c>
      <c r="R22" s="817">
        <f t="shared" si="0"/>
        <v>1.07</v>
      </c>
      <c r="S22" s="829">
        <f t="shared" si="1"/>
        <v>8</v>
      </c>
      <c r="T22" s="829">
        <f t="shared" si="2"/>
        <v>4</v>
      </c>
      <c r="U22" s="829">
        <f t="shared" si="3"/>
        <v>-4</v>
      </c>
      <c r="V22" s="830">
        <f t="shared" si="4"/>
        <v>0.5</v>
      </c>
      <c r="W22" s="818"/>
    </row>
    <row r="23" spans="1:23" ht="14.4" customHeight="1" x14ac:dyDescent="0.3">
      <c r="A23" s="877" t="s">
        <v>3227</v>
      </c>
      <c r="B23" s="809">
        <v>9</v>
      </c>
      <c r="C23" s="810">
        <v>6.09</v>
      </c>
      <c r="D23" s="811">
        <v>4.8</v>
      </c>
      <c r="E23" s="827">
        <v>7</v>
      </c>
      <c r="F23" s="812">
        <v>4.8099999999999996</v>
      </c>
      <c r="G23" s="813">
        <v>5</v>
      </c>
      <c r="H23" s="814">
        <v>11</v>
      </c>
      <c r="I23" s="812">
        <v>7.49</v>
      </c>
      <c r="J23" s="813">
        <v>4.5</v>
      </c>
      <c r="K23" s="815">
        <v>0.67</v>
      </c>
      <c r="L23" s="814">
        <v>2</v>
      </c>
      <c r="M23" s="814">
        <v>18</v>
      </c>
      <c r="N23" s="816">
        <v>6</v>
      </c>
      <c r="O23" s="814" t="s">
        <v>3193</v>
      </c>
      <c r="P23" s="828" t="s">
        <v>3228</v>
      </c>
      <c r="Q23" s="817">
        <f t="shared" si="0"/>
        <v>2</v>
      </c>
      <c r="R23" s="817">
        <f t="shared" si="0"/>
        <v>1.4000000000000004</v>
      </c>
      <c r="S23" s="829">
        <f t="shared" si="1"/>
        <v>66</v>
      </c>
      <c r="T23" s="829">
        <f t="shared" si="2"/>
        <v>49.5</v>
      </c>
      <c r="U23" s="829">
        <f t="shared" si="3"/>
        <v>-16.5</v>
      </c>
      <c r="V23" s="830">
        <f t="shared" si="4"/>
        <v>0.75</v>
      </c>
      <c r="W23" s="818">
        <v>3</v>
      </c>
    </row>
    <row r="24" spans="1:23" ht="14.4" customHeight="1" x14ac:dyDescent="0.3">
      <c r="A24" s="878" t="s">
        <v>3229</v>
      </c>
      <c r="B24" s="873">
        <v>3</v>
      </c>
      <c r="C24" s="874">
        <v>3.35</v>
      </c>
      <c r="D24" s="825">
        <v>5</v>
      </c>
      <c r="E24" s="875"/>
      <c r="F24" s="867"/>
      <c r="G24" s="823"/>
      <c r="H24" s="866"/>
      <c r="I24" s="867"/>
      <c r="J24" s="823"/>
      <c r="K24" s="868">
        <v>1.1200000000000001</v>
      </c>
      <c r="L24" s="866">
        <v>3</v>
      </c>
      <c r="M24" s="866">
        <v>27</v>
      </c>
      <c r="N24" s="869">
        <v>9</v>
      </c>
      <c r="O24" s="866" t="s">
        <v>3193</v>
      </c>
      <c r="P24" s="870" t="s">
        <v>3230</v>
      </c>
      <c r="Q24" s="871">
        <f t="shared" si="0"/>
        <v>-3</v>
      </c>
      <c r="R24" s="871">
        <f t="shared" si="0"/>
        <v>-3.35</v>
      </c>
      <c r="S24" s="862" t="str">
        <f t="shared" si="1"/>
        <v/>
      </c>
      <c r="T24" s="862" t="str">
        <f t="shared" si="2"/>
        <v/>
      </c>
      <c r="U24" s="862" t="str">
        <f t="shared" si="3"/>
        <v/>
      </c>
      <c r="V24" s="872" t="str">
        <f t="shared" si="4"/>
        <v/>
      </c>
      <c r="W24" s="824"/>
    </row>
    <row r="25" spans="1:23" ht="14.4" customHeight="1" x14ac:dyDescent="0.3">
      <c r="A25" s="877" t="s">
        <v>3231</v>
      </c>
      <c r="B25" s="809">
        <v>3</v>
      </c>
      <c r="C25" s="810">
        <v>1.22</v>
      </c>
      <c r="D25" s="811">
        <v>2.2999999999999998</v>
      </c>
      <c r="E25" s="827">
        <v>1</v>
      </c>
      <c r="F25" s="812">
        <v>0.41</v>
      </c>
      <c r="G25" s="813">
        <v>2</v>
      </c>
      <c r="H25" s="814">
        <v>1</v>
      </c>
      <c r="I25" s="812">
        <v>0.4</v>
      </c>
      <c r="J25" s="813">
        <v>3</v>
      </c>
      <c r="K25" s="815">
        <v>0.38</v>
      </c>
      <c r="L25" s="814">
        <v>1</v>
      </c>
      <c r="M25" s="814">
        <v>9</v>
      </c>
      <c r="N25" s="816">
        <v>3</v>
      </c>
      <c r="O25" s="814" t="s">
        <v>3193</v>
      </c>
      <c r="P25" s="828" t="s">
        <v>3232</v>
      </c>
      <c r="Q25" s="817">
        <f t="shared" si="0"/>
        <v>-2</v>
      </c>
      <c r="R25" s="817">
        <f t="shared" si="0"/>
        <v>-0.82</v>
      </c>
      <c r="S25" s="829">
        <f t="shared" si="1"/>
        <v>3</v>
      </c>
      <c r="T25" s="829">
        <f t="shared" si="2"/>
        <v>3</v>
      </c>
      <c r="U25" s="829">
        <f t="shared" si="3"/>
        <v>0</v>
      </c>
      <c r="V25" s="830">
        <f t="shared" si="4"/>
        <v>1</v>
      </c>
      <c r="W25" s="818"/>
    </row>
    <row r="26" spans="1:23" ht="14.4" customHeight="1" x14ac:dyDescent="0.3">
      <c r="A26" s="877" t="s">
        <v>3233</v>
      </c>
      <c r="B26" s="829"/>
      <c r="C26" s="831"/>
      <c r="D26" s="832"/>
      <c r="E26" s="827"/>
      <c r="F26" s="812"/>
      <c r="G26" s="813"/>
      <c r="H26" s="819">
        <v>1</v>
      </c>
      <c r="I26" s="820">
        <v>0.41</v>
      </c>
      <c r="J26" s="821">
        <v>4</v>
      </c>
      <c r="K26" s="815">
        <v>0.41</v>
      </c>
      <c r="L26" s="814">
        <v>1</v>
      </c>
      <c r="M26" s="814">
        <v>12</v>
      </c>
      <c r="N26" s="816">
        <v>4</v>
      </c>
      <c r="O26" s="814" t="s">
        <v>3193</v>
      </c>
      <c r="P26" s="828" t="s">
        <v>3234</v>
      </c>
      <c r="Q26" s="817">
        <f t="shared" si="0"/>
        <v>1</v>
      </c>
      <c r="R26" s="817">
        <f t="shared" si="0"/>
        <v>0.41</v>
      </c>
      <c r="S26" s="829">
        <f t="shared" si="1"/>
        <v>4</v>
      </c>
      <c r="T26" s="829">
        <f t="shared" si="2"/>
        <v>4</v>
      </c>
      <c r="U26" s="829">
        <f t="shared" si="3"/>
        <v>0</v>
      </c>
      <c r="V26" s="830">
        <f t="shared" si="4"/>
        <v>1</v>
      </c>
      <c r="W26" s="818"/>
    </row>
    <row r="27" spans="1:23" ht="14.4" customHeight="1" x14ac:dyDescent="0.3">
      <c r="A27" s="877" t="s">
        <v>3235</v>
      </c>
      <c r="B27" s="809">
        <v>1</v>
      </c>
      <c r="C27" s="810">
        <v>5.1100000000000003</v>
      </c>
      <c r="D27" s="811">
        <v>6</v>
      </c>
      <c r="E27" s="827"/>
      <c r="F27" s="812"/>
      <c r="G27" s="813"/>
      <c r="H27" s="814"/>
      <c r="I27" s="812"/>
      <c r="J27" s="813"/>
      <c r="K27" s="815">
        <v>2.12</v>
      </c>
      <c r="L27" s="814">
        <v>3</v>
      </c>
      <c r="M27" s="814">
        <v>24</v>
      </c>
      <c r="N27" s="816">
        <v>8</v>
      </c>
      <c r="O27" s="814" t="s">
        <v>3193</v>
      </c>
      <c r="P27" s="828" t="s">
        <v>3236</v>
      </c>
      <c r="Q27" s="817">
        <f t="shared" si="0"/>
        <v>-1</v>
      </c>
      <c r="R27" s="817">
        <f t="shared" si="0"/>
        <v>-5.1100000000000003</v>
      </c>
      <c r="S27" s="829" t="str">
        <f t="shared" si="1"/>
        <v/>
      </c>
      <c r="T27" s="829" t="str">
        <f t="shared" si="2"/>
        <v/>
      </c>
      <c r="U27" s="829" t="str">
        <f t="shared" si="3"/>
        <v/>
      </c>
      <c r="V27" s="830" t="str">
        <f t="shared" si="4"/>
        <v/>
      </c>
      <c r="W27" s="818"/>
    </row>
    <row r="28" spans="1:23" ht="14.4" customHeight="1" x14ac:dyDescent="0.3">
      <c r="A28" s="877" t="s">
        <v>3237</v>
      </c>
      <c r="B28" s="829">
        <v>62</v>
      </c>
      <c r="C28" s="831">
        <v>301.2</v>
      </c>
      <c r="D28" s="832">
        <v>5.7</v>
      </c>
      <c r="E28" s="819">
        <v>72</v>
      </c>
      <c r="F28" s="820">
        <v>339.84</v>
      </c>
      <c r="G28" s="821">
        <v>5.4</v>
      </c>
      <c r="H28" s="814">
        <v>50</v>
      </c>
      <c r="I28" s="812">
        <v>243.28</v>
      </c>
      <c r="J28" s="813">
        <v>6.5</v>
      </c>
      <c r="K28" s="815">
        <v>4.99</v>
      </c>
      <c r="L28" s="814">
        <v>3</v>
      </c>
      <c r="M28" s="814">
        <v>27</v>
      </c>
      <c r="N28" s="816">
        <v>9</v>
      </c>
      <c r="O28" s="814" t="s">
        <v>3193</v>
      </c>
      <c r="P28" s="828" t="s">
        <v>3238</v>
      </c>
      <c r="Q28" s="817">
        <f t="shared" si="0"/>
        <v>-12</v>
      </c>
      <c r="R28" s="817">
        <f t="shared" si="0"/>
        <v>-57.919999999999987</v>
      </c>
      <c r="S28" s="829">
        <f t="shared" si="1"/>
        <v>450</v>
      </c>
      <c r="T28" s="829">
        <f t="shared" si="2"/>
        <v>325</v>
      </c>
      <c r="U28" s="829">
        <f t="shared" si="3"/>
        <v>-125</v>
      </c>
      <c r="V28" s="830">
        <f t="shared" si="4"/>
        <v>0.72222222222222221</v>
      </c>
      <c r="W28" s="818">
        <v>33</v>
      </c>
    </row>
    <row r="29" spans="1:23" ht="14.4" customHeight="1" x14ac:dyDescent="0.3">
      <c r="A29" s="878" t="s">
        <v>3239</v>
      </c>
      <c r="B29" s="862">
        <v>3</v>
      </c>
      <c r="C29" s="863">
        <v>15.05</v>
      </c>
      <c r="D29" s="833">
        <v>5.7</v>
      </c>
      <c r="E29" s="864">
        <v>6</v>
      </c>
      <c r="F29" s="865">
        <v>31.08</v>
      </c>
      <c r="G29" s="822">
        <v>6.8</v>
      </c>
      <c r="H29" s="866"/>
      <c r="I29" s="867"/>
      <c r="J29" s="823"/>
      <c r="K29" s="868">
        <v>5.18</v>
      </c>
      <c r="L29" s="866">
        <v>3</v>
      </c>
      <c r="M29" s="866">
        <v>27</v>
      </c>
      <c r="N29" s="869">
        <v>9</v>
      </c>
      <c r="O29" s="866" t="s">
        <v>3193</v>
      </c>
      <c r="P29" s="870" t="s">
        <v>3240</v>
      </c>
      <c r="Q29" s="871">
        <f t="shared" si="0"/>
        <v>-3</v>
      </c>
      <c r="R29" s="871">
        <f t="shared" si="0"/>
        <v>-15.05</v>
      </c>
      <c r="S29" s="862" t="str">
        <f t="shared" si="1"/>
        <v/>
      </c>
      <c r="T29" s="862" t="str">
        <f t="shared" si="2"/>
        <v/>
      </c>
      <c r="U29" s="862" t="str">
        <f t="shared" si="3"/>
        <v/>
      </c>
      <c r="V29" s="872" t="str">
        <f t="shared" si="4"/>
        <v/>
      </c>
      <c r="W29" s="824"/>
    </row>
    <row r="30" spans="1:23" ht="14.4" customHeight="1" x14ac:dyDescent="0.3">
      <c r="A30" s="877" t="s">
        <v>3241</v>
      </c>
      <c r="B30" s="829"/>
      <c r="C30" s="831"/>
      <c r="D30" s="832"/>
      <c r="E30" s="819">
        <v>1</v>
      </c>
      <c r="F30" s="820">
        <v>3.12</v>
      </c>
      <c r="G30" s="821">
        <v>4</v>
      </c>
      <c r="H30" s="814"/>
      <c r="I30" s="812"/>
      <c r="J30" s="813"/>
      <c r="K30" s="815">
        <v>3.12</v>
      </c>
      <c r="L30" s="814">
        <v>3</v>
      </c>
      <c r="M30" s="814">
        <v>27</v>
      </c>
      <c r="N30" s="816">
        <v>9</v>
      </c>
      <c r="O30" s="814" t="s">
        <v>3193</v>
      </c>
      <c r="P30" s="828" t="s">
        <v>3242</v>
      </c>
      <c r="Q30" s="817">
        <f t="shared" si="0"/>
        <v>0</v>
      </c>
      <c r="R30" s="817">
        <f t="shared" si="0"/>
        <v>0</v>
      </c>
      <c r="S30" s="829" t="str">
        <f t="shared" si="1"/>
        <v/>
      </c>
      <c r="T30" s="829" t="str">
        <f t="shared" si="2"/>
        <v/>
      </c>
      <c r="U30" s="829" t="str">
        <f t="shared" si="3"/>
        <v/>
      </c>
      <c r="V30" s="830" t="str">
        <f t="shared" si="4"/>
        <v/>
      </c>
      <c r="W30" s="818"/>
    </row>
    <row r="31" spans="1:23" ht="14.4" customHeight="1" x14ac:dyDescent="0.3">
      <c r="A31" s="877" t="s">
        <v>3243</v>
      </c>
      <c r="B31" s="829">
        <v>49</v>
      </c>
      <c r="C31" s="831">
        <v>82.1</v>
      </c>
      <c r="D31" s="832">
        <v>5.9</v>
      </c>
      <c r="E31" s="827">
        <v>57</v>
      </c>
      <c r="F31" s="812">
        <v>95.75</v>
      </c>
      <c r="G31" s="813">
        <v>6.1</v>
      </c>
      <c r="H31" s="819">
        <v>61</v>
      </c>
      <c r="I31" s="820">
        <v>102.28</v>
      </c>
      <c r="J31" s="821">
        <v>6.3</v>
      </c>
      <c r="K31" s="815">
        <v>1.68</v>
      </c>
      <c r="L31" s="814">
        <v>3</v>
      </c>
      <c r="M31" s="814">
        <v>24</v>
      </c>
      <c r="N31" s="816">
        <v>8</v>
      </c>
      <c r="O31" s="814" t="s">
        <v>3193</v>
      </c>
      <c r="P31" s="828" t="s">
        <v>3244</v>
      </c>
      <c r="Q31" s="817">
        <f t="shared" si="0"/>
        <v>12</v>
      </c>
      <c r="R31" s="817">
        <f t="shared" si="0"/>
        <v>20.180000000000007</v>
      </c>
      <c r="S31" s="829">
        <f t="shared" si="1"/>
        <v>488</v>
      </c>
      <c r="T31" s="829">
        <f t="shared" si="2"/>
        <v>384.3</v>
      </c>
      <c r="U31" s="829">
        <f t="shared" si="3"/>
        <v>-103.69999999999999</v>
      </c>
      <c r="V31" s="830">
        <f t="shared" si="4"/>
        <v>0.78749999999999998</v>
      </c>
      <c r="W31" s="818">
        <v>28</v>
      </c>
    </row>
    <row r="32" spans="1:23" ht="14.4" customHeight="1" x14ac:dyDescent="0.3">
      <c r="A32" s="877" t="s">
        <v>3245</v>
      </c>
      <c r="B32" s="829"/>
      <c r="C32" s="831"/>
      <c r="D32" s="832"/>
      <c r="E32" s="827">
        <v>1</v>
      </c>
      <c r="F32" s="812">
        <v>0.61</v>
      </c>
      <c r="G32" s="813">
        <v>4</v>
      </c>
      <c r="H32" s="819">
        <v>1</v>
      </c>
      <c r="I32" s="820">
        <v>0.61</v>
      </c>
      <c r="J32" s="821">
        <v>1</v>
      </c>
      <c r="K32" s="815">
        <v>0.61</v>
      </c>
      <c r="L32" s="814">
        <v>1</v>
      </c>
      <c r="M32" s="814">
        <v>12</v>
      </c>
      <c r="N32" s="816">
        <v>4</v>
      </c>
      <c r="O32" s="814" t="s">
        <v>3193</v>
      </c>
      <c r="P32" s="828" t="s">
        <v>3246</v>
      </c>
      <c r="Q32" s="817">
        <f t="shared" si="0"/>
        <v>1</v>
      </c>
      <c r="R32" s="817">
        <f t="shared" si="0"/>
        <v>0.61</v>
      </c>
      <c r="S32" s="829">
        <f t="shared" si="1"/>
        <v>4</v>
      </c>
      <c r="T32" s="829">
        <f t="shared" si="2"/>
        <v>1</v>
      </c>
      <c r="U32" s="829">
        <f t="shared" si="3"/>
        <v>-3</v>
      </c>
      <c r="V32" s="830">
        <f t="shared" si="4"/>
        <v>0.25</v>
      </c>
      <c r="W32" s="818"/>
    </row>
    <row r="33" spans="1:23" ht="14.4" customHeight="1" x14ac:dyDescent="0.3">
      <c r="A33" s="877" t="s">
        <v>3247</v>
      </c>
      <c r="B33" s="829">
        <v>4</v>
      </c>
      <c r="C33" s="831">
        <v>1.75</v>
      </c>
      <c r="D33" s="832">
        <v>4.5</v>
      </c>
      <c r="E33" s="819">
        <v>5</v>
      </c>
      <c r="F33" s="820">
        <v>2.16</v>
      </c>
      <c r="G33" s="821">
        <v>4.2</v>
      </c>
      <c r="H33" s="814">
        <v>6</v>
      </c>
      <c r="I33" s="812">
        <v>2.56</v>
      </c>
      <c r="J33" s="813">
        <v>3.5</v>
      </c>
      <c r="K33" s="815">
        <v>0.43</v>
      </c>
      <c r="L33" s="814">
        <v>2</v>
      </c>
      <c r="M33" s="814">
        <v>18</v>
      </c>
      <c r="N33" s="816">
        <v>6</v>
      </c>
      <c r="O33" s="814" t="s">
        <v>3193</v>
      </c>
      <c r="P33" s="828" t="s">
        <v>3248</v>
      </c>
      <c r="Q33" s="817">
        <f t="shared" si="0"/>
        <v>2</v>
      </c>
      <c r="R33" s="817">
        <f t="shared" si="0"/>
        <v>0.81</v>
      </c>
      <c r="S33" s="829">
        <f t="shared" si="1"/>
        <v>36</v>
      </c>
      <c r="T33" s="829">
        <f t="shared" si="2"/>
        <v>21</v>
      </c>
      <c r="U33" s="829">
        <f t="shared" si="3"/>
        <v>-15</v>
      </c>
      <c r="V33" s="830">
        <f t="shared" si="4"/>
        <v>0.58333333333333337</v>
      </c>
      <c r="W33" s="818"/>
    </row>
    <row r="34" spans="1:23" ht="14.4" customHeight="1" x14ac:dyDescent="0.3">
      <c r="A34" s="878" t="s">
        <v>3249</v>
      </c>
      <c r="B34" s="862"/>
      <c r="C34" s="863"/>
      <c r="D34" s="833"/>
      <c r="E34" s="864">
        <v>2</v>
      </c>
      <c r="F34" s="865">
        <v>1.01</v>
      </c>
      <c r="G34" s="822">
        <v>8.5</v>
      </c>
      <c r="H34" s="866"/>
      <c r="I34" s="867"/>
      <c r="J34" s="823"/>
      <c r="K34" s="868">
        <v>0.5</v>
      </c>
      <c r="L34" s="866">
        <v>2</v>
      </c>
      <c r="M34" s="866">
        <v>21</v>
      </c>
      <c r="N34" s="869">
        <v>7</v>
      </c>
      <c r="O34" s="866" t="s">
        <v>3193</v>
      </c>
      <c r="P34" s="870" t="s">
        <v>3250</v>
      </c>
      <c r="Q34" s="871">
        <f t="shared" si="0"/>
        <v>0</v>
      </c>
      <c r="R34" s="871">
        <f t="shared" si="0"/>
        <v>0</v>
      </c>
      <c r="S34" s="862" t="str">
        <f t="shared" si="1"/>
        <v/>
      </c>
      <c r="T34" s="862" t="str">
        <f t="shared" si="2"/>
        <v/>
      </c>
      <c r="U34" s="862" t="str">
        <f t="shared" si="3"/>
        <v/>
      </c>
      <c r="V34" s="872" t="str">
        <f t="shared" si="4"/>
        <v/>
      </c>
      <c r="W34" s="824"/>
    </row>
    <row r="35" spans="1:23" ht="14.4" customHeight="1" x14ac:dyDescent="0.3">
      <c r="A35" s="878" t="s">
        <v>3251</v>
      </c>
      <c r="B35" s="862"/>
      <c r="C35" s="863"/>
      <c r="D35" s="833"/>
      <c r="E35" s="864">
        <v>1</v>
      </c>
      <c r="F35" s="865">
        <v>0.51</v>
      </c>
      <c r="G35" s="822">
        <v>2</v>
      </c>
      <c r="H35" s="866"/>
      <c r="I35" s="867"/>
      <c r="J35" s="823"/>
      <c r="K35" s="868">
        <v>0.75</v>
      </c>
      <c r="L35" s="866">
        <v>3</v>
      </c>
      <c r="M35" s="866">
        <v>27</v>
      </c>
      <c r="N35" s="869">
        <v>9</v>
      </c>
      <c r="O35" s="866" t="s">
        <v>3193</v>
      </c>
      <c r="P35" s="870" t="s">
        <v>3252</v>
      </c>
      <c r="Q35" s="871">
        <f t="shared" si="0"/>
        <v>0</v>
      </c>
      <c r="R35" s="871">
        <f t="shared" si="0"/>
        <v>0</v>
      </c>
      <c r="S35" s="862" t="str">
        <f t="shared" si="1"/>
        <v/>
      </c>
      <c r="T35" s="862" t="str">
        <f t="shared" si="2"/>
        <v/>
      </c>
      <c r="U35" s="862" t="str">
        <f t="shared" si="3"/>
        <v/>
      </c>
      <c r="V35" s="872" t="str">
        <f t="shared" si="4"/>
        <v/>
      </c>
      <c r="W35" s="824"/>
    </row>
    <row r="36" spans="1:23" ht="14.4" customHeight="1" x14ac:dyDescent="0.3">
      <c r="A36" s="877" t="s">
        <v>3253</v>
      </c>
      <c r="B36" s="809">
        <v>1</v>
      </c>
      <c r="C36" s="810">
        <v>0.33</v>
      </c>
      <c r="D36" s="811">
        <v>2</v>
      </c>
      <c r="E36" s="827"/>
      <c r="F36" s="812"/>
      <c r="G36" s="813"/>
      <c r="H36" s="814"/>
      <c r="I36" s="812"/>
      <c r="J36" s="813"/>
      <c r="K36" s="815">
        <v>0.3</v>
      </c>
      <c r="L36" s="814">
        <v>1</v>
      </c>
      <c r="M36" s="814">
        <v>12</v>
      </c>
      <c r="N36" s="816">
        <v>4</v>
      </c>
      <c r="O36" s="814" t="s">
        <v>3193</v>
      </c>
      <c r="P36" s="828" t="s">
        <v>3254</v>
      </c>
      <c r="Q36" s="817">
        <f t="shared" si="0"/>
        <v>-1</v>
      </c>
      <c r="R36" s="817">
        <f t="shared" si="0"/>
        <v>-0.33</v>
      </c>
      <c r="S36" s="829" t="str">
        <f t="shared" si="1"/>
        <v/>
      </c>
      <c r="T36" s="829" t="str">
        <f t="shared" si="2"/>
        <v/>
      </c>
      <c r="U36" s="829" t="str">
        <f t="shared" si="3"/>
        <v/>
      </c>
      <c r="V36" s="830" t="str">
        <f t="shared" si="4"/>
        <v/>
      </c>
      <c r="W36" s="818"/>
    </row>
    <row r="37" spans="1:23" ht="14.4" customHeight="1" x14ac:dyDescent="0.3">
      <c r="A37" s="877" t="s">
        <v>3255</v>
      </c>
      <c r="B37" s="829">
        <v>2</v>
      </c>
      <c r="C37" s="831">
        <v>5.33</v>
      </c>
      <c r="D37" s="832">
        <v>14.5</v>
      </c>
      <c r="E37" s="827">
        <v>1</v>
      </c>
      <c r="F37" s="812">
        <v>2.67</v>
      </c>
      <c r="G37" s="813">
        <v>6</v>
      </c>
      <c r="H37" s="819">
        <v>3</v>
      </c>
      <c r="I37" s="820">
        <v>8</v>
      </c>
      <c r="J37" s="826">
        <v>9.3000000000000007</v>
      </c>
      <c r="K37" s="815">
        <v>2.67</v>
      </c>
      <c r="L37" s="814">
        <v>3</v>
      </c>
      <c r="M37" s="814">
        <v>27</v>
      </c>
      <c r="N37" s="816">
        <v>9</v>
      </c>
      <c r="O37" s="814" t="s">
        <v>3193</v>
      </c>
      <c r="P37" s="828" t="s">
        <v>3256</v>
      </c>
      <c r="Q37" s="817">
        <f t="shared" si="0"/>
        <v>1</v>
      </c>
      <c r="R37" s="817">
        <f t="shared" si="0"/>
        <v>2.67</v>
      </c>
      <c r="S37" s="829">
        <f t="shared" si="1"/>
        <v>27</v>
      </c>
      <c r="T37" s="829">
        <f t="shared" si="2"/>
        <v>27.900000000000002</v>
      </c>
      <c r="U37" s="829">
        <f t="shared" si="3"/>
        <v>0.90000000000000213</v>
      </c>
      <c r="V37" s="830">
        <f t="shared" si="4"/>
        <v>1.0333333333333334</v>
      </c>
      <c r="W37" s="818">
        <v>5</v>
      </c>
    </row>
    <row r="38" spans="1:23" ht="14.4" customHeight="1" x14ac:dyDescent="0.3">
      <c r="A38" s="877" t="s">
        <v>3257</v>
      </c>
      <c r="B38" s="829">
        <v>1</v>
      </c>
      <c r="C38" s="831">
        <v>0.64</v>
      </c>
      <c r="D38" s="832">
        <v>9</v>
      </c>
      <c r="E38" s="819">
        <v>8</v>
      </c>
      <c r="F38" s="820">
        <v>13.64</v>
      </c>
      <c r="G38" s="821">
        <v>5.4</v>
      </c>
      <c r="H38" s="814">
        <v>5</v>
      </c>
      <c r="I38" s="812">
        <v>3.27</v>
      </c>
      <c r="J38" s="826">
        <v>6</v>
      </c>
      <c r="K38" s="815">
        <v>0.64</v>
      </c>
      <c r="L38" s="814">
        <v>1</v>
      </c>
      <c r="M38" s="814">
        <v>12</v>
      </c>
      <c r="N38" s="816">
        <v>4</v>
      </c>
      <c r="O38" s="814" t="s">
        <v>3193</v>
      </c>
      <c r="P38" s="828" t="s">
        <v>3258</v>
      </c>
      <c r="Q38" s="817">
        <f t="shared" si="0"/>
        <v>4</v>
      </c>
      <c r="R38" s="817">
        <f t="shared" si="0"/>
        <v>2.63</v>
      </c>
      <c r="S38" s="829">
        <f t="shared" si="1"/>
        <v>20</v>
      </c>
      <c r="T38" s="829">
        <f t="shared" si="2"/>
        <v>30</v>
      </c>
      <c r="U38" s="829">
        <f t="shared" si="3"/>
        <v>10</v>
      </c>
      <c r="V38" s="830">
        <f t="shared" si="4"/>
        <v>1.5</v>
      </c>
      <c r="W38" s="818">
        <v>10</v>
      </c>
    </row>
    <row r="39" spans="1:23" ht="14.4" customHeight="1" x14ac:dyDescent="0.3">
      <c r="A39" s="878" t="s">
        <v>3259</v>
      </c>
      <c r="B39" s="862"/>
      <c r="C39" s="863"/>
      <c r="D39" s="833"/>
      <c r="E39" s="864">
        <v>1</v>
      </c>
      <c r="F39" s="865">
        <v>0.88</v>
      </c>
      <c r="G39" s="822">
        <v>5</v>
      </c>
      <c r="H39" s="866"/>
      <c r="I39" s="867"/>
      <c r="J39" s="823"/>
      <c r="K39" s="868">
        <v>0.88</v>
      </c>
      <c r="L39" s="866">
        <v>2</v>
      </c>
      <c r="M39" s="866">
        <v>18</v>
      </c>
      <c r="N39" s="869">
        <v>6</v>
      </c>
      <c r="O39" s="866" t="s">
        <v>3193</v>
      </c>
      <c r="P39" s="870" t="s">
        <v>3258</v>
      </c>
      <c r="Q39" s="871">
        <f t="shared" si="0"/>
        <v>0</v>
      </c>
      <c r="R39" s="871">
        <f t="shared" si="0"/>
        <v>0</v>
      </c>
      <c r="S39" s="862" t="str">
        <f t="shared" si="1"/>
        <v/>
      </c>
      <c r="T39" s="862" t="str">
        <f t="shared" si="2"/>
        <v/>
      </c>
      <c r="U39" s="862" t="str">
        <f t="shared" si="3"/>
        <v/>
      </c>
      <c r="V39" s="872" t="str">
        <f t="shared" si="4"/>
        <v/>
      </c>
      <c r="W39" s="824"/>
    </row>
    <row r="40" spans="1:23" ht="14.4" customHeight="1" x14ac:dyDescent="0.3">
      <c r="A40" s="877" t="s">
        <v>3260</v>
      </c>
      <c r="B40" s="829"/>
      <c r="C40" s="831"/>
      <c r="D40" s="832"/>
      <c r="E40" s="827">
        <v>2</v>
      </c>
      <c r="F40" s="812">
        <v>10.4</v>
      </c>
      <c r="G40" s="813">
        <v>7</v>
      </c>
      <c r="H40" s="819">
        <v>1</v>
      </c>
      <c r="I40" s="820">
        <v>4.79</v>
      </c>
      <c r="J40" s="821">
        <v>7</v>
      </c>
      <c r="K40" s="815">
        <v>4.79</v>
      </c>
      <c r="L40" s="814">
        <v>5</v>
      </c>
      <c r="M40" s="814">
        <v>42</v>
      </c>
      <c r="N40" s="816">
        <v>14</v>
      </c>
      <c r="O40" s="814" t="s">
        <v>3193</v>
      </c>
      <c r="P40" s="828" t="s">
        <v>3261</v>
      </c>
      <c r="Q40" s="817">
        <f t="shared" si="0"/>
        <v>1</v>
      </c>
      <c r="R40" s="817">
        <f t="shared" si="0"/>
        <v>4.79</v>
      </c>
      <c r="S40" s="829">
        <f t="shared" si="1"/>
        <v>14</v>
      </c>
      <c r="T40" s="829">
        <f t="shared" si="2"/>
        <v>7</v>
      </c>
      <c r="U40" s="829">
        <f t="shared" si="3"/>
        <v>-7</v>
      </c>
      <c r="V40" s="830">
        <f t="shared" si="4"/>
        <v>0.5</v>
      </c>
      <c r="W40" s="818"/>
    </row>
    <row r="41" spans="1:23" ht="14.4" customHeight="1" x14ac:dyDescent="0.3">
      <c r="A41" s="878" t="s">
        <v>3262</v>
      </c>
      <c r="B41" s="862"/>
      <c r="C41" s="863"/>
      <c r="D41" s="833"/>
      <c r="E41" s="875"/>
      <c r="F41" s="867"/>
      <c r="G41" s="823"/>
      <c r="H41" s="864">
        <v>1</v>
      </c>
      <c r="I41" s="865">
        <v>9.14</v>
      </c>
      <c r="J41" s="822">
        <v>18</v>
      </c>
      <c r="K41" s="868">
        <v>9.14</v>
      </c>
      <c r="L41" s="866">
        <v>7</v>
      </c>
      <c r="M41" s="866">
        <v>66</v>
      </c>
      <c r="N41" s="869">
        <v>22</v>
      </c>
      <c r="O41" s="866" t="s">
        <v>3193</v>
      </c>
      <c r="P41" s="870" t="s">
        <v>3261</v>
      </c>
      <c r="Q41" s="871">
        <f t="shared" si="0"/>
        <v>1</v>
      </c>
      <c r="R41" s="871">
        <f t="shared" si="0"/>
        <v>9.14</v>
      </c>
      <c r="S41" s="862">
        <f t="shared" si="1"/>
        <v>22</v>
      </c>
      <c r="T41" s="862">
        <f t="shared" si="2"/>
        <v>18</v>
      </c>
      <c r="U41" s="862">
        <f t="shared" si="3"/>
        <v>-4</v>
      </c>
      <c r="V41" s="872">
        <f t="shared" si="4"/>
        <v>0.81818181818181823</v>
      </c>
      <c r="W41" s="824"/>
    </row>
    <row r="42" spans="1:23" ht="14.4" customHeight="1" x14ac:dyDescent="0.3">
      <c r="A42" s="877" t="s">
        <v>3263</v>
      </c>
      <c r="B42" s="829"/>
      <c r="C42" s="831"/>
      <c r="D42" s="832"/>
      <c r="E42" s="827"/>
      <c r="F42" s="812"/>
      <c r="G42" s="813"/>
      <c r="H42" s="819">
        <v>1</v>
      </c>
      <c r="I42" s="820">
        <v>16.940000000000001</v>
      </c>
      <c r="J42" s="821">
        <v>9</v>
      </c>
      <c r="K42" s="815">
        <v>16.940000000000001</v>
      </c>
      <c r="L42" s="814">
        <v>5</v>
      </c>
      <c r="M42" s="814">
        <v>72</v>
      </c>
      <c r="N42" s="816">
        <v>24</v>
      </c>
      <c r="O42" s="814" t="s">
        <v>3193</v>
      </c>
      <c r="P42" s="828" t="s">
        <v>3264</v>
      </c>
      <c r="Q42" s="817">
        <f t="shared" si="0"/>
        <v>1</v>
      </c>
      <c r="R42" s="817">
        <f t="shared" si="0"/>
        <v>16.940000000000001</v>
      </c>
      <c r="S42" s="829">
        <f t="shared" si="1"/>
        <v>24</v>
      </c>
      <c r="T42" s="829">
        <f t="shared" si="2"/>
        <v>9</v>
      </c>
      <c r="U42" s="829">
        <f t="shared" si="3"/>
        <v>-15</v>
      </c>
      <c r="V42" s="830">
        <f t="shared" si="4"/>
        <v>0.375</v>
      </c>
      <c r="W42" s="818"/>
    </row>
    <row r="43" spans="1:23" ht="14.4" customHeight="1" x14ac:dyDescent="0.3">
      <c r="A43" s="877" t="s">
        <v>3265</v>
      </c>
      <c r="B43" s="829"/>
      <c r="C43" s="831"/>
      <c r="D43" s="832"/>
      <c r="E43" s="819">
        <v>1</v>
      </c>
      <c r="F43" s="820">
        <v>0.89</v>
      </c>
      <c r="G43" s="821">
        <v>8</v>
      </c>
      <c r="H43" s="814"/>
      <c r="I43" s="812"/>
      <c r="J43" s="813"/>
      <c r="K43" s="815">
        <v>0.89</v>
      </c>
      <c r="L43" s="814">
        <v>3</v>
      </c>
      <c r="M43" s="814">
        <v>24</v>
      </c>
      <c r="N43" s="816">
        <v>8</v>
      </c>
      <c r="O43" s="814" t="s">
        <v>3193</v>
      </c>
      <c r="P43" s="828" t="s">
        <v>3266</v>
      </c>
      <c r="Q43" s="817">
        <f t="shared" si="0"/>
        <v>0</v>
      </c>
      <c r="R43" s="817">
        <f t="shared" si="0"/>
        <v>0</v>
      </c>
      <c r="S43" s="829" t="str">
        <f t="shared" si="1"/>
        <v/>
      </c>
      <c r="T43" s="829" t="str">
        <f t="shared" si="2"/>
        <v/>
      </c>
      <c r="U43" s="829" t="str">
        <f t="shared" si="3"/>
        <v/>
      </c>
      <c r="V43" s="830" t="str">
        <f t="shared" si="4"/>
        <v/>
      </c>
      <c r="W43" s="818"/>
    </row>
    <row r="44" spans="1:23" ht="14.4" customHeight="1" x14ac:dyDescent="0.3">
      <c r="A44" s="877" t="s">
        <v>3267</v>
      </c>
      <c r="B44" s="809">
        <v>1</v>
      </c>
      <c r="C44" s="810">
        <v>1</v>
      </c>
      <c r="D44" s="811">
        <v>5</v>
      </c>
      <c r="E44" s="827"/>
      <c r="F44" s="812"/>
      <c r="G44" s="813"/>
      <c r="H44" s="814"/>
      <c r="I44" s="812"/>
      <c r="J44" s="813"/>
      <c r="K44" s="815">
        <v>1</v>
      </c>
      <c r="L44" s="814">
        <v>2</v>
      </c>
      <c r="M44" s="814">
        <v>18</v>
      </c>
      <c r="N44" s="816">
        <v>6</v>
      </c>
      <c r="O44" s="814" t="s">
        <v>3193</v>
      </c>
      <c r="P44" s="828" t="s">
        <v>3268</v>
      </c>
      <c r="Q44" s="817">
        <f t="shared" si="0"/>
        <v>-1</v>
      </c>
      <c r="R44" s="817">
        <f t="shared" si="0"/>
        <v>-1</v>
      </c>
      <c r="S44" s="829" t="str">
        <f t="shared" si="1"/>
        <v/>
      </c>
      <c r="T44" s="829" t="str">
        <f t="shared" si="2"/>
        <v/>
      </c>
      <c r="U44" s="829" t="str">
        <f t="shared" si="3"/>
        <v/>
      </c>
      <c r="V44" s="830" t="str">
        <f t="shared" si="4"/>
        <v/>
      </c>
      <c r="W44" s="818"/>
    </row>
    <row r="45" spans="1:23" ht="14.4" customHeight="1" thickBot="1" x14ac:dyDescent="0.35">
      <c r="A45" s="879" t="s">
        <v>3269</v>
      </c>
      <c r="B45" s="880">
        <v>1</v>
      </c>
      <c r="C45" s="881">
        <v>0.68</v>
      </c>
      <c r="D45" s="882">
        <v>2</v>
      </c>
      <c r="E45" s="883"/>
      <c r="F45" s="884"/>
      <c r="G45" s="885"/>
      <c r="H45" s="886"/>
      <c r="I45" s="884"/>
      <c r="J45" s="885"/>
      <c r="K45" s="887">
        <v>0.68</v>
      </c>
      <c r="L45" s="886">
        <v>2</v>
      </c>
      <c r="M45" s="886">
        <v>15</v>
      </c>
      <c r="N45" s="888">
        <v>5</v>
      </c>
      <c r="O45" s="886" t="s">
        <v>3193</v>
      </c>
      <c r="P45" s="889" t="s">
        <v>3270</v>
      </c>
      <c r="Q45" s="890">
        <f t="shared" si="0"/>
        <v>-1</v>
      </c>
      <c r="R45" s="890">
        <f t="shared" si="0"/>
        <v>-0.68</v>
      </c>
      <c r="S45" s="891" t="str">
        <f t="shared" si="1"/>
        <v/>
      </c>
      <c r="T45" s="891" t="str">
        <f t="shared" si="2"/>
        <v/>
      </c>
      <c r="U45" s="891" t="str">
        <f t="shared" si="3"/>
        <v/>
      </c>
      <c r="V45" s="892" t="str">
        <f t="shared" si="4"/>
        <v/>
      </c>
      <c r="W45" s="893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46:Q1048576">
    <cfRule type="cellIs" dxfId="12" priority="9" stopIfTrue="1" operator="lessThan">
      <formula>0</formula>
    </cfRule>
  </conditionalFormatting>
  <conditionalFormatting sqref="U46:U1048576">
    <cfRule type="cellIs" dxfId="11" priority="8" stopIfTrue="1" operator="greaterThan">
      <formula>0</formula>
    </cfRule>
  </conditionalFormatting>
  <conditionalFormatting sqref="V46:V1048576">
    <cfRule type="cellIs" dxfId="10" priority="7" stopIfTrue="1" operator="greaterThan">
      <formula>1</formula>
    </cfRule>
  </conditionalFormatting>
  <conditionalFormatting sqref="V46:V1048576">
    <cfRule type="cellIs" dxfId="9" priority="4" stopIfTrue="1" operator="greaterThan">
      <formula>1</formula>
    </cfRule>
  </conditionalFormatting>
  <conditionalFormatting sqref="U46:U1048576">
    <cfRule type="cellIs" dxfId="8" priority="5" stopIfTrue="1" operator="greaterThan">
      <formula>0</formula>
    </cfRule>
  </conditionalFormatting>
  <conditionalFormatting sqref="Q46:Q1048576">
    <cfRule type="cellIs" dxfId="7" priority="6" stopIfTrue="1" operator="lessThan">
      <formula>0</formula>
    </cfRule>
  </conditionalFormatting>
  <conditionalFormatting sqref="V5:V45">
    <cfRule type="cellIs" dxfId="6" priority="1" stopIfTrue="1" operator="greaterThan">
      <formula>1</formula>
    </cfRule>
  </conditionalFormatting>
  <conditionalFormatting sqref="U5:U45">
    <cfRule type="cellIs" dxfId="5" priority="2" stopIfTrue="1" operator="greaterThan">
      <formula>0</formula>
    </cfRule>
  </conditionalFormatting>
  <conditionalFormatting sqref="Q5:Q45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77" t="s">
        <v>158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3" ht="14.4" customHeight="1" thickBot="1" x14ac:dyDescent="0.35">
      <c r="A2" s="382" t="s">
        <v>309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2578161</v>
      </c>
      <c r="C3" s="351">
        <f t="shared" ref="C3:L3" si="0">SUBTOTAL(9,C6:C1048576)</f>
        <v>8</v>
      </c>
      <c r="D3" s="351">
        <f t="shared" si="0"/>
        <v>2189547</v>
      </c>
      <c r="E3" s="351">
        <f t="shared" si="0"/>
        <v>8.2475988911472466</v>
      </c>
      <c r="F3" s="351">
        <f t="shared" si="0"/>
        <v>2642376</v>
      </c>
      <c r="G3" s="354">
        <f>IF(B3&lt;&gt;0,F3/B3,"")</f>
        <v>1.0249072885673161</v>
      </c>
      <c r="H3" s="350">
        <f t="shared" si="0"/>
        <v>1427742.3399999996</v>
      </c>
      <c r="I3" s="351">
        <f t="shared" si="0"/>
        <v>1</v>
      </c>
      <c r="J3" s="351">
        <f t="shared" si="0"/>
        <v>1094230.7600000005</v>
      </c>
      <c r="K3" s="351">
        <f t="shared" si="0"/>
        <v>0.76640632510765272</v>
      </c>
      <c r="L3" s="351">
        <f t="shared" si="0"/>
        <v>1749140.0700000003</v>
      </c>
      <c r="M3" s="352">
        <f>IF(H3&lt;&gt;0,L3/H3,"")</f>
        <v>1.2251090557418089</v>
      </c>
    </row>
    <row r="4" spans="1:13" ht="14.4" customHeight="1" x14ac:dyDescent="0.3">
      <c r="A4" s="597" t="s">
        <v>118</v>
      </c>
      <c r="B4" s="543" t="s">
        <v>123</v>
      </c>
      <c r="C4" s="544"/>
      <c r="D4" s="544"/>
      <c r="E4" s="544"/>
      <c r="F4" s="544"/>
      <c r="G4" s="545"/>
      <c r="H4" s="543" t="s">
        <v>124</v>
      </c>
      <c r="I4" s="544"/>
      <c r="J4" s="544"/>
      <c r="K4" s="544"/>
      <c r="L4" s="544"/>
      <c r="M4" s="545"/>
    </row>
    <row r="5" spans="1:13" s="337" customFormat="1" ht="14.4" customHeight="1" thickBot="1" x14ac:dyDescent="0.35">
      <c r="A5" s="894"/>
      <c r="B5" s="895">
        <v>2014</v>
      </c>
      <c r="C5" s="896"/>
      <c r="D5" s="896">
        <v>2015</v>
      </c>
      <c r="E5" s="896"/>
      <c r="F5" s="896">
        <v>2016</v>
      </c>
      <c r="G5" s="783" t="s">
        <v>2</v>
      </c>
      <c r="H5" s="895">
        <v>2014</v>
      </c>
      <c r="I5" s="896"/>
      <c r="J5" s="896">
        <v>2015</v>
      </c>
      <c r="K5" s="896"/>
      <c r="L5" s="896">
        <v>2016</v>
      </c>
      <c r="M5" s="783" t="s">
        <v>2</v>
      </c>
    </row>
    <row r="6" spans="1:13" ht="14.4" customHeight="1" x14ac:dyDescent="0.3">
      <c r="A6" s="741" t="s">
        <v>1999</v>
      </c>
      <c r="B6" s="784">
        <v>77910</v>
      </c>
      <c r="C6" s="727">
        <v>1</v>
      </c>
      <c r="D6" s="784">
        <v>100765</v>
      </c>
      <c r="E6" s="727">
        <v>1.293351302785265</v>
      </c>
      <c r="F6" s="784">
        <v>83712</v>
      </c>
      <c r="G6" s="732">
        <v>1.0744705429341548</v>
      </c>
      <c r="H6" s="784"/>
      <c r="I6" s="727"/>
      <c r="J6" s="784"/>
      <c r="K6" s="727"/>
      <c r="L6" s="784"/>
      <c r="M6" s="235"/>
    </row>
    <row r="7" spans="1:13" ht="14.4" customHeight="1" x14ac:dyDescent="0.3">
      <c r="A7" s="678" t="s">
        <v>3272</v>
      </c>
      <c r="B7" s="791"/>
      <c r="C7" s="652"/>
      <c r="D7" s="791"/>
      <c r="E7" s="652"/>
      <c r="F7" s="791">
        <v>4992</v>
      </c>
      <c r="G7" s="668"/>
      <c r="H7" s="791"/>
      <c r="I7" s="652"/>
      <c r="J7" s="791"/>
      <c r="K7" s="652"/>
      <c r="L7" s="791">
        <v>2140.92</v>
      </c>
      <c r="M7" s="691"/>
    </row>
    <row r="8" spans="1:13" ht="14.4" customHeight="1" x14ac:dyDescent="0.3">
      <c r="A8" s="678" t="s">
        <v>2747</v>
      </c>
      <c r="B8" s="791">
        <v>21206</v>
      </c>
      <c r="C8" s="652">
        <v>1</v>
      </c>
      <c r="D8" s="791">
        <v>26897</v>
      </c>
      <c r="E8" s="652">
        <v>1.2683674431764596</v>
      </c>
      <c r="F8" s="791">
        <v>30131</v>
      </c>
      <c r="G8" s="668">
        <v>1.4208714514759972</v>
      </c>
      <c r="H8" s="791"/>
      <c r="I8" s="652"/>
      <c r="J8" s="791"/>
      <c r="K8" s="652"/>
      <c r="L8" s="791"/>
      <c r="M8" s="691"/>
    </row>
    <row r="9" spans="1:13" ht="14.4" customHeight="1" x14ac:dyDescent="0.3">
      <c r="A9" s="678" t="s">
        <v>3273</v>
      </c>
      <c r="B9" s="791">
        <v>118250</v>
      </c>
      <c r="C9" s="652">
        <v>1</v>
      </c>
      <c r="D9" s="791">
        <v>129290</v>
      </c>
      <c r="E9" s="652">
        <v>1.0933615221987314</v>
      </c>
      <c r="F9" s="791">
        <v>151637</v>
      </c>
      <c r="G9" s="668">
        <v>1.2823424947145878</v>
      </c>
      <c r="H9" s="791"/>
      <c r="I9" s="652"/>
      <c r="J9" s="791"/>
      <c r="K9" s="652"/>
      <c r="L9" s="791"/>
      <c r="M9" s="691"/>
    </row>
    <row r="10" spans="1:13" ht="14.4" customHeight="1" x14ac:dyDescent="0.3">
      <c r="A10" s="678" t="s">
        <v>3274</v>
      </c>
      <c r="B10" s="791">
        <v>1147430</v>
      </c>
      <c r="C10" s="652">
        <v>1</v>
      </c>
      <c r="D10" s="791">
        <v>946168</v>
      </c>
      <c r="E10" s="652">
        <v>0.82459757893727725</v>
      </c>
      <c r="F10" s="791">
        <v>1126370</v>
      </c>
      <c r="G10" s="668">
        <v>0.98164593918583265</v>
      </c>
      <c r="H10" s="791">
        <v>1427742.3399999996</v>
      </c>
      <c r="I10" s="652">
        <v>1</v>
      </c>
      <c r="J10" s="791">
        <v>1094230.7600000005</v>
      </c>
      <c r="K10" s="652">
        <v>0.76640632510765272</v>
      </c>
      <c r="L10" s="791">
        <v>1746999.1500000004</v>
      </c>
      <c r="M10" s="691">
        <v>1.2236095414807133</v>
      </c>
    </row>
    <row r="11" spans="1:13" ht="14.4" customHeight="1" x14ac:dyDescent="0.3">
      <c r="A11" s="678" t="s">
        <v>3275</v>
      </c>
      <c r="B11" s="791">
        <v>113476</v>
      </c>
      <c r="C11" s="652">
        <v>1</v>
      </c>
      <c r="D11" s="791">
        <v>141727</v>
      </c>
      <c r="E11" s="652">
        <v>1.2489601325390391</v>
      </c>
      <c r="F11" s="791">
        <v>129699</v>
      </c>
      <c r="G11" s="668">
        <v>1.1429641510099051</v>
      </c>
      <c r="H11" s="791"/>
      <c r="I11" s="652"/>
      <c r="J11" s="791"/>
      <c r="K11" s="652"/>
      <c r="L11" s="791"/>
      <c r="M11" s="691"/>
    </row>
    <row r="12" spans="1:13" ht="14.4" customHeight="1" x14ac:dyDescent="0.3">
      <c r="A12" s="678" t="s">
        <v>3276</v>
      </c>
      <c r="B12" s="791">
        <v>220489</v>
      </c>
      <c r="C12" s="652">
        <v>1</v>
      </c>
      <c r="D12" s="791">
        <v>111901</v>
      </c>
      <c r="E12" s="652">
        <v>0.50751284644585448</v>
      </c>
      <c r="F12" s="791">
        <v>141554</v>
      </c>
      <c r="G12" s="668">
        <v>0.6420002811931661</v>
      </c>
      <c r="H12" s="791"/>
      <c r="I12" s="652"/>
      <c r="J12" s="791"/>
      <c r="K12" s="652"/>
      <c r="L12" s="791"/>
      <c r="M12" s="691"/>
    </row>
    <row r="13" spans="1:13" ht="14.4" customHeight="1" x14ac:dyDescent="0.3">
      <c r="A13" s="678" t="s">
        <v>3277</v>
      </c>
      <c r="B13" s="791">
        <v>66102</v>
      </c>
      <c r="C13" s="652">
        <v>1</v>
      </c>
      <c r="D13" s="791">
        <v>79895</v>
      </c>
      <c r="E13" s="652">
        <v>1.2086623702762398</v>
      </c>
      <c r="F13" s="791">
        <v>79731</v>
      </c>
      <c r="G13" s="668">
        <v>1.2061813560860488</v>
      </c>
      <c r="H13" s="791"/>
      <c r="I13" s="652"/>
      <c r="J13" s="791"/>
      <c r="K13" s="652"/>
      <c r="L13" s="791"/>
      <c r="M13" s="691"/>
    </row>
    <row r="14" spans="1:13" ht="14.4" customHeight="1" thickBot="1" x14ac:dyDescent="0.35">
      <c r="A14" s="786" t="s">
        <v>3278</v>
      </c>
      <c r="B14" s="785">
        <v>813298</v>
      </c>
      <c r="C14" s="658">
        <v>1</v>
      </c>
      <c r="D14" s="785">
        <v>652904</v>
      </c>
      <c r="E14" s="658">
        <v>0.80278569478838013</v>
      </c>
      <c r="F14" s="785">
        <v>894550</v>
      </c>
      <c r="G14" s="669">
        <v>1.0999043401065784</v>
      </c>
      <c r="H14" s="785"/>
      <c r="I14" s="658"/>
      <c r="J14" s="785"/>
      <c r="K14" s="658"/>
      <c r="L14" s="785"/>
      <c r="M14" s="69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68" t="s">
        <v>175</v>
      </c>
      <c r="B1" s="468"/>
      <c r="C1" s="468"/>
      <c r="D1" s="468"/>
      <c r="E1" s="468"/>
      <c r="F1" s="468"/>
      <c r="G1" s="469"/>
      <c r="H1" s="469"/>
    </row>
    <row r="2" spans="1:8" ht="14.4" customHeight="1" thickBot="1" x14ac:dyDescent="0.35">
      <c r="A2" s="382" t="s">
        <v>309</v>
      </c>
      <c r="B2" s="224"/>
      <c r="C2" s="224"/>
      <c r="D2" s="224"/>
      <c r="E2" s="224"/>
      <c r="F2" s="224"/>
    </row>
    <row r="3" spans="1:8" ht="14.4" customHeight="1" x14ac:dyDescent="0.3">
      <c r="A3" s="470"/>
      <c r="B3" s="220">
        <v>2014</v>
      </c>
      <c r="C3" s="44">
        <v>2015</v>
      </c>
      <c r="D3" s="11"/>
      <c r="E3" s="474">
        <v>2016</v>
      </c>
      <c r="F3" s="475"/>
      <c r="G3" s="475"/>
      <c r="H3" s="476"/>
    </row>
    <row r="4" spans="1:8" ht="14.4" customHeight="1" thickBot="1" x14ac:dyDescent="0.35">
      <c r="A4" s="471"/>
      <c r="B4" s="472" t="s">
        <v>94</v>
      </c>
      <c r="C4" s="47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855.8152700000021</v>
      </c>
      <c r="C5" s="33">
        <v>871.91687000000002</v>
      </c>
      <c r="D5" s="12"/>
      <c r="E5" s="230">
        <v>1053.4296300000001</v>
      </c>
      <c r="F5" s="32">
        <v>1009.1779197311905</v>
      </c>
      <c r="G5" s="229">
        <f>E5-F5</f>
        <v>44.251710268809575</v>
      </c>
      <c r="H5" s="235">
        <f>IF(F5&lt;0.00000001,"",E5/F5)</f>
        <v>1.0438492652322364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9766.4591100000216</v>
      </c>
      <c r="C6" s="35">
        <v>10447.588270000011</v>
      </c>
      <c r="D6" s="12"/>
      <c r="E6" s="231">
        <v>11691.354520000001</v>
      </c>
      <c r="F6" s="34">
        <v>11077.271291967883</v>
      </c>
      <c r="G6" s="232">
        <f>E6-F6</f>
        <v>614.0832280321174</v>
      </c>
      <c r="H6" s="236">
        <f>IF(F6&lt;0.00000001,"",E6/F6)</f>
        <v>1.0554363264965252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7974.6443700000218</v>
      </c>
      <c r="C7" s="35">
        <v>8737.0517700000055</v>
      </c>
      <c r="D7" s="12"/>
      <c r="E7" s="231">
        <v>9060.8633599999994</v>
      </c>
      <c r="F7" s="34">
        <v>9527.8359597347098</v>
      </c>
      <c r="G7" s="232">
        <f>E7-F7</f>
        <v>-466.97259973471046</v>
      </c>
      <c r="H7" s="236">
        <f>IF(F7&lt;0.00000001,"",E7/F7)</f>
        <v>0.95098859786123846</v>
      </c>
    </row>
    <row r="8" spans="1:8" ht="14.4" customHeight="1" thickBot="1" x14ac:dyDescent="0.35">
      <c r="A8" s="1" t="s">
        <v>97</v>
      </c>
      <c r="B8" s="15">
        <v>2806.5781000000079</v>
      </c>
      <c r="C8" s="37">
        <v>3327.8170100000061</v>
      </c>
      <c r="D8" s="12"/>
      <c r="E8" s="233">
        <v>2954.624039999997</v>
      </c>
      <c r="F8" s="36">
        <v>2855.2387079480341</v>
      </c>
      <c r="G8" s="234">
        <f>E8-F8</f>
        <v>99.385332051962905</v>
      </c>
      <c r="H8" s="237">
        <f>IF(F8&lt;0.00000001,"",E8/F8)</f>
        <v>1.034808064129737</v>
      </c>
    </row>
    <row r="9" spans="1:8" ht="14.4" customHeight="1" thickBot="1" x14ac:dyDescent="0.35">
      <c r="A9" s="2" t="s">
        <v>98</v>
      </c>
      <c r="B9" s="3">
        <v>21403.496850000054</v>
      </c>
      <c r="C9" s="39">
        <v>23384.373920000024</v>
      </c>
      <c r="D9" s="12"/>
      <c r="E9" s="3">
        <v>24760.271549999998</v>
      </c>
      <c r="F9" s="38">
        <v>24469.523879381813</v>
      </c>
      <c r="G9" s="38">
        <f>E9-F9</f>
        <v>290.7476706181842</v>
      </c>
      <c r="H9" s="238">
        <f>IF(F9&lt;0.00000001,"",E9/F9)</f>
        <v>1.0118820321985573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344.46789000000001</v>
      </c>
      <c r="C11" s="33">
        <f>IF(ISERROR(VLOOKUP("Celkem:",'ZV Vykáz.-A'!A:F,4,0)),0,VLOOKUP("Celkem:",'ZV Vykáz.-A'!A:F,4,0)/1000)</f>
        <v>311.45499999999998</v>
      </c>
      <c r="D11" s="12"/>
      <c r="E11" s="230">
        <f>IF(ISERROR(VLOOKUP("Celkem:",'ZV Vykáz.-A'!A:F,6,0)),0,VLOOKUP("Celkem:",'ZV Vykáz.-A'!A:F,6,0)/1000)</f>
        <v>397.01729000000006</v>
      </c>
      <c r="F11" s="32">
        <f>B11</f>
        <v>344.46789000000001</v>
      </c>
      <c r="G11" s="229">
        <f>E11-F11</f>
        <v>52.549400000000048</v>
      </c>
      <c r="H11" s="235">
        <f>IF(F11&lt;0.00000001,"",E11/F11)</f>
        <v>1.1525523902968142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23039.280000000002</v>
      </c>
      <c r="C12" s="37">
        <f>IF(ISERROR(VLOOKUP("Celkem",CaseMix!A:D,3,0)),0,VLOOKUP("Celkem",CaseMix!A:D,3,0)*30)</f>
        <v>25311</v>
      </c>
      <c r="D12" s="12"/>
      <c r="E12" s="233">
        <f>IF(ISERROR(VLOOKUP("Celkem",CaseMix!A:D,4,0)),0,VLOOKUP("Celkem",CaseMix!A:D,4,0)*30)</f>
        <v>21313.739999999998</v>
      </c>
      <c r="F12" s="36">
        <f>B12</f>
        <v>23039.280000000002</v>
      </c>
      <c r="G12" s="234">
        <f>E12-F12</f>
        <v>-1725.5400000000045</v>
      </c>
      <c r="H12" s="237">
        <f>IF(F12&lt;0.00000001,"",E12/F12)</f>
        <v>0.92510443034678147</v>
      </c>
    </row>
    <row r="13" spans="1:8" ht="14.4" customHeight="1" thickBot="1" x14ac:dyDescent="0.35">
      <c r="A13" s="4" t="s">
        <v>101</v>
      </c>
      <c r="B13" s="9">
        <f>SUM(B11:B12)</f>
        <v>23383.747890000002</v>
      </c>
      <c r="C13" s="41">
        <f>SUM(C11:C12)</f>
        <v>25622.455000000002</v>
      </c>
      <c r="D13" s="12"/>
      <c r="E13" s="9">
        <f>SUM(E11:E12)</f>
        <v>21710.757289999998</v>
      </c>
      <c r="F13" s="40">
        <f>SUM(F11:F12)</f>
        <v>23383.747890000002</v>
      </c>
      <c r="G13" s="40">
        <f>E13-F13</f>
        <v>-1672.9906000000046</v>
      </c>
      <c r="H13" s="239">
        <f>IF(F13&lt;0.00000001,"",E13/F13)</f>
        <v>0.92845498472400767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1.0925199771737273</v>
      </c>
      <c r="C15" s="43">
        <f>IF(C9=0,"",C13/C9)</f>
        <v>1.095708402870081</v>
      </c>
      <c r="D15" s="12"/>
      <c r="E15" s="10">
        <f>IF(E9=0,"",E13/E9)</f>
        <v>0.87683841617641711</v>
      </c>
      <c r="F15" s="42">
        <f>IF(F9=0,"",F13/F9)</f>
        <v>0.95562741658832628</v>
      </c>
      <c r="G15" s="42">
        <f>IF(ISERROR(F15-E15),"",E15-F15)</f>
        <v>-7.8789000411909171E-2</v>
      </c>
      <c r="H15" s="240">
        <f>IF(ISERROR(F15-E15),"",IF(F15&lt;0.00000001,"",E15/F15))</f>
        <v>0.917552595243455</v>
      </c>
    </row>
    <row r="17" spans="1:8" ht="14.4" customHeight="1" x14ac:dyDescent="0.3">
      <c r="A17" s="226" t="s">
        <v>202</v>
      </c>
    </row>
    <row r="18" spans="1:8" ht="14.4" customHeight="1" x14ac:dyDescent="0.3">
      <c r="A18" s="425" t="s">
        <v>241</v>
      </c>
      <c r="B18" s="426"/>
      <c r="C18" s="426"/>
      <c r="D18" s="426"/>
      <c r="E18" s="426"/>
      <c r="F18" s="426"/>
      <c r="G18" s="426"/>
      <c r="H18" s="426"/>
    </row>
    <row r="19" spans="1:8" x14ac:dyDescent="0.3">
      <c r="A19" s="424" t="s">
        <v>240</v>
      </c>
      <c r="B19" s="426"/>
      <c r="C19" s="426"/>
      <c r="D19" s="426"/>
      <c r="E19" s="426"/>
      <c r="F19" s="426"/>
      <c r="G19" s="426"/>
      <c r="H19" s="426"/>
    </row>
    <row r="20" spans="1:8" ht="14.4" customHeight="1" x14ac:dyDescent="0.3">
      <c r="A20" s="227" t="s">
        <v>269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308</v>
      </c>
    </row>
    <row r="23" spans="1:8" ht="14.4" customHeight="1" x14ac:dyDescent="0.3">
      <c r="A23" s="228" t="s">
        <v>204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8" priority="4" operator="greaterThan">
      <formula>0</formula>
    </cfRule>
  </conditionalFormatting>
  <conditionalFormatting sqref="G11:G13 G15">
    <cfRule type="cellIs" dxfId="77" priority="3" operator="lessThan">
      <formula>0</formula>
    </cfRule>
  </conditionalFormatting>
  <conditionalFormatting sqref="H5:H9">
    <cfRule type="cellIs" dxfId="76" priority="2" operator="greaterThan">
      <formula>1</formula>
    </cfRule>
  </conditionalFormatting>
  <conditionalFormatting sqref="H11:H13 H15">
    <cfRule type="cellIs" dxfId="7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2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77" t="s">
        <v>3714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</row>
    <row r="2" spans="1:17" ht="14.4" customHeight="1" thickBot="1" x14ac:dyDescent="0.35">
      <c r="A2" s="382" t="s">
        <v>309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6388.9699999999993</v>
      </c>
      <c r="G3" s="215">
        <f t="shared" si="0"/>
        <v>4005903.3400000003</v>
      </c>
      <c r="H3" s="216"/>
      <c r="I3" s="216"/>
      <c r="J3" s="211">
        <f t="shared" si="0"/>
        <v>6759.48</v>
      </c>
      <c r="K3" s="215">
        <f t="shared" si="0"/>
        <v>3283777.76</v>
      </c>
      <c r="L3" s="216"/>
      <c r="M3" s="216"/>
      <c r="N3" s="211">
        <f t="shared" si="0"/>
        <v>7663.0300000000007</v>
      </c>
      <c r="O3" s="215">
        <f t="shared" si="0"/>
        <v>4391516.07</v>
      </c>
      <c r="P3" s="181">
        <f>IF(G3=0,"",O3/G3)</f>
        <v>1.0962611169744301</v>
      </c>
      <c r="Q3" s="213">
        <f>IF(N3=0,"",O3/N3)</f>
        <v>573.07828235045406</v>
      </c>
    </row>
    <row r="4" spans="1:17" ht="14.4" customHeight="1" x14ac:dyDescent="0.3">
      <c r="A4" s="551" t="s">
        <v>74</v>
      </c>
      <c r="B4" s="550" t="s">
        <v>119</v>
      </c>
      <c r="C4" s="551" t="s">
        <v>120</v>
      </c>
      <c r="D4" s="560" t="s">
        <v>90</v>
      </c>
      <c r="E4" s="552" t="s">
        <v>11</v>
      </c>
      <c r="F4" s="558">
        <v>2014</v>
      </c>
      <c r="G4" s="559"/>
      <c r="H4" s="214"/>
      <c r="I4" s="214"/>
      <c r="J4" s="558">
        <v>2015</v>
      </c>
      <c r="K4" s="559"/>
      <c r="L4" s="214"/>
      <c r="M4" s="214"/>
      <c r="N4" s="558">
        <v>2016</v>
      </c>
      <c r="O4" s="559"/>
      <c r="P4" s="561" t="s">
        <v>2</v>
      </c>
      <c r="Q4" s="549" t="s">
        <v>122</v>
      </c>
    </row>
    <row r="5" spans="1:17" ht="14.4" customHeight="1" thickBot="1" x14ac:dyDescent="0.35">
      <c r="A5" s="796"/>
      <c r="B5" s="794"/>
      <c r="C5" s="796"/>
      <c r="D5" s="804"/>
      <c r="E5" s="798"/>
      <c r="F5" s="805" t="s">
        <v>91</v>
      </c>
      <c r="G5" s="806" t="s">
        <v>14</v>
      </c>
      <c r="H5" s="807"/>
      <c r="I5" s="807"/>
      <c r="J5" s="805" t="s">
        <v>91</v>
      </c>
      <c r="K5" s="806" t="s">
        <v>14</v>
      </c>
      <c r="L5" s="807"/>
      <c r="M5" s="807"/>
      <c r="N5" s="805" t="s">
        <v>91</v>
      </c>
      <c r="O5" s="806" t="s">
        <v>14</v>
      </c>
      <c r="P5" s="808"/>
      <c r="Q5" s="803"/>
    </row>
    <row r="6" spans="1:17" ht="14.4" customHeight="1" x14ac:dyDescent="0.3">
      <c r="A6" s="726" t="s">
        <v>525</v>
      </c>
      <c r="B6" s="727" t="s">
        <v>3172</v>
      </c>
      <c r="C6" s="727" t="s">
        <v>2679</v>
      </c>
      <c r="D6" s="727" t="s">
        <v>3173</v>
      </c>
      <c r="E6" s="727" t="s">
        <v>3174</v>
      </c>
      <c r="F6" s="229">
        <v>105</v>
      </c>
      <c r="G6" s="229">
        <v>77910</v>
      </c>
      <c r="H6" s="229">
        <v>1</v>
      </c>
      <c r="I6" s="229">
        <v>742</v>
      </c>
      <c r="J6" s="229">
        <v>134</v>
      </c>
      <c r="K6" s="229">
        <v>100765</v>
      </c>
      <c r="L6" s="229">
        <v>1.293351302785265</v>
      </c>
      <c r="M6" s="229">
        <v>751.97761194029852</v>
      </c>
      <c r="N6" s="229">
        <v>105</v>
      </c>
      <c r="O6" s="229">
        <v>83712</v>
      </c>
      <c r="P6" s="732">
        <v>1.0744705429341548</v>
      </c>
      <c r="Q6" s="740">
        <v>797.25714285714287</v>
      </c>
    </row>
    <row r="7" spans="1:17" ht="14.4" customHeight="1" x14ac:dyDescent="0.3">
      <c r="A7" s="651" t="s">
        <v>3279</v>
      </c>
      <c r="B7" s="652" t="s">
        <v>3280</v>
      </c>
      <c r="C7" s="652" t="s">
        <v>2789</v>
      </c>
      <c r="D7" s="652" t="s">
        <v>3281</v>
      </c>
      <c r="E7" s="652"/>
      <c r="F7" s="655"/>
      <c r="G7" s="655"/>
      <c r="H7" s="655"/>
      <c r="I7" s="655"/>
      <c r="J7" s="655"/>
      <c r="K7" s="655"/>
      <c r="L7" s="655"/>
      <c r="M7" s="655"/>
      <c r="N7" s="655">
        <v>626</v>
      </c>
      <c r="O7" s="655">
        <v>2140.92</v>
      </c>
      <c r="P7" s="668"/>
      <c r="Q7" s="656">
        <v>3.42</v>
      </c>
    </row>
    <row r="8" spans="1:17" ht="14.4" customHeight="1" x14ac:dyDescent="0.3">
      <c r="A8" s="651" t="s">
        <v>3279</v>
      </c>
      <c r="B8" s="652" t="s">
        <v>3280</v>
      </c>
      <c r="C8" s="652" t="s">
        <v>2679</v>
      </c>
      <c r="D8" s="652" t="s">
        <v>3282</v>
      </c>
      <c r="E8" s="652" t="s">
        <v>3283</v>
      </c>
      <c r="F8" s="655"/>
      <c r="G8" s="655"/>
      <c r="H8" s="655"/>
      <c r="I8" s="655"/>
      <c r="J8" s="655"/>
      <c r="K8" s="655"/>
      <c r="L8" s="655"/>
      <c r="M8" s="655"/>
      <c r="N8" s="655">
        <v>2</v>
      </c>
      <c r="O8" s="655">
        <v>3650</v>
      </c>
      <c r="P8" s="668"/>
      <c r="Q8" s="656">
        <v>1825</v>
      </c>
    </row>
    <row r="9" spans="1:17" ht="14.4" customHeight="1" x14ac:dyDescent="0.3">
      <c r="A9" s="651" t="s">
        <v>3279</v>
      </c>
      <c r="B9" s="652" t="s">
        <v>3280</v>
      </c>
      <c r="C9" s="652" t="s">
        <v>2679</v>
      </c>
      <c r="D9" s="652" t="s">
        <v>3284</v>
      </c>
      <c r="E9" s="652" t="s">
        <v>3285</v>
      </c>
      <c r="F9" s="655"/>
      <c r="G9" s="655"/>
      <c r="H9" s="655"/>
      <c r="I9" s="655"/>
      <c r="J9" s="655"/>
      <c r="K9" s="655"/>
      <c r="L9" s="655"/>
      <c r="M9" s="655"/>
      <c r="N9" s="655">
        <v>1</v>
      </c>
      <c r="O9" s="655">
        <v>1342</v>
      </c>
      <c r="P9" s="668"/>
      <c r="Q9" s="656">
        <v>1342</v>
      </c>
    </row>
    <row r="10" spans="1:17" ht="14.4" customHeight="1" x14ac:dyDescent="0.3">
      <c r="A10" s="651" t="s">
        <v>3188</v>
      </c>
      <c r="B10" s="652" t="s">
        <v>3286</v>
      </c>
      <c r="C10" s="652" t="s">
        <v>2679</v>
      </c>
      <c r="D10" s="652" t="s">
        <v>3287</v>
      </c>
      <c r="E10" s="652" t="s">
        <v>3288</v>
      </c>
      <c r="F10" s="655"/>
      <c r="G10" s="655"/>
      <c r="H10" s="655"/>
      <c r="I10" s="655"/>
      <c r="J10" s="655"/>
      <c r="K10" s="655"/>
      <c r="L10" s="655"/>
      <c r="M10" s="655"/>
      <c r="N10" s="655">
        <v>1</v>
      </c>
      <c r="O10" s="655">
        <v>354</v>
      </c>
      <c r="P10" s="668"/>
      <c r="Q10" s="656">
        <v>354</v>
      </c>
    </row>
    <row r="11" spans="1:17" ht="14.4" customHeight="1" x14ac:dyDescent="0.3">
      <c r="A11" s="651" t="s">
        <v>3188</v>
      </c>
      <c r="B11" s="652" t="s">
        <v>3286</v>
      </c>
      <c r="C11" s="652" t="s">
        <v>2679</v>
      </c>
      <c r="D11" s="652" t="s">
        <v>3289</v>
      </c>
      <c r="E11" s="652" t="s">
        <v>3290</v>
      </c>
      <c r="F11" s="655">
        <v>29</v>
      </c>
      <c r="G11" s="655">
        <v>1885</v>
      </c>
      <c r="H11" s="655">
        <v>1</v>
      </c>
      <c r="I11" s="655">
        <v>65</v>
      </c>
      <c r="J11" s="655">
        <v>37</v>
      </c>
      <c r="K11" s="655">
        <v>2405</v>
      </c>
      <c r="L11" s="655">
        <v>1.2758620689655173</v>
      </c>
      <c r="M11" s="655">
        <v>65</v>
      </c>
      <c r="N11" s="655">
        <v>25</v>
      </c>
      <c r="O11" s="655">
        <v>1625</v>
      </c>
      <c r="P11" s="668">
        <v>0.86206896551724133</v>
      </c>
      <c r="Q11" s="656">
        <v>65</v>
      </c>
    </row>
    <row r="12" spans="1:17" ht="14.4" customHeight="1" x14ac:dyDescent="0.3">
      <c r="A12" s="651" t="s">
        <v>3188</v>
      </c>
      <c r="B12" s="652" t="s">
        <v>3286</v>
      </c>
      <c r="C12" s="652" t="s">
        <v>2679</v>
      </c>
      <c r="D12" s="652" t="s">
        <v>3291</v>
      </c>
      <c r="E12" s="652" t="s">
        <v>3292</v>
      </c>
      <c r="F12" s="655"/>
      <c r="G12" s="655"/>
      <c r="H12" s="655"/>
      <c r="I12" s="655"/>
      <c r="J12" s="655"/>
      <c r="K12" s="655"/>
      <c r="L12" s="655"/>
      <c r="M12" s="655"/>
      <c r="N12" s="655">
        <v>5</v>
      </c>
      <c r="O12" s="655">
        <v>2960</v>
      </c>
      <c r="P12" s="668"/>
      <c r="Q12" s="656">
        <v>592</v>
      </c>
    </row>
    <row r="13" spans="1:17" ht="14.4" customHeight="1" x14ac:dyDescent="0.3">
      <c r="A13" s="651" t="s">
        <v>3188</v>
      </c>
      <c r="B13" s="652" t="s">
        <v>3286</v>
      </c>
      <c r="C13" s="652" t="s">
        <v>2679</v>
      </c>
      <c r="D13" s="652" t="s">
        <v>3293</v>
      </c>
      <c r="E13" s="652" t="s">
        <v>3294</v>
      </c>
      <c r="F13" s="655">
        <v>3</v>
      </c>
      <c r="G13" s="655">
        <v>69</v>
      </c>
      <c r="H13" s="655">
        <v>1</v>
      </c>
      <c r="I13" s="655">
        <v>23</v>
      </c>
      <c r="J13" s="655">
        <v>4</v>
      </c>
      <c r="K13" s="655">
        <v>96</v>
      </c>
      <c r="L13" s="655">
        <v>1.3913043478260869</v>
      </c>
      <c r="M13" s="655">
        <v>24</v>
      </c>
      <c r="N13" s="655">
        <v>2</v>
      </c>
      <c r="O13" s="655">
        <v>48</v>
      </c>
      <c r="P13" s="668">
        <v>0.69565217391304346</v>
      </c>
      <c r="Q13" s="656">
        <v>24</v>
      </c>
    </row>
    <row r="14" spans="1:17" ht="14.4" customHeight="1" x14ac:dyDescent="0.3">
      <c r="A14" s="651" t="s">
        <v>3188</v>
      </c>
      <c r="B14" s="652" t="s">
        <v>3286</v>
      </c>
      <c r="C14" s="652" t="s">
        <v>2679</v>
      </c>
      <c r="D14" s="652" t="s">
        <v>3295</v>
      </c>
      <c r="E14" s="652" t="s">
        <v>3296</v>
      </c>
      <c r="F14" s="655"/>
      <c r="G14" s="655"/>
      <c r="H14" s="655"/>
      <c r="I14" s="655"/>
      <c r="J14" s="655">
        <v>6</v>
      </c>
      <c r="K14" s="655">
        <v>324</v>
      </c>
      <c r="L14" s="655"/>
      <c r="M14" s="655">
        <v>54</v>
      </c>
      <c r="N14" s="655">
        <v>6</v>
      </c>
      <c r="O14" s="655">
        <v>330</v>
      </c>
      <c r="P14" s="668"/>
      <c r="Q14" s="656">
        <v>55</v>
      </c>
    </row>
    <row r="15" spans="1:17" ht="14.4" customHeight="1" x14ac:dyDescent="0.3">
      <c r="A15" s="651" t="s">
        <v>3188</v>
      </c>
      <c r="B15" s="652" t="s">
        <v>3286</v>
      </c>
      <c r="C15" s="652" t="s">
        <v>2679</v>
      </c>
      <c r="D15" s="652" t="s">
        <v>3297</v>
      </c>
      <c r="E15" s="652" t="s">
        <v>3298</v>
      </c>
      <c r="F15" s="655">
        <v>173</v>
      </c>
      <c r="G15" s="655">
        <v>13321</v>
      </c>
      <c r="H15" s="655">
        <v>1</v>
      </c>
      <c r="I15" s="655">
        <v>77</v>
      </c>
      <c r="J15" s="655">
        <v>158</v>
      </c>
      <c r="K15" s="655">
        <v>12166</v>
      </c>
      <c r="L15" s="655">
        <v>0.91329479768786126</v>
      </c>
      <c r="M15" s="655">
        <v>77</v>
      </c>
      <c r="N15" s="655">
        <v>201</v>
      </c>
      <c r="O15" s="655">
        <v>15477</v>
      </c>
      <c r="P15" s="668">
        <v>1.1618497109826589</v>
      </c>
      <c r="Q15" s="656">
        <v>77</v>
      </c>
    </row>
    <row r="16" spans="1:17" ht="14.4" customHeight="1" x14ac:dyDescent="0.3">
      <c r="A16" s="651" t="s">
        <v>3188</v>
      </c>
      <c r="B16" s="652" t="s">
        <v>3286</v>
      </c>
      <c r="C16" s="652" t="s">
        <v>2679</v>
      </c>
      <c r="D16" s="652" t="s">
        <v>3299</v>
      </c>
      <c r="E16" s="652" t="s">
        <v>3300</v>
      </c>
      <c r="F16" s="655">
        <v>6</v>
      </c>
      <c r="G16" s="655">
        <v>132</v>
      </c>
      <c r="H16" s="655">
        <v>1</v>
      </c>
      <c r="I16" s="655">
        <v>22</v>
      </c>
      <c r="J16" s="655">
        <v>9</v>
      </c>
      <c r="K16" s="655">
        <v>207</v>
      </c>
      <c r="L16" s="655">
        <v>1.5681818181818181</v>
      </c>
      <c r="M16" s="655">
        <v>23</v>
      </c>
      <c r="N16" s="655">
        <v>2</v>
      </c>
      <c r="O16" s="655">
        <v>48</v>
      </c>
      <c r="P16" s="668">
        <v>0.36363636363636365</v>
      </c>
      <c r="Q16" s="656">
        <v>24</v>
      </c>
    </row>
    <row r="17" spans="1:17" ht="14.4" customHeight="1" x14ac:dyDescent="0.3">
      <c r="A17" s="651" t="s">
        <v>3188</v>
      </c>
      <c r="B17" s="652" t="s">
        <v>3286</v>
      </c>
      <c r="C17" s="652" t="s">
        <v>2679</v>
      </c>
      <c r="D17" s="652" t="s">
        <v>3301</v>
      </c>
      <c r="E17" s="652" t="s">
        <v>3302</v>
      </c>
      <c r="F17" s="655">
        <v>2</v>
      </c>
      <c r="G17" s="655">
        <v>132</v>
      </c>
      <c r="H17" s="655">
        <v>1</v>
      </c>
      <c r="I17" s="655">
        <v>66</v>
      </c>
      <c r="J17" s="655">
        <v>1</v>
      </c>
      <c r="K17" s="655">
        <v>66</v>
      </c>
      <c r="L17" s="655">
        <v>0.5</v>
      </c>
      <c r="M17" s="655">
        <v>66</v>
      </c>
      <c r="N17" s="655">
        <v>3</v>
      </c>
      <c r="O17" s="655">
        <v>198</v>
      </c>
      <c r="P17" s="668">
        <v>1.5</v>
      </c>
      <c r="Q17" s="656">
        <v>66</v>
      </c>
    </row>
    <row r="18" spans="1:17" ht="14.4" customHeight="1" x14ac:dyDescent="0.3">
      <c r="A18" s="651" t="s">
        <v>3188</v>
      </c>
      <c r="B18" s="652" t="s">
        <v>3286</v>
      </c>
      <c r="C18" s="652" t="s">
        <v>2679</v>
      </c>
      <c r="D18" s="652" t="s">
        <v>3303</v>
      </c>
      <c r="E18" s="652" t="s">
        <v>3304</v>
      </c>
      <c r="F18" s="655">
        <v>3</v>
      </c>
      <c r="G18" s="655">
        <v>72</v>
      </c>
      <c r="H18" s="655">
        <v>1</v>
      </c>
      <c r="I18" s="655">
        <v>24</v>
      </c>
      <c r="J18" s="655">
        <v>5</v>
      </c>
      <c r="K18" s="655">
        <v>120</v>
      </c>
      <c r="L18" s="655">
        <v>1.6666666666666667</v>
      </c>
      <c r="M18" s="655">
        <v>24</v>
      </c>
      <c r="N18" s="655"/>
      <c r="O18" s="655"/>
      <c r="P18" s="668"/>
      <c r="Q18" s="656"/>
    </row>
    <row r="19" spans="1:17" ht="14.4" customHeight="1" x14ac:dyDescent="0.3">
      <c r="A19" s="651" t="s">
        <v>3188</v>
      </c>
      <c r="B19" s="652" t="s">
        <v>3286</v>
      </c>
      <c r="C19" s="652" t="s">
        <v>2679</v>
      </c>
      <c r="D19" s="652" t="s">
        <v>3305</v>
      </c>
      <c r="E19" s="652" t="s">
        <v>3306</v>
      </c>
      <c r="F19" s="655">
        <v>8</v>
      </c>
      <c r="G19" s="655">
        <v>1440</v>
      </c>
      <c r="H19" s="655">
        <v>1</v>
      </c>
      <c r="I19" s="655">
        <v>180</v>
      </c>
      <c r="J19" s="655">
        <v>19</v>
      </c>
      <c r="K19" s="655">
        <v>3420</v>
      </c>
      <c r="L19" s="655">
        <v>2.375</v>
      </c>
      <c r="M19" s="655">
        <v>180</v>
      </c>
      <c r="N19" s="655">
        <v>14</v>
      </c>
      <c r="O19" s="655">
        <v>2534</v>
      </c>
      <c r="P19" s="668">
        <v>1.7597222222222222</v>
      </c>
      <c r="Q19" s="656">
        <v>181</v>
      </c>
    </row>
    <row r="20" spans="1:17" ht="14.4" customHeight="1" x14ac:dyDescent="0.3">
      <c r="A20" s="651" t="s">
        <v>3188</v>
      </c>
      <c r="B20" s="652" t="s">
        <v>3286</v>
      </c>
      <c r="C20" s="652" t="s">
        <v>2679</v>
      </c>
      <c r="D20" s="652" t="s">
        <v>3307</v>
      </c>
      <c r="E20" s="652" t="s">
        <v>3308</v>
      </c>
      <c r="F20" s="655">
        <v>9</v>
      </c>
      <c r="G20" s="655">
        <v>2277</v>
      </c>
      <c r="H20" s="655">
        <v>1</v>
      </c>
      <c r="I20" s="655">
        <v>253</v>
      </c>
      <c r="J20" s="655">
        <v>14</v>
      </c>
      <c r="K20" s="655">
        <v>3542</v>
      </c>
      <c r="L20" s="655">
        <v>1.5555555555555556</v>
      </c>
      <c r="M20" s="655">
        <v>253</v>
      </c>
      <c r="N20" s="655">
        <v>13</v>
      </c>
      <c r="O20" s="655">
        <v>3302</v>
      </c>
      <c r="P20" s="668">
        <v>1.4501537110232763</v>
      </c>
      <c r="Q20" s="656">
        <v>254</v>
      </c>
    </row>
    <row r="21" spans="1:17" ht="14.4" customHeight="1" x14ac:dyDescent="0.3">
      <c r="A21" s="651" t="s">
        <v>3188</v>
      </c>
      <c r="B21" s="652" t="s">
        <v>3286</v>
      </c>
      <c r="C21" s="652" t="s">
        <v>2679</v>
      </c>
      <c r="D21" s="652" t="s">
        <v>3309</v>
      </c>
      <c r="E21" s="652" t="s">
        <v>3310</v>
      </c>
      <c r="F21" s="655">
        <v>8</v>
      </c>
      <c r="G21" s="655">
        <v>1728</v>
      </c>
      <c r="H21" s="655">
        <v>1</v>
      </c>
      <c r="I21" s="655">
        <v>216</v>
      </c>
      <c r="J21" s="655">
        <v>20</v>
      </c>
      <c r="K21" s="655">
        <v>4320</v>
      </c>
      <c r="L21" s="655">
        <v>2.5</v>
      </c>
      <c r="M21" s="655">
        <v>216</v>
      </c>
      <c r="N21" s="655">
        <v>15</v>
      </c>
      <c r="O21" s="655">
        <v>3255</v>
      </c>
      <c r="P21" s="668">
        <v>1.8836805555555556</v>
      </c>
      <c r="Q21" s="656">
        <v>217</v>
      </c>
    </row>
    <row r="22" spans="1:17" ht="14.4" customHeight="1" x14ac:dyDescent="0.3">
      <c r="A22" s="651" t="s">
        <v>3188</v>
      </c>
      <c r="B22" s="652" t="s">
        <v>3286</v>
      </c>
      <c r="C22" s="652" t="s">
        <v>2679</v>
      </c>
      <c r="D22" s="652" t="s">
        <v>3311</v>
      </c>
      <c r="E22" s="652" t="s">
        <v>3312</v>
      </c>
      <c r="F22" s="655">
        <v>3</v>
      </c>
      <c r="G22" s="655">
        <v>150</v>
      </c>
      <c r="H22" s="655">
        <v>1</v>
      </c>
      <c r="I22" s="655">
        <v>50</v>
      </c>
      <c r="J22" s="655"/>
      <c r="K22" s="655"/>
      <c r="L22" s="655"/>
      <c r="M22" s="655"/>
      <c r="N22" s="655"/>
      <c r="O22" s="655"/>
      <c r="P22" s="668"/>
      <c r="Q22" s="656"/>
    </row>
    <row r="23" spans="1:17" ht="14.4" customHeight="1" x14ac:dyDescent="0.3">
      <c r="A23" s="651" t="s">
        <v>3188</v>
      </c>
      <c r="B23" s="652" t="s">
        <v>3286</v>
      </c>
      <c r="C23" s="652" t="s">
        <v>2679</v>
      </c>
      <c r="D23" s="652" t="s">
        <v>3313</v>
      </c>
      <c r="E23" s="652" t="s">
        <v>3314</v>
      </c>
      <c r="F23" s="655"/>
      <c r="G23" s="655"/>
      <c r="H23" s="655"/>
      <c r="I23" s="655"/>
      <c r="J23" s="655">
        <v>1</v>
      </c>
      <c r="K23" s="655">
        <v>231</v>
      </c>
      <c r="L23" s="655"/>
      <c r="M23" s="655">
        <v>231</v>
      </c>
      <c r="N23" s="655"/>
      <c r="O23" s="655"/>
      <c r="P23" s="668"/>
      <c r="Q23" s="656"/>
    </row>
    <row r="24" spans="1:17" ht="14.4" customHeight="1" x14ac:dyDescent="0.3">
      <c r="A24" s="651" t="s">
        <v>3315</v>
      </c>
      <c r="B24" s="652" t="s">
        <v>3316</v>
      </c>
      <c r="C24" s="652" t="s">
        <v>2679</v>
      </c>
      <c r="D24" s="652" t="s">
        <v>3317</v>
      </c>
      <c r="E24" s="652" t="s">
        <v>3318</v>
      </c>
      <c r="F24" s="655">
        <v>62</v>
      </c>
      <c r="G24" s="655">
        <v>1674</v>
      </c>
      <c r="H24" s="655">
        <v>1</v>
      </c>
      <c r="I24" s="655">
        <v>27</v>
      </c>
      <c r="J24" s="655">
        <v>78</v>
      </c>
      <c r="K24" s="655">
        <v>2106</v>
      </c>
      <c r="L24" s="655">
        <v>1.2580645161290323</v>
      </c>
      <c r="M24" s="655">
        <v>27</v>
      </c>
      <c r="N24" s="655">
        <v>91</v>
      </c>
      <c r="O24" s="655">
        <v>2457</v>
      </c>
      <c r="P24" s="668">
        <v>1.467741935483871</v>
      </c>
      <c r="Q24" s="656">
        <v>27</v>
      </c>
    </row>
    <row r="25" spans="1:17" ht="14.4" customHeight="1" x14ac:dyDescent="0.3">
      <c r="A25" s="651" t="s">
        <v>3315</v>
      </c>
      <c r="B25" s="652" t="s">
        <v>3316</v>
      </c>
      <c r="C25" s="652" t="s">
        <v>2679</v>
      </c>
      <c r="D25" s="652" t="s">
        <v>3319</v>
      </c>
      <c r="E25" s="652" t="s">
        <v>3320</v>
      </c>
      <c r="F25" s="655">
        <v>13</v>
      </c>
      <c r="G25" s="655">
        <v>702</v>
      </c>
      <c r="H25" s="655">
        <v>1</v>
      </c>
      <c r="I25" s="655">
        <v>54</v>
      </c>
      <c r="J25" s="655">
        <v>22</v>
      </c>
      <c r="K25" s="655">
        <v>1188</v>
      </c>
      <c r="L25" s="655">
        <v>1.6923076923076923</v>
      </c>
      <c r="M25" s="655">
        <v>54</v>
      </c>
      <c r="N25" s="655">
        <v>21</v>
      </c>
      <c r="O25" s="655">
        <v>1134</v>
      </c>
      <c r="P25" s="668">
        <v>1.6153846153846154</v>
      </c>
      <c r="Q25" s="656">
        <v>54</v>
      </c>
    </row>
    <row r="26" spans="1:17" ht="14.4" customHeight="1" x14ac:dyDescent="0.3">
      <c r="A26" s="651" t="s">
        <v>3315</v>
      </c>
      <c r="B26" s="652" t="s">
        <v>3316</v>
      </c>
      <c r="C26" s="652" t="s">
        <v>2679</v>
      </c>
      <c r="D26" s="652" t="s">
        <v>3321</v>
      </c>
      <c r="E26" s="652" t="s">
        <v>3322</v>
      </c>
      <c r="F26" s="655">
        <v>54</v>
      </c>
      <c r="G26" s="655">
        <v>1296</v>
      </c>
      <c r="H26" s="655">
        <v>1</v>
      </c>
      <c r="I26" s="655">
        <v>24</v>
      </c>
      <c r="J26" s="655">
        <v>67</v>
      </c>
      <c r="K26" s="655">
        <v>1608</v>
      </c>
      <c r="L26" s="655">
        <v>1.2407407407407407</v>
      </c>
      <c r="M26" s="655">
        <v>24</v>
      </c>
      <c r="N26" s="655">
        <v>81</v>
      </c>
      <c r="O26" s="655">
        <v>1944</v>
      </c>
      <c r="P26" s="668">
        <v>1.5</v>
      </c>
      <c r="Q26" s="656">
        <v>24</v>
      </c>
    </row>
    <row r="27" spans="1:17" ht="14.4" customHeight="1" x14ac:dyDescent="0.3">
      <c r="A27" s="651" t="s">
        <v>3315</v>
      </c>
      <c r="B27" s="652" t="s">
        <v>3316</v>
      </c>
      <c r="C27" s="652" t="s">
        <v>2679</v>
      </c>
      <c r="D27" s="652" t="s">
        <v>3323</v>
      </c>
      <c r="E27" s="652" t="s">
        <v>3324</v>
      </c>
      <c r="F27" s="655">
        <v>78</v>
      </c>
      <c r="G27" s="655">
        <v>2106</v>
      </c>
      <c r="H27" s="655">
        <v>1</v>
      </c>
      <c r="I27" s="655">
        <v>27</v>
      </c>
      <c r="J27" s="655">
        <v>98</v>
      </c>
      <c r="K27" s="655">
        <v>2646</v>
      </c>
      <c r="L27" s="655">
        <v>1.2564102564102564</v>
      </c>
      <c r="M27" s="655">
        <v>27</v>
      </c>
      <c r="N27" s="655">
        <v>110</v>
      </c>
      <c r="O27" s="655">
        <v>2970</v>
      </c>
      <c r="P27" s="668">
        <v>1.4102564102564104</v>
      </c>
      <c r="Q27" s="656">
        <v>27</v>
      </c>
    </row>
    <row r="28" spans="1:17" ht="14.4" customHeight="1" x14ac:dyDescent="0.3">
      <c r="A28" s="651" t="s">
        <v>3315</v>
      </c>
      <c r="B28" s="652" t="s">
        <v>3316</v>
      </c>
      <c r="C28" s="652" t="s">
        <v>2679</v>
      </c>
      <c r="D28" s="652" t="s">
        <v>3325</v>
      </c>
      <c r="E28" s="652" t="s">
        <v>3326</v>
      </c>
      <c r="F28" s="655">
        <v>12</v>
      </c>
      <c r="G28" s="655">
        <v>672</v>
      </c>
      <c r="H28" s="655">
        <v>1</v>
      </c>
      <c r="I28" s="655">
        <v>56</v>
      </c>
      <c r="J28" s="655"/>
      <c r="K28" s="655"/>
      <c r="L28" s="655"/>
      <c r="M28" s="655"/>
      <c r="N28" s="655"/>
      <c r="O28" s="655"/>
      <c r="P28" s="668"/>
      <c r="Q28" s="656"/>
    </row>
    <row r="29" spans="1:17" ht="14.4" customHeight="1" x14ac:dyDescent="0.3">
      <c r="A29" s="651" t="s">
        <v>3315</v>
      </c>
      <c r="B29" s="652" t="s">
        <v>3316</v>
      </c>
      <c r="C29" s="652" t="s">
        <v>2679</v>
      </c>
      <c r="D29" s="652" t="s">
        <v>3327</v>
      </c>
      <c r="E29" s="652" t="s">
        <v>3328</v>
      </c>
      <c r="F29" s="655">
        <v>26</v>
      </c>
      <c r="G29" s="655">
        <v>702</v>
      </c>
      <c r="H29" s="655">
        <v>1</v>
      </c>
      <c r="I29" s="655">
        <v>27</v>
      </c>
      <c r="J29" s="655">
        <v>35</v>
      </c>
      <c r="K29" s="655">
        <v>945</v>
      </c>
      <c r="L29" s="655">
        <v>1.3461538461538463</v>
      </c>
      <c r="M29" s="655">
        <v>27</v>
      </c>
      <c r="N29" s="655">
        <v>45</v>
      </c>
      <c r="O29" s="655">
        <v>1215</v>
      </c>
      <c r="P29" s="668">
        <v>1.7307692307692308</v>
      </c>
      <c r="Q29" s="656">
        <v>27</v>
      </c>
    </row>
    <row r="30" spans="1:17" ht="14.4" customHeight="1" x14ac:dyDescent="0.3">
      <c r="A30" s="651" t="s">
        <v>3315</v>
      </c>
      <c r="B30" s="652" t="s">
        <v>3316</v>
      </c>
      <c r="C30" s="652" t="s">
        <v>2679</v>
      </c>
      <c r="D30" s="652" t="s">
        <v>3329</v>
      </c>
      <c r="E30" s="652" t="s">
        <v>3330</v>
      </c>
      <c r="F30" s="655">
        <v>418</v>
      </c>
      <c r="G30" s="655">
        <v>9196</v>
      </c>
      <c r="H30" s="655">
        <v>1</v>
      </c>
      <c r="I30" s="655">
        <v>22</v>
      </c>
      <c r="J30" s="655">
        <v>447</v>
      </c>
      <c r="K30" s="655">
        <v>9834</v>
      </c>
      <c r="L30" s="655">
        <v>1.069377990430622</v>
      </c>
      <c r="M30" s="655">
        <v>22</v>
      </c>
      <c r="N30" s="655">
        <v>452</v>
      </c>
      <c r="O30" s="655">
        <v>9944</v>
      </c>
      <c r="P30" s="668">
        <v>1.0813397129186604</v>
      </c>
      <c r="Q30" s="656">
        <v>22</v>
      </c>
    </row>
    <row r="31" spans="1:17" ht="14.4" customHeight="1" x14ac:dyDescent="0.3">
      <c r="A31" s="651" t="s">
        <v>3315</v>
      </c>
      <c r="B31" s="652" t="s">
        <v>3316</v>
      </c>
      <c r="C31" s="652" t="s">
        <v>2679</v>
      </c>
      <c r="D31" s="652" t="s">
        <v>3331</v>
      </c>
      <c r="E31" s="652" t="s">
        <v>3332</v>
      </c>
      <c r="F31" s="655"/>
      <c r="G31" s="655"/>
      <c r="H31" s="655"/>
      <c r="I31" s="655"/>
      <c r="J31" s="655"/>
      <c r="K31" s="655"/>
      <c r="L31" s="655"/>
      <c r="M31" s="655"/>
      <c r="N31" s="655">
        <v>1</v>
      </c>
      <c r="O31" s="655">
        <v>68</v>
      </c>
      <c r="P31" s="668"/>
      <c r="Q31" s="656">
        <v>68</v>
      </c>
    </row>
    <row r="32" spans="1:17" ht="14.4" customHeight="1" x14ac:dyDescent="0.3">
      <c r="A32" s="651" t="s">
        <v>3315</v>
      </c>
      <c r="B32" s="652" t="s">
        <v>3316</v>
      </c>
      <c r="C32" s="652" t="s">
        <v>2679</v>
      </c>
      <c r="D32" s="652" t="s">
        <v>3333</v>
      </c>
      <c r="E32" s="652" t="s">
        <v>3334</v>
      </c>
      <c r="F32" s="655">
        <v>1</v>
      </c>
      <c r="G32" s="655">
        <v>62</v>
      </c>
      <c r="H32" s="655">
        <v>1</v>
      </c>
      <c r="I32" s="655">
        <v>62</v>
      </c>
      <c r="J32" s="655">
        <v>1</v>
      </c>
      <c r="K32" s="655">
        <v>62</v>
      </c>
      <c r="L32" s="655">
        <v>1</v>
      </c>
      <c r="M32" s="655">
        <v>62</v>
      </c>
      <c r="N32" s="655"/>
      <c r="O32" s="655"/>
      <c r="P32" s="668"/>
      <c r="Q32" s="656"/>
    </row>
    <row r="33" spans="1:17" ht="14.4" customHeight="1" x14ac:dyDescent="0.3">
      <c r="A33" s="651" t="s">
        <v>3315</v>
      </c>
      <c r="B33" s="652" t="s">
        <v>3316</v>
      </c>
      <c r="C33" s="652" t="s">
        <v>2679</v>
      </c>
      <c r="D33" s="652" t="s">
        <v>3335</v>
      </c>
      <c r="E33" s="652" t="s">
        <v>3336</v>
      </c>
      <c r="F33" s="655">
        <v>12</v>
      </c>
      <c r="G33" s="655">
        <v>732</v>
      </c>
      <c r="H33" s="655">
        <v>1</v>
      </c>
      <c r="I33" s="655">
        <v>61</v>
      </c>
      <c r="J33" s="655">
        <v>16</v>
      </c>
      <c r="K33" s="655">
        <v>992</v>
      </c>
      <c r="L33" s="655">
        <v>1.355191256830601</v>
      </c>
      <c r="M33" s="655">
        <v>62</v>
      </c>
      <c r="N33" s="655">
        <v>13</v>
      </c>
      <c r="O33" s="655">
        <v>806</v>
      </c>
      <c r="P33" s="668">
        <v>1.1010928961748634</v>
      </c>
      <c r="Q33" s="656">
        <v>62</v>
      </c>
    </row>
    <row r="34" spans="1:17" ht="14.4" customHeight="1" x14ac:dyDescent="0.3">
      <c r="A34" s="651" t="s">
        <v>3315</v>
      </c>
      <c r="B34" s="652" t="s">
        <v>3316</v>
      </c>
      <c r="C34" s="652" t="s">
        <v>2679</v>
      </c>
      <c r="D34" s="652" t="s">
        <v>3337</v>
      </c>
      <c r="E34" s="652" t="s">
        <v>3338</v>
      </c>
      <c r="F34" s="655">
        <v>41</v>
      </c>
      <c r="G34" s="655">
        <v>3321</v>
      </c>
      <c r="H34" s="655">
        <v>1</v>
      </c>
      <c r="I34" s="655">
        <v>81</v>
      </c>
      <c r="J34" s="655">
        <v>24</v>
      </c>
      <c r="K34" s="655">
        <v>1968</v>
      </c>
      <c r="L34" s="655">
        <v>0.59259259259259256</v>
      </c>
      <c r="M34" s="655">
        <v>82</v>
      </c>
      <c r="N34" s="655">
        <v>19</v>
      </c>
      <c r="O34" s="655">
        <v>1558</v>
      </c>
      <c r="P34" s="668">
        <v>0.46913580246913578</v>
      </c>
      <c r="Q34" s="656">
        <v>82</v>
      </c>
    </row>
    <row r="35" spans="1:17" ht="14.4" customHeight="1" x14ac:dyDescent="0.3">
      <c r="A35" s="651" t="s">
        <v>3315</v>
      </c>
      <c r="B35" s="652" t="s">
        <v>3316</v>
      </c>
      <c r="C35" s="652" t="s">
        <v>2679</v>
      </c>
      <c r="D35" s="652" t="s">
        <v>3339</v>
      </c>
      <c r="E35" s="652" t="s">
        <v>3340</v>
      </c>
      <c r="F35" s="655">
        <v>7</v>
      </c>
      <c r="G35" s="655">
        <v>6909</v>
      </c>
      <c r="H35" s="655">
        <v>1</v>
      </c>
      <c r="I35" s="655">
        <v>987</v>
      </c>
      <c r="J35" s="655">
        <v>8</v>
      </c>
      <c r="K35" s="655">
        <v>7896</v>
      </c>
      <c r="L35" s="655">
        <v>1.1428571428571428</v>
      </c>
      <c r="M35" s="655">
        <v>987</v>
      </c>
      <c r="N35" s="655">
        <v>13</v>
      </c>
      <c r="O35" s="655">
        <v>12844</v>
      </c>
      <c r="P35" s="668">
        <v>1.859024460848169</v>
      </c>
      <c r="Q35" s="656">
        <v>988</v>
      </c>
    </row>
    <row r="36" spans="1:17" ht="14.4" customHeight="1" x14ac:dyDescent="0.3">
      <c r="A36" s="651" t="s">
        <v>3315</v>
      </c>
      <c r="B36" s="652" t="s">
        <v>3316</v>
      </c>
      <c r="C36" s="652" t="s">
        <v>2679</v>
      </c>
      <c r="D36" s="652" t="s">
        <v>3341</v>
      </c>
      <c r="E36" s="652" t="s">
        <v>3342</v>
      </c>
      <c r="F36" s="655"/>
      <c r="G36" s="655"/>
      <c r="H36" s="655"/>
      <c r="I36" s="655"/>
      <c r="J36" s="655">
        <v>1</v>
      </c>
      <c r="K36" s="655">
        <v>191</v>
      </c>
      <c r="L36" s="655"/>
      <c r="M36" s="655">
        <v>191</v>
      </c>
      <c r="N36" s="655"/>
      <c r="O36" s="655"/>
      <c r="P36" s="668"/>
      <c r="Q36" s="656"/>
    </row>
    <row r="37" spans="1:17" ht="14.4" customHeight="1" x14ac:dyDescent="0.3">
      <c r="A37" s="651" t="s">
        <v>3315</v>
      </c>
      <c r="B37" s="652" t="s">
        <v>3316</v>
      </c>
      <c r="C37" s="652" t="s">
        <v>2679</v>
      </c>
      <c r="D37" s="652" t="s">
        <v>3343</v>
      </c>
      <c r="E37" s="652" t="s">
        <v>3344</v>
      </c>
      <c r="F37" s="655"/>
      <c r="G37" s="655"/>
      <c r="H37" s="655"/>
      <c r="I37" s="655"/>
      <c r="J37" s="655"/>
      <c r="K37" s="655"/>
      <c r="L37" s="655"/>
      <c r="M37" s="655"/>
      <c r="N37" s="655">
        <v>1</v>
      </c>
      <c r="O37" s="655">
        <v>63</v>
      </c>
      <c r="P37" s="668"/>
      <c r="Q37" s="656">
        <v>63</v>
      </c>
    </row>
    <row r="38" spans="1:17" ht="14.4" customHeight="1" x14ac:dyDescent="0.3">
      <c r="A38" s="651" t="s">
        <v>3315</v>
      </c>
      <c r="B38" s="652" t="s">
        <v>3316</v>
      </c>
      <c r="C38" s="652" t="s">
        <v>2679</v>
      </c>
      <c r="D38" s="652" t="s">
        <v>3345</v>
      </c>
      <c r="E38" s="652" t="s">
        <v>3346</v>
      </c>
      <c r="F38" s="655"/>
      <c r="G38" s="655"/>
      <c r="H38" s="655"/>
      <c r="I38" s="655"/>
      <c r="J38" s="655"/>
      <c r="K38" s="655"/>
      <c r="L38" s="655"/>
      <c r="M38" s="655"/>
      <c r="N38" s="655">
        <v>1</v>
      </c>
      <c r="O38" s="655">
        <v>60</v>
      </c>
      <c r="P38" s="668"/>
      <c r="Q38" s="656">
        <v>60</v>
      </c>
    </row>
    <row r="39" spans="1:17" ht="14.4" customHeight="1" x14ac:dyDescent="0.3">
      <c r="A39" s="651" t="s">
        <v>3315</v>
      </c>
      <c r="B39" s="652" t="s">
        <v>3316</v>
      </c>
      <c r="C39" s="652" t="s">
        <v>2679</v>
      </c>
      <c r="D39" s="652" t="s">
        <v>3347</v>
      </c>
      <c r="E39" s="652" t="s">
        <v>3348</v>
      </c>
      <c r="F39" s="655"/>
      <c r="G39" s="655"/>
      <c r="H39" s="655"/>
      <c r="I39" s="655"/>
      <c r="J39" s="655">
        <v>1</v>
      </c>
      <c r="K39" s="655">
        <v>19</v>
      </c>
      <c r="L39" s="655"/>
      <c r="M39" s="655">
        <v>19</v>
      </c>
      <c r="N39" s="655"/>
      <c r="O39" s="655"/>
      <c r="P39" s="668"/>
      <c r="Q39" s="656"/>
    </row>
    <row r="40" spans="1:17" ht="14.4" customHeight="1" x14ac:dyDescent="0.3">
      <c r="A40" s="651" t="s">
        <v>3315</v>
      </c>
      <c r="B40" s="652" t="s">
        <v>3316</v>
      </c>
      <c r="C40" s="652" t="s">
        <v>2679</v>
      </c>
      <c r="D40" s="652" t="s">
        <v>3349</v>
      </c>
      <c r="E40" s="652" t="s">
        <v>3350</v>
      </c>
      <c r="F40" s="655">
        <v>2</v>
      </c>
      <c r="G40" s="655">
        <v>1702</v>
      </c>
      <c r="H40" s="655">
        <v>1</v>
      </c>
      <c r="I40" s="655">
        <v>851</v>
      </c>
      <c r="J40" s="655">
        <v>1</v>
      </c>
      <c r="K40" s="655">
        <v>852</v>
      </c>
      <c r="L40" s="655">
        <v>0.50058754406580497</v>
      </c>
      <c r="M40" s="655">
        <v>852</v>
      </c>
      <c r="N40" s="655">
        <v>6</v>
      </c>
      <c r="O40" s="655">
        <v>5118</v>
      </c>
      <c r="P40" s="668">
        <v>3.0070505287896592</v>
      </c>
      <c r="Q40" s="656">
        <v>853</v>
      </c>
    </row>
    <row r="41" spans="1:17" ht="14.4" customHeight="1" x14ac:dyDescent="0.3">
      <c r="A41" s="651" t="s">
        <v>3315</v>
      </c>
      <c r="B41" s="652" t="s">
        <v>3316</v>
      </c>
      <c r="C41" s="652" t="s">
        <v>2679</v>
      </c>
      <c r="D41" s="652" t="s">
        <v>3351</v>
      </c>
      <c r="E41" s="652" t="s">
        <v>3352</v>
      </c>
      <c r="F41" s="655">
        <v>1</v>
      </c>
      <c r="G41" s="655">
        <v>236</v>
      </c>
      <c r="H41" s="655">
        <v>1</v>
      </c>
      <c r="I41" s="655">
        <v>236</v>
      </c>
      <c r="J41" s="655"/>
      <c r="K41" s="655"/>
      <c r="L41" s="655"/>
      <c r="M41" s="655"/>
      <c r="N41" s="655"/>
      <c r="O41" s="655"/>
      <c r="P41" s="668"/>
      <c r="Q41" s="656"/>
    </row>
    <row r="42" spans="1:17" ht="14.4" customHeight="1" x14ac:dyDescent="0.3">
      <c r="A42" s="651" t="s">
        <v>3315</v>
      </c>
      <c r="B42" s="652" t="s">
        <v>3316</v>
      </c>
      <c r="C42" s="652" t="s">
        <v>2679</v>
      </c>
      <c r="D42" s="652" t="s">
        <v>3353</v>
      </c>
      <c r="E42" s="652" t="s">
        <v>3354</v>
      </c>
      <c r="F42" s="655"/>
      <c r="G42" s="655"/>
      <c r="H42" s="655"/>
      <c r="I42" s="655"/>
      <c r="J42" s="655"/>
      <c r="K42" s="655"/>
      <c r="L42" s="655"/>
      <c r="M42" s="655"/>
      <c r="N42" s="655">
        <v>1</v>
      </c>
      <c r="O42" s="655">
        <v>310</v>
      </c>
      <c r="P42" s="668"/>
      <c r="Q42" s="656">
        <v>310</v>
      </c>
    </row>
    <row r="43" spans="1:17" ht="14.4" customHeight="1" x14ac:dyDescent="0.3">
      <c r="A43" s="651" t="s">
        <v>3315</v>
      </c>
      <c r="B43" s="652" t="s">
        <v>3316</v>
      </c>
      <c r="C43" s="652" t="s">
        <v>2679</v>
      </c>
      <c r="D43" s="652" t="s">
        <v>3355</v>
      </c>
      <c r="E43" s="652" t="s">
        <v>3356</v>
      </c>
      <c r="F43" s="655"/>
      <c r="G43" s="655"/>
      <c r="H43" s="655"/>
      <c r="I43" s="655"/>
      <c r="J43" s="655"/>
      <c r="K43" s="655"/>
      <c r="L43" s="655"/>
      <c r="M43" s="655"/>
      <c r="N43" s="655">
        <v>1</v>
      </c>
      <c r="O43" s="655">
        <v>1221</v>
      </c>
      <c r="P43" s="668"/>
      <c r="Q43" s="656">
        <v>1221</v>
      </c>
    </row>
    <row r="44" spans="1:17" ht="14.4" customHeight="1" x14ac:dyDescent="0.3">
      <c r="A44" s="651" t="s">
        <v>3315</v>
      </c>
      <c r="B44" s="652" t="s">
        <v>3316</v>
      </c>
      <c r="C44" s="652" t="s">
        <v>2679</v>
      </c>
      <c r="D44" s="652" t="s">
        <v>3357</v>
      </c>
      <c r="E44" s="652" t="s">
        <v>3358</v>
      </c>
      <c r="F44" s="655">
        <v>3</v>
      </c>
      <c r="G44" s="655">
        <v>2349</v>
      </c>
      <c r="H44" s="655">
        <v>1</v>
      </c>
      <c r="I44" s="655">
        <v>783</v>
      </c>
      <c r="J44" s="655">
        <v>8</v>
      </c>
      <c r="K44" s="655">
        <v>6288</v>
      </c>
      <c r="L44" s="655">
        <v>2.676883780332056</v>
      </c>
      <c r="M44" s="655">
        <v>786</v>
      </c>
      <c r="N44" s="655">
        <v>5</v>
      </c>
      <c r="O44" s="655">
        <v>3935</v>
      </c>
      <c r="P44" s="668">
        <v>1.6751809280544914</v>
      </c>
      <c r="Q44" s="656">
        <v>787</v>
      </c>
    </row>
    <row r="45" spans="1:17" ht="14.4" customHeight="1" x14ac:dyDescent="0.3">
      <c r="A45" s="651" t="s">
        <v>3315</v>
      </c>
      <c r="B45" s="652" t="s">
        <v>3316</v>
      </c>
      <c r="C45" s="652" t="s">
        <v>2679</v>
      </c>
      <c r="D45" s="652" t="s">
        <v>3359</v>
      </c>
      <c r="E45" s="652" t="s">
        <v>3360</v>
      </c>
      <c r="F45" s="655">
        <v>6</v>
      </c>
      <c r="G45" s="655">
        <v>1116</v>
      </c>
      <c r="H45" s="655">
        <v>1</v>
      </c>
      <c r="I45" s="655">
        <v>186</v>
      </c>
      <c r="J45" s="655">
        <v>4</v>
      </c>
      <c r="K45" s="655">
        <v>752</v>
      </c>
      <c r="L45" s="655">
        <v>0.6738351254480287</v>
      </c>
      <c r="M45" s="655">
        <v>188</v>
      </c>
      <c r="N45" s="655">
        <v>3</v>
      </c>
      <c r="O45" s="655">
        <v>567</v>
      </c>
      <c r="P45" s="668">
        <v>0.50806451612903225</v>
      </c>
      <c r="Q45" s="656">
        <v>189</v>
      </c>
    </row>
    <row r="46" spans="1:17" ht="14.4" customHeight="1" x14ac:dyDescent="0.3">
      <c r="A46" s="651" t="s">
        <v>3315</v>
      </c>
      <c r="B46" s="652" t="s">
        <v>3316</v>
      </c>
      <c r="C46" s="652" t="s">
        <v>2679</v>
      </c>
      <c r="D46" s="652" t="s">
        <v>3361</v>
      </c>
      <c r="E46" s="652" t="s">
        <v>3362</v>
      </c>
      <c r="F46" s="655"/>
      <c r="G46" s="655"/>
      <c r="H46" s="655"/>
      <c r="I46" s="655"/>
      <c r="J46" s="655"/>
      <c r="K46" s="655"/>
      <c r="L46" s="655"/>
      <c r="M46" s="655"/>
      <c r="N46" s="655">
        <v>1</v>
      </c>
      <c r="O46" s="655">
        <v>562</v>
      </c>
      <c r="P46" s="668"/>
      <c r="Q46" s="656">
        <v>562</v>
      </c>
    </row>
    <row r="47" spans="1:17" ht="14.4" customHeight="1" x14ac:dyDescent="0.3">
      <c r="A47" s="651" t="s">
        <v>3315</v>
      </c>
      <c r="B47" s="652" t="s">
        <v>3316</v>
      </c>
      <c r="C47" s="652" t="s">
        <v>2679</v>
      </c>
      <c r="D47" s="652" t="s">
        <v>3363</v>
      </c>
      <c r="E47" s="652" t="s">
        <v>3364</v>
      </c>
      <c r="F47" s="655">
        <v>6</v>
      </c>
      <c r="G47" s="655">
        <v>1020</v>
      </c>
      <c r="H47" s="655">
        <v>1</v>
      </c>
      <c r="I47" s="655">
        <v>170</v>
      </c>
      <c r="J47" s="655">
        <v>2</v>
      </c>
      <c r="K47" s="655">
        <v>342</v>
      </c>
      <c r="L47" s="655">
        <v>0.3352941176470588</v>
      </c>
      <c r="M47" s="655">
        <v>171</v>
      </c>
      <c r="N47" s="655">
        <v>3</v>
      </c>
      <c r="O47" s="655">
        <v>516</v>
      </c>
      <c r="P47" s="668">
        <v>0.50588235294117645</v>
      </c>
      <c r="Q47" s="656">
        <v>172</v>
      </c>
    </row>
    <row r="48" spans="1:17" ht="14.4" customHeight="1" x14ac:dyDescent="0.3">
      <c r="A48" s="651" t="s">
        <v>3315</v>
      </c>
      <c r="B48" s="652" t="s">
        <v>3316</v>
      </c>
      <c r="C48" s="652" t="s">
        <v>2679</v>
      </c>
      <c r="D48" s="652" t="s">
        <v>3365</v>
      </c>
      <c r="E48" s="652" t="s">
        <v>3366</v>
      </c>
      <c r="F48" s="655">
        <v>1</v>
      </c>
      <c r="G48" s="655">
        <v>198</v>
      </c>
      <c r="H48" s="655">
        <v>1</v>
      </c>
      <c r="I48" s="655">
        <v>198</v>
      </c>
      <c r="J48" s="655"/>
      <c r="K48" s="655"/>
      <c r="L48" s="655"/>
      <c r="M48" s="655"/>
      <c r="N48" s="655"/>
      <c r="O48" s="655"/>
      <c r="P48" s="668"/>
      <c r="Q48" s="656"/>
    </row>
    <row r="49" spans="1:17" ht="14.4" customHeight="1" x14ac:dyDescent="0.3">
      <c r="A49" s="651" t="s">
        <v>3315</v>
      </c>
      <c r="B49" s="652" t="s">
        <v>3316</v>
      </c>
      <c r="C49" s="652" t="s">
        <v>2679</v>
      </c>
      <c r="D49" s="652" t="s">
        <v>3367</v>
      </c>
      <c r="E49" s="652" t="s">
        <v>3368</v>
      </c>
      <c r="F49" s="655">
        <v>3</v>
      </c>
      <c r="G49" s="655">
        <v>393</v>
      </c>
      <c r="H49" s="655">
        <v>1</v>
      </c>
      <c r="I49" s="655">
        <v>131</v>
      </c>
      <c r="J49" s="655"/>
      <c r="K49" s="655"/>
      <c r="L49" s="655"/>
      <c r="M49" s="655"/>
      <c r="N49" s="655"/>
      <c r="O49" s="655"/>
      <c r="P49" s="668"/>
      <c r="Q49" s="656"/>
    </row>
    <row r="50" spans="1:17" ht="14.4" customHeight="1" x14ac:dyDescent="0.3">
      <c r="A50" s="651" t="s">
        <v>3315</v>
      </c>
      <c r="B50" s="652" t="s">
        <v>3316</v>
      </c>
      <c r="C50" s="652" t="s">
        <v>2679</v>
      </c>
      <c r="D50" s="652" t="s">
        <v>3369</v>
      </c>
      <c r="E50" s="652" t="s">
        <v>3370</v>
      </c>
      <c r="F50" s="655">
        <v>420</v>
      </c>
      <c r="G50" s="655">
        <v>12180</v>
      </c>
      <c r="H50" s="655">
        <v>1</v>
      </c>
      <c r="I50" s="655">
        <v>29</v>
      </c>
      <c r="J50" s="655">
        <v>450</v>
      </c>
      <c r="K50" s="655">
        <v>13500</v>
      </c>
      <c r="L50" s="655">
        <v>1.1083743842364533</v>
      </c>
      <c r="M50" s="655">
        <v>30</v>
      </c>
      <c r="N50" s="655">
        <v>454</v>
      </c>
      <c r="O50" s="655">
        <v>13620</v>
      </c>
      <c r="P50" s="668">
        <v>1.1182266009852218</v>
      </c>
      <c r="Q50" s="656">
        <v>30</v>
      </c>
    </row>
    <row r="51" spans="1:17" ht="14.4" customHeight="1" x14ac:dyDescent="0.3">
      <c r="A51" s="651" t="s">
        <v>3315</v>
      </c>
      <c r="B51" s="652" t="s">
        <v>3316</v>
      </c>
      <c r="C51" s="652" t="s">
        <v>2679</v>
      </c>
      <c r="D51" s="652" t="s">
        <v>3371</v>
      </c>
      <c r="E51" s="652" t="s">
        <v>3372</v>
      </c>
      <c r="F51" s="655"/>
      <c r="G51" s="655"/>
      <c r="H51" s="655"/>
      <c r="I51" s="655"/>
      <c r="J51" s="655"/>
      <c r="K51" s="655"/>
      <c r="L51" s="655"/>
      <c r="M51" s="655"/>
      <c r="N51" s="655">
        <v>1</v>
      </c>
      <c r="O51" s="655">
        <v>50</v>
      </c>
      <c r="P51" s="668"/>
      <c r="Q51" s="656">
        <v>50</v>
      </c>
    </row>
    <row r="52" spans="1:17" ht="14.4" customHeight="1" x14ac:dyDescent="0.3">
      <c r="A52" s="651" t="s">
        <v>3315</v>
      </c>
      <c r="B52" s="652" t="s">
        <v>3316</v>
      </c>
      <c r="C52" s="652" t="s">
        <v>2679</v>
      </c>
      <c r="D52" s="652" t="s">
        <v>3373</v>
      </c>
      <c r="E52" s="652" t="s">
        <v>3374</v>
      </c>
      <c r="F52" s="655">
        <v>386</v>
      </c>
      <c r="G52" s="655">
        <v>4632</v>
      </c>
      <c r="H52" s="655">
        <v>1</v>
      </c>
      <c r="I52" s="655">
        <v>12</v>
      </c>
      <c r="J52" s="655">
        <v>413</v>
      </c>
      <c r="K52" s="655">
        <v>4956</v>
      </c>
      <c r="L52" s="655">
        <v>1.0699481865284974</v>
      </c>
      <c r="M52" s="655">
        <v>12</v>
      </c>
      <c r="N52" s="655">
        <v>415</v>
      </c>
      <c r="O52" s="655">
        <v>4980</v>
      </c>
      <c r="P52" s="668">
        <v>1.0751295336787565</v>
      </c>
      <c r="Q52" s="656">
        <v>12</v>
      </c>
    </row>
    <row r="53" spans="1:17" ht="14.4" customHeight="1" x14ac:dyDescent="0.3">
      <c r="A53" s="651" t="s">
        <v>3315</v>
      </c>
      <c r="B53" s="652" t="s">
        <v>3316</v>
      </c>
      <c r="C53" s="652" t="s">
        <v>2679</v>
      </c>
      <c r="D53" s="652" t="s">
        <v>3375</v>
      </c>
      <c r="E53" s="652" t="s">
        <v>3376</v>
      </c>
      <c r="F53" s="655">
        <v>4</v>
      </c>
      <c r="G53" s="655">
        <v>724</v>
      </c>
      <c r="H53" s="655">
        <v>1</v>
      </c>
      <c r="I53" s="655">
        <v>181</v>
      </c>
      <c r="J53" s="655">
        <v>3</v>
      </c>
      <c r="K53" s="655">
        <v>546</v>
      </c>
      <c r="L53" s="655">
        <v>0.7541436464088398</v>
      </c>
      <c r="M53" s="655">
        <v>182</v>
      </c>
      <c r="N53" s="655">
        <v>4</v>
      </c>
      <c r="O53" s="655">
        <v>732</v>
      </c>
      <c r="P53" s="668">
        <v>1.011049723756906</v>
      </c>
      <c r="Q53" s="656">
        <v>183</v>
      </c>
    </row>
    <row r="54" spans="1:17" ht="14.4" customHeight="1" x14ac:dyDescent="0.3">
      <c r="A54" s="651" t="s">
        <v>3315</v>
      </c>
      <c r="B54" s="652" t="s">
        <v>3316</v>
      </c>
      <c r="C54" s="652" t="s">
        <v>2679</v>
      </c>
      <c r="D54" s="652" t="s">
        <v>3377</v>
      </c>
      <c r="E54" s="652" t="s">
        <v>3378</v>
      </c>
      <c r="F54" s="655">
        <v>45</v>
      </c>
      <c r="G54" s="655">
        <v>3195</v>
      </c>
      <c r="H54" s="655">
        <v>1</v>
      </c>
      <c r="I54" s="655">
        <v>71</v>
      </c>
      <c r="J54" s="655">
        <v>25</v>
      </c>
      <c r="K54" s="655">
        <v>1800</v>
      </c>
      <c r="L54" s="655">
        <v>0.56338028169014087</v>
      </c>
      <c r="M54" s="655">
        <v>72</v>
      </c>
      <c r="N54" s="655">
        <v>20</v>
      </c>
      <c r="O54" s="655">
        <v>1460</v>
      </c>
      <c r="P54" s="668">
        <v>0.4569640062597809</v>
      </c>
      <c r="Q54" s="656">
        <v>73</v>
      </c>
    </row>
    <row r="55" spans="1:17" ht="14.4" customHeight="1" x14ac:dyDescent="0.3">
      <c r="A55" s="651" t="s">
        <v>3315</v>
      </c>
      <c r="B55" s="652" t="s">
        <v>3316</v>
      </c>
      <c r="C55" s="652" t="s">
        <v>2679</v>
      </c>
      <c r="D55" s="652" t="s">
        <v>3379</v>
      </c>
      <c r="E55" s="652" t="s">
        <v>3380</v>
      </c>
      <c r="F55" s="655">
        <v>2</v>
      </c>
      <c r="G55" s="655">
        <v>364</v>
      </c>
      <c r="H55" s="655">
        <v>1</v>
      </c>
      <c r="I55" s="655">
        <v>182</v>
      </c>
      <c r="J55" s="655">
        <v>3</v>
      </c>
      <c r="K55" s="655">
        <v>549</v>
      </c>
      <c r="L55" s="655">
        <v>1.5082417582417582</v>
      </c>
      <c r="M55" s="655">
        <v>183</v>
      </c>
      <c r="N55" s="655">
        <v>3</v>
      </c>
      <c r="O55" s="655">
        <v>552</v>
      </c>
      <c r="P55" s="668">
        <v>1.5164835164835164</v>
      </c>
      <c r="Q55" s="656">
        <v>184</v>
      </c>
    </row>
    <row r="56" spans="1:17" ht="14.4" customHeight="1" x14ac:dyDescent="0.3">
      <c r="A56" s="651" t="s">
        <v>3315</v>
      </c>
      <c r="B56" s="652" t="s">
        <v>3316</v>
      </c>
      <c r="C56" s="652" t="s">
        <v>2679</v>
      </c>
      <c r="D56" s="652" t="s">
        <v>3381</v>
      </c>
      <c r="E56" s="652" t="s">
        <v>3382</v>
      </c>
      <c r="F56" s="655">
        <v>183</v>
      </c>
      <c r="G56" s="655">
        <v>26901</v>
      </c>
      <c r="H56" s="655">
        <v>1</v>
      </c>
      <c r="I56" s="655">
        <v>147</v>
      </c>
      <c r="J56" s="655">
        <v>221</v>
      </c>
      <c r="K56" s="655">
        <v>32708</v>
      </c>
      <c r="L56" s="655">
        <v>1.2158655812051598</v>
      </c>
      <c r="M56" s="655">
        <v>148</v>
      </c>
      <c r="N56" s="655">
        <v>257</v>
      </c>
      <c r="O56" s="655">
        <v>38293</v>
      </c>
      <c r="P56" s="668">
        <v>1.4234786810899223</v>
      </c>
      <c r="Q56" s="656">
        <v>149</v>
      </c>
    </row>
    <row r="57" spans="1:17" ht="14.4" customHeight="1" x14ac:dyDescent="0.3">
      <c r="A57" s="651" t="s">
        <v>3315</v>
      </c>
      <c r="B57" s="652" t="s">
        <v>3316</v>
      </c>
      <c r="C57" s="652" t="s">
        <v>2679</v>
      </c>
      <c r="D57" s="652" t="s">
        <v>3383</v>
      </c>
      <c r="E57" s="652" t="s">
        <v>3384</v>
      </c>
      <c r="F57" s="655">
        <v>426</v>
      </c>
      <c r="G57" s="655">
        <v>12354</v>
      </c>
      <c r="H57" s="655">
        <v>1</v>
      </c>
      <c r="I57" s="655">
        <v>29</v>
      </c>
      <c r="J57" s="655">
        <v>458</v>
      </c>
      <c r="K57" s="655">
        <v>13740</v>
      </c>
      <c r="L57" s="655">
        <v>1.1121903836813987</v>
      </c>
      <c r="M57" s="655">
        <v>30</v>
      </c>
      <c r="N57" s="655">
        <v>460</v>
      </c>
      <c r="O57" s="655">
        <v>13800</v>
      </c>
      <c r="P57" s="668">
        <v>1.1170471102476931</v>
      </c>
      <c r="Q57" s="656">
        <v>30</v>
      </c>
    </row>
    <row r="58" spans="1:17" ht="14.4" customHeight="1" x14ac:dyDescent="0.3">
      <c r="A58" s="651" t="s">
        <v>3315</v>
      </c>
      <c r="B58" s="652" t="s">
        <v>3316</v>
      </c>
      <c r="C58" s="652" t="s">
        <v>2679</v>
      </c>
      <c r="D58" s="652" t="s">
        <v>3385</v>
      </c>
      <c r="E58" s="652" t="s">
        <v>3386</v>
      </c>
      <c r="F58" s="655">
        <v>47</v>
      </c>
      <c r="G58" s="655">
        <v>1457</v>
      </c>
      <c r="H58" s="655">
        <v>1</v>
      </c>
      <c r="I58" s="655">
        <v>31</v>
      </c>
      <c r="J58" s="655">
        <v>52</v>
      </c>
      <c r="K58" s="655">
        <v>1612</v>
      </c>
      <c r="L58" s="655">
        <v>1.1063829787234043</v>
      </c>
      <c r="M58" s="655">
        <v>31</v>
      </c>
      <c r="N58" s="655">
        <v>67</v>
      </c>
      <c r="O58" s="655">
        <v>2077</v>
      </c>
      <c r="P58" s="668">
        <v>1.425531914893617</v>
      </c>
      <c r="Q58" s="656">
        <v>31</v>
      </c>
    </row>
    <row r="59" spans="1:17" ht="14.4" customHeight="1" x14ac:dyDescent="0.3">
      <c r="A59" s="651" t="s">
        <v>3315</v>
      </c>
      <c r="B59" s="652" t="s">
        <v>3316</v>
      </c>
      <c r="C59" s="652" t="s">
        <v>2679</v>
      </c>
      <c r="D59" s="652" t="s">
        <v>3387</v>
      </c>
      <c r="E59" s="652" t="s">
        <v>3388</v>
      </c>
      <c r="F59" s="655">
        <v>62</v>
      </c>
      <c r="G59" s="655">
        <v>1674</v>
      </c>
      <c r="H59" s="655">
        <v>1</v>
      </c>
      <c r="I59" s="655">
        <v>27</v>
      </c>
      <c r="J59" s="655">
        <v>78</v>
      </c>
      <c r="K59" s="655">
        <v>2106</v>
      </c>
      <c r="L59" s="655">
        <v>1.2580645161290323</v>
      </c>
      <c r="M59" s="655">
        <v>27</v>
      </c>
      <c r="N59" s="655">
        <v>90</v>
      </c>
      <c r="O59" s="655">
        <v>2430</v>
      </c>
      <c r="P59" s="668">
        <v>1.4516129032258065</v>
      </c>
      <c r="Q59" s="656">
        <v>27</v>
      </c>
    </row>
    <row r="60" spans="1:17" ht="14.4" customHeight="1" x14ac:dyDescent="0.3">
      <c r="A60" s="651" t="s">
        <v>3315</v>
      </c>
      <c r="B60" s="652" t="s">
        <v>3316</v>
      </c>
      <c r="C60" s="652" t="s">
        <v>2679</v>
      </c>
      <c r="D60" s="652" t="s">
        <v>3389</v>
      </c>
      <c r="E60" s="652" t="s">
        <v>3390</v>
      </c>
      <c r="F60" s="655">
        <v>6</v>
      </c>
      <c r="G60" s="655">
        <v>966</v>
      </c>
      <c r="H60" s="655">
        <v>1</v>
      </c>
      <c r="I60" s="655">
        <v>161</v>
      </c>
      <c r="J60" s="655">
        <v>2</v>
      </c>
      <c r="K60" s="655">
        <v>324</v>
      </c>
      <c r="L60" s="655">
        <v>0.33540372670807456</v>
      </c>
      <c r="M60" s="655">
        <v>162</v>
      </c>
      <c r="N60" s="655">
        <v>3</v>
      </c>
      <c r="O60" s="655">
        <v>489</v>
      </c>
      <c r="P60" s="668">
        <v>0.50621118012422361</v>
      </c>
      <c r="Q60" s="656">
        <v>163</v>
      </c>
    </row>
    <row r="61" spans="1:17" ht="14.4" customHeight="1" x14ac:dyDescent="0.3">
      <c r="A61" s="651" t="s">
        <v>3315</v>
      </c>
      <c r="B61" s="652" t="s">
        <v>3316</v>
      </c>
      <c r="C61" s="652" t="s">
        <v>2679</v>
      </c>
      <c r="D61" s="652" t="s">
        <v>3391</v>
      </c>
      <c r="E61" s="652" t="s">
        <v>3392</v>
      </c>
      <c r="F61" s="655"/>
      <c r="G61" s="655"/>
      <c r="H61" s="655"/>
      <c r="I61" s="655"/>
      <c r="J61" s="655">
        <v>1</v>
      </c>
      <c r="K61" s="655">
        <v>22</v>
      </c>
      <c r="L61" s="655"/>
      <c r="M61" s="655">
        <v>22</v>
      </c>
      <c r="N61" s="655"/>
      <c r="O61" s="655"/>
      <c r="P61" s="668"/>
      <c r="Q61" s="656"/>
    </row>
    <row r="62" spans="1:17" ht="14.4" customHeight="1" x14ac:dyDescent="0.3">
      <c r="A62" s="651" t="s">
        <v>3315</v>
      </c>
      <c r="B62" s="652" t="s">
        <v>3316</v>
      </c>
      <c r="C62" s="652" t="s">
        <v>2679</v>
      </c>
      <c r="D62" s="652" t="s">
        <v>3393</v>
      </c>
      <c r="E62" s="652" t="s">
        <v>3394</v>
      </c>
      <c r="F62" s="655">
        <v>3</v>
      </c>
      <c r="G62" s="655">
        <v>2562</v>
      </c>
      <c r="H62" s="655">
        <v>1</v>
      </c>
      <c r="I62" s="655">
        <v>854</v>
      </c>
      <c r="J62" s="655">
        <v>1</v>
      </c>
      <c r="K62" s="655">
        <v>862</v>
      </c>
      <c r="L62" s="655">
        <v>0.336455893832943</v>
      </c>
      <c r="M62" s="655">
        <v>862</v>
      </c>
      <c r="N62" s="655">
        <v>3</v>
      </c>
      <c r="O62" s="655">
        <v>2610</v>
      </c>
      <c r="P62" s="668">
        <v>1.0187353629976581</v>
      </c>
      <c r="Q62" s="656">
        <v>870</v>
      </c>
    </row>
    <row r="63" spans="1:17" ht="14.4" customHeight="1" x14ac:dyDescent="0.3">
      <c r="A63" s="651" t="s">
        <v>3315</v>
      </c>
      <c r="B63" s="652" t="s">
        <v>3316</v>
      </c>
      <c r="C63" s="652" t="s">
        <v>2679</v>
      </c>
      <c r="D63" s="652" t="s">
        <v>3395</v>
      </c>
      <c r="E63" s="652" t="s">
        <v>3396</v>
      </c>
      <c r="F63" s="655">
        <v>78</v>
      </c>
      <c r="G63" s="655">
        <v>1950</v>
      </c>
      <c r="H63" s="655">
        <v>1</v>
      </c>
      <c r="I63" s="655">
        <v>25</v>
      </c>
      <c r="J63" s="655">
        <v>99</v>
      </c>
      <c r="K63" s="655">
        <v>2475</v>
      </c>
      <c r="L63" s="655">
        <v>1.2692307692307692</v>
      </c>
      <c r="M63" s="655">
        <v>25</v>
      </c>
      <c r="N63" s="655">
        <v>106</v>
      </c>
      <c r="O63" s="655">
        <v>2650</v>
      </c>
      <c r="P63" s="668">
        <v>1.358974358974359</v>
      </c>
      <c r="Q63" s="656">
        <v>25</v>
      </c>
    </row>
    <row r="64" spans="1:17" ht="14.4" customHeight="1" x14ac:dyDescent="0.3">
      <c r="A64" s="651" t="s">
        <v>3315</v>
      </c>
      <c r="B64" s="652" t="s">
        <v>3316</v>
      </c>
      <c r="C64" s="652" t="s">
        <v>2679</v>
      </c>
      <c r="D64" s="652" t="s">
        <v>3397</v>
      </c>
      <c r="E64" s="652" t="s">
        <v>3398</v>
      </c>
      <c r="F64" s="655"/>
      <c r="G64" s="655"/>
      <c r="H64" s="655"/>
      <c r="I64" s="655"/>
      <c r="J64" s="655">
        <v>1</v>
      </c>
      <c r="K64" s="655">
        <v>33</v>
      </c>
      <c r="L64" s="655"/>
      <c r="M64" s="655">
        <v>33</v>
      </c>
      <c r="N64" s="655">
        <v>3</v>
      </c>
      <c r="O64" s="655">
        <v>99</v>
      </c>
      <c r="P64" s="668"/>
      <c r="Q64" s="656">
        <v>33</v>
      </c>
    </row>
    <row r="65" spans="1:17" ht="14.4" customHeight="1" x14ac:dyDescent="0.3">
      <c r="A65" s="651" t="s">
        <v>3315</v>
      </c>
      <c r="B65" s="652" t="s">
        <v>3316</v>
      </c>
      <c r="C65" s="652" t="s">
        <v>2679</v>
      </c>
      <c r="D65" s="652" t="s">
        <v>3399</v>
      </c>
      <c r="E65" s="652" t="s">
        <v>3400</v>
      </c>
      <c r="F65" s="655">
        <v>1</v>
      </c>
      <c r="G65" s="655">
        <v>79</v>
      </c>
      <c r="H65" s="655">
        <v>1</v>
      </c>
      <c r="I65" s="655">
        <v>79</v>
      </c>
      <c r="J65" s="655"/>
      <c r="K65" s="655"/>
      <c r="L65" s="655"/>
      <c r="M65" s="655"/>
      <c r="N65" s="655"/>
      <c r="O65" s="655"/>
      <c r="P65" s="668"/>
      <c r="Q65" s="656"/>
    </row>
    <row r="66" spans="1:17" ht="14.4" customHeight="1" x14ac:dyDescent="0.3">
      <c r="A66" s="651" t="s">
        <v>3315</v>
      </c>
      <c r="B66" s="652" t="s">
        <v>3316</v>
      </c>
      <c r="C66" s="652" t="s">
        <v>2679</v>
      </c>
      <c r="D66" s="652" t="s">
        <v>3401</v>
      </c>
      <c r="E66" s="652" t="s">
        <v>3402</v>
      </c>
      <c r="F66" s="655"/>
      <c r="G66" s="655"/>
      <c r="H66" s="655"/>
      <c r="I66" s="655"/>
      <c r="J66" s="655">
        <v>2</v>
      </c>
      <c r="K66" s="655">
        <v>52</v>
      </c>
      <c r="L66" s="655"/>
      <c r="M66" s="655">
        <v>26</v>
      </c>
      <c r="N66" s="655">
        <v>1</v>
      </c>
      <c r="O66" s="655">
        <v>26</v>
      </c>
      <c r="P66" s="668"/>
      <c r="Q66" s="656">
        <v>26</v>
      </c>
    </row>
    <row r="67" spans="1:17" ht="14.4" customHeight="1" x14ac:dyDescent="0.3">
      <c r="A67" s="651" t="s">
        <v>3315</v>
      </c>
      <c r="B67" s="652" t="s">
        <v>3316</v>
      </c>
      <c r="C67" s="652" t="s">
        <v>2679</v>
      </c>
      <c r="D67" s="652" t="s">
        <v>3403</v>
      </c>
      <c r="E67" s="652" t="s">
        <v>3404</v>
      </c>
      <c r="F67" s="655">
        <v>3</v>
      </c>
      <c r="G67" s="655">
        <v>252</v>
      </c>
      <c r="H67" s="655">
        <v>1</v>
      </c>
      <c r="I67" s="655">
        <v>84</v>
      </c>
      <c r="J67" s="655">
        <v>4</v>
      </c>
      <c r="K67" s="655">
        <v>336</v>
      </c>
      <c r="L67" s="655">
        <v>1.3333333333333333</v>
      </c>
      <c r="M67" s="655">
        <v>84</v>
      </c>
      <c r="N67" s="655">
        <v>2</v>
      </c>
      <c r="O67" s="655">
        <v>168</v>
      </c>
      <c r="P67" s="668">
        <v>0.66666666666666663</v>
      </c>
      <c r="Q67" s="656">
        <v>84</v>
      </c>
    </row>
    <row r="68" spans="1:17" ht="14.4" customHeight="1" x14ac:dyDescent="0.3">
      <c r="A68" s="651" t="s">
        <v>3315</v>
      </c>
      <c r="B68" s="652" t="s">
        <v>3316</v>
      </c>
      <c r="C68" s="652" t="s">
        <v>2679</v>
      </c>
      <c r="D68" s="652" t="s">
        <v>3405</v>
      </c>
      <c r="E68" s="652" t="s">
        <v>3406</v>
      </c>
      <c r="F68" s="655">
        <v>6</v>
      </c>
      <c r="G68" s="655">
        <v>1044</v>
      </c>
      <c r="H68" s="655">
        <v>1</v>
      </c>
      <c r="I68" s="655">
        <v>174</v>
      </c>
      <c r="J68" s="655">
        <v>3</v>
      </c>
      <c r="K68" s="655">
        <v>525</v>
      </c>
      <c r="L68" s="655">
        <v>0.50287356321839083</v>
      </c>
      <c r="M68" s="655">
        <v>175</v>
      </c>
      <c r="N68" s="655">
        <v>4</v>
      </c>
      <c r="O68" s="655">
        <v>704</v>
      </c>
      <c r="P68" s="668">
        <v>0.67432950191570884</v>
      </c>
      <c r="Q68" s="656">
        <v>176</v>
      </c>
    </row>
    <row r="69" spans="1:17" ht="14.4" customHeight="1" x14ac:dyDescent="0.3">
      <c r="A69" s="651" t="s">
        <v>3315</v>
      </c>
      <c r="B69" s="652" t="s">
        <v>3316</v>
      </c>
      <c r="C69" s="652" t="s">
        <v>2679</v>
      </c>
      <c r="D69" s="652" t="s">
        <v>3407</v>
      </c>
      <c r="E69" s="652" t="s">
        <v>3408</v>
      </c>
      <c r="F69" s="655"/>
      <c r="G69" s="655"/>
      <c r="H69" s="655"/>
      <c r="I69" s="655"/>
      <c r="J69" s="655">
        <v>1</v>
      </c>
      <c r="K69" s="655">
        <v>15</v>
      </c>
      <c r="L69" s="655"/>
      <c r="M69" s="655">
        <v>15</v>
      </c>
      <c r="N69" s="655">
        <v>1</v>
      </c>
      <c r="O69" s="655">
        <v>15</v>
      </c>
      <c r="P69" s="668"/>
      <c r="Q69" s="656">
        <v>15</v>
      </c>
    </row>
    <row r="70" spans="1:17" ht="14.4" customHeight="1" x14ac:dyDescent="0.3">
      <c r="A70" s="651" t="s">
        <v>3315</v>
      </c>
      <c r="B70" s="652" t="s">
        <v>3316</v>
      </c>
      <c r="C70" s="652" t="s">
        <v>2679</v>
      </c>
      <c r="D70" s="652" t="s">
        <v>3409</v>
      </c>
      <c r="E70" s="652" t="s">
        <v>3410</v>
      </c>
      <c r="F70" s="655">
        <v>3</v>
      </c>
      <c r="G70" s="655">
        <v>69</v>
      </c>
      <c r="H70" s="655">
        <v>1</v>
      </c>
      <c r="I70" s="655">
        <v>23</v>
      </c>
      <c r="J70" s="655">
        <v>11</v>
      </c>
      <c r="K70" s="655">
        <v>253</v>
      </c>
      <c r="L70" s="655">
        <v>3.6666666666666665</v>
      </c>
      <c r="M70" s="655">
        <v>23</v>
      </c>
      <c r="N70" s="655">
        <v>6</v>
      </c>
      <c r="O70" s="655">
        <v>138</v>
      </c>
      <c r="P70" s="668">
        <v>2</v>
      </c>
      <c r="Q70" s="656">
        <v>23</v>
      </c>
    </row>
    <row r="71" spans="1:17" ht="14.4" customHeight="1" x14ac:dyDescent="0.3">
      <c r="A71" s="651" t="s">
        <v>3315</v>
      </c>
      <c r="B71" s="652" t="s">
        <v>3316</v>
      </c>
      <c r="C71" s="652" t="s">
        <v>2679</v>
      </c>
      <c r="D71" s="652" t="s">
        <v>3411</v>
      </c>
      <c r="E71" s="652" t="s">
        <v>3412</v>
      </c>
      <c r="F71" s="655">
        <v>403</v>
      </c>
      <c r="G71" s="655">
        <v>9269</v>
      </c>
      <c r="H71" s="655">
        <v>1</v>
      </c>
      <c r="I71" s="655">
        <v>23</v>
      </c>
      <c r="J71" s="655">
        <v>432</v>
      </c>
      <c r="K71" s="655">
        <v>9936</v>
      </c>
      <c r="L71" s="655">
        <v>1.0719602977667493</v>
      </c>
      <c r="M71" s="655">
        <v>23</v>
      </c>
      <c r="N71" s="655">
        <v>444</v>
      </c>
      <c r="O71" s="655">
        <v>10212</v>
      </c>
      <c r="P71" s="668">
        <v>1.1017369727047146</v>
      </c>
      <c r="Q71" s="656">
        <v>23</v>
      </c>
    </row>
    <row r="72" spans="1:17" ht="14.4" customHeight="1" x14ac:dyDescent="0.3">
      <c r="A72" s="651" t="s">
        <v>3315</v>
      </c>
      <c r="B72" s="652" t="s">
        <v>3316</v>
      </c>
      <c r="C72" s="652" t="s">
        <v>2679</v>
      </c>
      <c r="D72" s="652" t="s">
        <v>3413</v>
      </c>
      <c r="E72" s="652" t="s">
        <v>3414</v>
      </c>
      <c r="F72" s="655"/>
      <c r="G72" s="655"/>
      <c r="H72" s="655"/>
      <c r="I72" s="655"/>
      <c r="J72" s="655">
        <v>1</v>
      </c>
      <c r="K72" s="655">
        <v>331</v>
      </c>
      <c r="L72" s="655"/>
      <c r="M72" s="655">
        <v>331</v>
      </c>
      <c r="N72" s="655"/>
      <c r="O72" s="655"/>
      <c r="P72" s="668"/>
      <c r="Q72" s="656"/>
    </row>
    <row r="73" spans="1:17" ht="14.4" customHeight="1" x14ac:dyDescent="0.3">
      <c r="A73" s="651" t="s">
        <v>3315</v>
      </c>
      <c r="B73" s="652" t="s">
        <v>3316</v>
      </c>
      <c r="C73" s="652" t="s">
        <v>2679</v>
      </c>
      <c r="D73" s="652" t="s">
        <v>3415</v>
      </c>
      <c r="E73" s="652" t="s">
        <v>3416</v>
      </c>
      <c r="F73" s="655">
        <v>7</v>
      </c>
      <c r="G73" s="655">
        <v>203</v>
      </c>
      <c r="H73" s="655">
        <v>1</v>
      </c>
      <c r="I73" s="655">
        <v>29</v>
      </c>
      <c r="J73" s="655">
        <v>6</v>
      </c>
      <c r="K73" s="655">
        <v>174</v>
      </c>
      <c r="L73" s="655">
        <v>0.8571428571428571</v>
      </c>
      <c r="M73" s="655">
        <v>29</v>
      </c>
      <c r="N73" s="655">
        <v>3</v>
      </c>
      <c r="O73" s="655">
        <v>87</v>
      </c>
      <c r="P73" s="668">
        <v>0.42857142857142855</v>
      </c>
      <c r="Q73" s="656">
        <v>29</v>
      </c>
    </row>
    <row r="74" spans="1:17" ht="14.4" customHeight="1" x14ac:dyDescent="0.3">
      <c r="A74" s="651" t="s">
        <v>3315</v>
      </c>
      <c r="B74" s="652" t="s">
        <v>3316</v>
      </c>
      <c r="C74" s="652" t="s">
        <v>2679</v>
      </c>
      <c r="D74" s="652" t="s">
        <v>3417</v>
      </c>
      <c r="E74" s="652" t="s">
        <v>3418</v>
      </c>
      <c r="F74" s="655">
        <v>1</v>
      </c>
      <c r="G74" s="655">
        <v>176</v>
      </c>
      <c r="H74" s="655">
        <v>1</v>
      </c>
      <c r="I74" s="655">
        <v>176</v>
      </c>
      <c r="J74" s="655">
        <v>4</v>
      </c>
      <c r="K74" s="655">
        <v>708</v>
      </c>
      <c r="L74" s="655">
        <v>4.0227272727272725</v>
      </c>
      <c r="M74" s="655">
        <v>177</v>
      </c>
      <c r="N74" s="655">
        <v>2</v>
      </c>
      <c r="O74" s="655">
        <v>356</v>
      </c>
      <c r="P74" s="668">
        <v>2.0227272727272729</v>
      </c>
      <c r="Q74" s="656">
        <v>178</v>
      </c>
    </row>
    <row r="75" spans="1:17" ht="14.4" customHeight="1" x14ac:dyDescent="0.3">
      <c r="A75" s="651" t="s">
        <v>3315</v>
      </c>
      <c r="B75" s="652" t="s">
        <v>3316</v>
      </c>
      <c r="C75" s="652" t="s">
        <v>2679</v>
      </c>
      <c r="D75" s="652" t="s">
        <v>3419</v>
      </c>
      <c r="E75" s="652" t="s">
        <v>3420</v>
      </c>
      <c r="F75" s="655">
        <v>1</v>
      </c>
      <c r="G75" s="655">
        <v>19</v>
      </c>
      <c r="H75" s="655">
        <v>1</v>
      </c>
      <c r="I75" s="655">
        <v>19</v>
      </c>
      <c r="J75" s="655">
        <v>1</v>
      </c>
      <c r="K75" s="655">
        <v>19</v>
      </c>
      <c r="L75" s="655">
        <v>1</v>
      </c>
      <c r="M75" s="655">
        <v>19</v>
      </c>
      <c r="N75" s="655">
        <v>1</v>
      </c>
      <c r="O75" s="655">
        <v>19</v>
      </c>
      <c r="P75" s="668">
        <v>1</v>
      </c>
      <c r="Q75" s="656">
        <v>19</v>
      </c>
    </row>
    <row r="76" spans="1:17" ht="14.4" customHeight="1" x14ac:dyDescent="0.3">
      <c r="A76" s="651" t="s">
        <v>3315</v>
      </c>
      <c r="B76" s="652" t="s">
        <v>3316</v>
      </c>
      <c r="C76" s="652" t="s">
        <v>2679</v>
      </c>
      <c r="D76" s="652" t="s">
        <v>3421</v>
      </c>
      <c r="E76" s="652" t="s">
        <v>3422</v>
      </c>
      <c r="F76" s="655">
        <v>13</v>
      </c>
      <c r="G76" s="655">
        <v>260</v>
      </c>
      <c r="H76" s="655">
        <v>1</v>
      </c>
      <c r="I76" s="655">
        <v>20</v>
      </c>
      <c r="J76" s="655">
        <v>4</v>
      </c>
      <c r="K76" s="655">
        <v>80</v>
      </c>
      <c r="L76" s="655">
        <v>0.30769230769230771</v>
      </c>
      <c r="M76" s="655">
        <v>20</v>
      </c>
      <c r="N76" s="655">
        <v>2</v>
      </c>
      <c r="O76" s="655">
        <v>40</v>
      </c>
      <c r="P76" s="668">
        <v>0.15384615384615385</v>
      </c>
      <c r="Q76" s="656">
        <v>20</v>
      </c>
    </row>
    <row r="77" spans="1:17" ht="14.4" customHeight="1" x14ac:dyDescent="0.3">
      <c r="A77" s="651" t="s">
        <v>3315</v>
      </c>
      <c r="B77" s="652" t="s">
        <v>3316</v>
      </c>
      <c r="C77" s="652" t="s">
        <v>2679</v>
      </c>
      <c r="D77" s="652" t="s">
        <v>3423</v>
      </c>
      <c r="E77" s="652" t="s">
        <v>3424</v>
      </c>
      <c r="F77" s="655">
        <v>6</v>
      </c>
      <c r="G77" s="655">
        <v>966</v>
      </c>
      <c r="H77" s="655">
        <v>1</v>
      </c>
      <c r="I77" s="655">
        <v>161</v>
      </c>
      <c r="J77" s="655">
        <v>2</v>
      </c>
      <c r="K77" s="655">
        <v>324</v>
      </c>
      <c r="L77" s="655">
        <v>0.33540372670807456</v>
      </c>
      <c r="M77" s="655">
        <v>162</v>
      </c>
      <c r="N77" s="655">
        <v>3</v>
      </c>
      <c r="O77" s="655">
        <v>489</v>
      </c>
      <c r="P77" s="668">
        <v>0.50621118012422361</v>
      </c>
      <c r="Q77" s="656">
        <v>163</v>
      </c>
    </row>
    <row r="78" spans="1:17" ht="14.4" customHeight="1" x14ac:dyDescent="0.3">
      <c r="A78" s="651" t="s">
        <v>3315</v>
      </c>
      <c r="B78" s="652" t="s">
        <v>3316</v>
      </c>
      <c r="C78" s="652" t="s">
        <v>2679</v>
      </c>
      <c r="D78" s="652" t="s">
        <v>3425</v>
      </c>
      <c r="E78" s="652" t="s">
        <v>3426</v>
      </c>
      <c r="F78" s="655">
        <v>4</v>
      </c>
      <c r="G78" s="655">
        <v>88</v>
      </c>
      <c r="H78" s="655">
        <v>1</v>
      </c>
      <c r="I78" s="655">
        <v>22</v>
      </c>
      <c r="J78" s="655">
        <v>11</v>
      </c>
      <c r="K78" s="655">
        <v>242</v>
      </c>
      <c r="L78" s="655">
        <v>2.75</v>
      </c>
      <c r="M78" s="655">
        <v>22</v>
      </c>
      <c r="N78" s="655">
        <v>7</v>
      </c>
      <c r="O78" s="655">
        <v>154</v>
      </c>
      <c r="P78" s="668">
        <v>1.75</v>
      </c>
      <c r="Q78" s="656">
        <v>22</v>
      </c>
    </row>
    <row r="79" spans="1:17" ht="14.4" customHeight="1" x14ac:dyDescent="0.3">
      <c r="A79" s="651" t="s">
        <v>3315</v>
      </c>
      <c r="B79" s="652" t="s">
        <v>3316</v>
      </c>
      <c r="C79" s="652" t="s">
        <v>2679</v>
      </c>
      <c r="D79" s="652" t="s">
        <v>3427</v>
      </c>
      <c r="E79" s="652" t="s">
        <v>3428</v>
      </c>
      <c r="F79" s="655"/>
      <c r="G79" s="655"/>
      <c r="H79" s="655"/>
      <c r="I79" s="655"/>
      <c r="J79" s="655">
        <v>1</v>
      </c>
      <c r="K79" s="655">
        <v>495</v>
      </c>
      <c r="L79" s="655"/>
      <c r="M79" s="655">
        <v>495</v>
      </c>
      <c r="N79" s="655"/>
      <c r="O79" s="655"/>
      <c r="P79" s="668"/>
      <c r="Q79" s="656"/>
    </row>
    <row r="80" spans="1:17" ht="14.4" customHeight="1" x14ac:dyDescent="0.3">
      <c r="A80" s="651" t="s">
        <v>3315</v>
      </c>
      <c r="B80" s="652" t="s">
        <v>3316</v>
      </c>
      <c r="C80" s="652" t="s">
        <v>2679</v>
      </c>
      <c r="D80" s="652" t="s">
        <v>3429</v>
      </c>
      <c r="E80" s="652" t="s">
        <v>3430</v>
      </c>
      <c r="F80" s="655">
        <v>1</v>
      </c>
      <c r="G80" s="655">
        <v>166</v>
      </c>
      <c r="H80" s="655">
        <v>1</v>
      </c>
      <c r="I80" s="655">
        <v>166</v>
      </c>
      <c r="J80" s="655">
        <v>2</v>
      </c>
      <c r="K80" s="655">
        <v>334</v>
      </c>
      <c r="L80" s="655">
        <v>2.0120481927710845</v>
      </c>
      <c r="M80" s="655">
        <v>167</v>
      </c>
      <c r="N80" s="655">
        <v>10</v>
      </c>
      <c r="O80" s="655">
        <v>1680</v>
      </c>
      <c r="P80" s="668">
        <v>10.120481927710843</v>
      </c>
      <c r="Q80" s="656">
        <v>168</v>
      </c>
    </row>
    <row r="81" spans="1:17" ht="14.4" customHeight="1" x14ac:dyDescent="0.3">
      <c r="A81" s="651" t="s">
        <v>3315</v>
      </c>
      <c r="B81" s="652" t="s">
        <v>3316</v>
      </c>
      <c r="C81" s="652" t="s">
        <v>2679</v>
      </c>
      <c r="D81" s="652" t="s">
        <v>3431</v>
      </c>
      <c r="E81" s="652" t="s">
        <v>3432</v>
      </c>
      <c r="F81" s="655"/>
      <c r="G81" s="655"/>
      <c r="H81" s="655"/>
      <c r="I81" s="655"/>
      <c r="J81" s="655">
        <v>1</v>
      </c>
      <c r="K81" s="655">
        <v>310</v>
      </c>
      <c r="L81" s="655"/>
      <c r="M81" s="655">
        <v>310</v>
      </c>
      <c r="N81" s="655"/>
      <c r="O81" s="655"/>
      <c r="P81" s="668"/>
      <c r="Q81" s="656"/>
    </row>
    <row r="82" spans="1:17" ht="14.4" customHeight="1" x14ac:dyDescent="0.3">
      <c r="A82" s="651" t="s">
        <v>3315</v>
      </c>
      <c r="B82" s="652" t="s">
        <v>3316</v>
      </c>
      <c r="C82" s="652" t="s">
        <v>2679</v>
      </c>
      <c r="D82" s="652" t="s">
        <v>3433</v>
      </c>
      <c r="E82" s="652" t="s">
        <v>3434</v>
      </c>
      <c r="F82" s="655">
        <v>1</v>
      </c>
      <c r="G82" s="655">
        <v>23</v>
      </c>
      <c r="H82" s="655">
        <v>1</v>
      </c>
      <c r="I82" s="655">
        <v>23</v>
      </c>
      <c r="J82" s="655"/>
      <c r="K82" s="655"/>
      <c r="L82" s="655"/>
      <c r="M82" s="655"/>
      <c r="N82" s="655">
        <v>2</v>
      </c>
      <c r="O82" s="655">
        <v>46</v>
      </c>
      <c r="P82" s="668">
        <v>2</v>
      </c>
      <c r="Q82" s="656">
        <v>23</v>
      </c>
    </row>
    <row r="83" spans="1:17" ht="14.4" customHeight="1" x14ac:dyDescent="0.3">
      <c r="A83" s="651" t="s">
        <v>3315</v>
      </c>
      <c r="B83" s="652" t="s">
        <v>3316</v>
      </c>
      <c r="C83" s="652" t="s">
        <v>2679</v>
      </c>
      <c r="D83" s="652" t="s">
        <v>3435</v>
      </c>
      <c r="E83" s="652" t="s">
        <v>3436</v>
      </c>
      <c r="F83" s="655"/>
      <c r="G83" s="655"/>
      <c r="H83" s="655"/>
      <c r="I83" s="655"/>
      <c r="J83" s="655">
        <v>2</v>
      </c>
      <c r="K83" s="655">
        <v>586</v>
      </c>
      <c r="L83" s="655"/>
      <c r="M83" s="655">
        <v>293</v>
      </c>
      <c r="N83" s="655">
        <v>2</v>
      </c>
      <c r="O83" s="655">
        <v>588</v>
      </c>
      <c r="P83" s="668"/>
      <c r="Q83" s="656">
        <v>294</v>
      </c>
    </row>
    <row r="84" spans="1:17" ht="14.4" customHeight="1" x14ac:dyDescent="0.3">
      <c r="A84" s="651" t="s">
        <v>3315</v>
      </c>
      <c r="B84" s="652" t="s">
        <v>3316</v>
      </c>
      <c r="C84" s="652" t="s">
        <v>2679</v>
      </c>
      <c r="D84" s="652" t="s">
        <v>3437</v>
      </c>
      <c r="E84" s="652" t="s">
        <v>3438</v>
      </c>
      <c r="F84" s="655"/>
      <c r="G84" s="655"/>
      <c r="H84" s="655"/>
      <c r="I84" s="655"/>
      <c r="J84" s="655">
        <v>1</v>
      </c>
      <c r="K84" s="655">
        <v>45</v>
      </c>
      <c r="L84" s="655"/>
      <c r="M84" s="655">
        <v>45</v>
      </c>
      <c r="N84" s="655">
        <v>3</v>
      </c>
      <c r="O84" s="655">
        <v>135</v>
      </c>
      <c r="P84" s="668"/>
      <c r="Q84" s="656">
        <v>45</v>
      </c>
    </row>
    <row r="85" spans="1:17" ht="14.4" customHeight="1" x14ac:dyDescent="0.3">
      <c r="A85" s="651" t="s">
        <v>3315</v>
      </c>
      <c r="B85" s="652" t="s">
        <v>3316</v>
      </c>
      <c r="C85" s="652" t="s">
        <v>2679</v>
      </c>
      <c r="D85" s="652" t="s">
        <v>3439</v>
      </c>
      <c r="E85" s="652" t="s">
        <v>3440</v>
      </c>
      <c r="F85" s="655">
        <v>41</v>
      </c>
      <c r="G85" s="655">
        <v>1886</v>
      </c>
      <c r="H85" s="655">
        <v>1</v>
      </c>
      <c r="I85" s="655">
        <v>46</v>
      </c>
      <c r="J85" s="655">
        <v>24</v>
      </c>
      <c r="K85" s="655">
        <v>1104</v>
      </c>
      <c r="L85" s="655">
        <v>0.58536585365853655</v>
      </c>
      <c r="M85" s="655">
        <v>46</v>
      </c>
      <c r="N85" s="655">
        <v>19</v>
      </c>
      <c r="O85" s="655">
        <v>874</v>
      </c>
      <c r="P85" s="668">
        <v>0.46341463414634149</v>
      </c>
      <c r="Q85" s="656">
        <v>46</v>
      </c>
    </row>
    <row r="86" spans="1:17" ht="14.4" customHeight="1" x14ac:dyDescent="0.3">
      <c r="A86" s="651" t="s">
        <v>3315</v>
      </c>
      <c r="B86" s="652" t="s">
        <v>3316</v>
      </c>
      <c r="C86" s="652" t="s">
        <v>2679</v>
      </c>
      <c r="D86" s="652" t="s">
        <v>3441</v>
      </c>
      <c r="E86" s="652" t="s">
        <v>3442</v>
      </c>
      <c r="F86" s="655"/>
      <c r="G86" s="655"/>
      <c r="H86" s="655"/>
      <c r="I86" s="655"/>
      <c r="J86" s="655"/>
      <c r="K86" s="655"/>
      <c r="L86" s="655"/>
      <c r="M86" s="655"/>
      <c r="N86" s="655">
        <v>1</v>
      </c>
      <c r="O86" s="655">
        <v>310</v>
      </c>
      <c r="P86" s="668"/>
      <c r="Q86" s="656">
        <v>310</v>
      </c>
    </row>
    <row r="87" spans="1:17" ht="14.4" customHeight="1" x14ac:dyDescent="0.3">
      <c r="A87" s="651" t="s">
        <v>3315</v>
      </c>
      <c r="B87" s="652" t="s">
        <v>3316</v>
      </c>
      <c r="C87" s="652" t="s">
        <v>2679</v>
      </c>
      <c r="D87" s="652" t="s">
        <v>3443</v>
      </c>
      <c r="E87" s="652" t="s">
        <v>3444</v>
      </c>
      <c r="F87" s="655"/>
      <c r="G87" s="655"/>
      <c r="H87" s="655"/>
      <c r="I87" s="655"/>
      <c r="J87" s="655">
        <v>3</v>
      </c>
      <c r="K87" s="655">
        <v>93</v>
      </c>
      <c r="L87" s="655"/>
      <c r="M87" s="655">
        <v>31</v>
      </c>
      <c r="N87" s="655"/>
      <c r="O87" s="655"/>
      <c r="P87" s="668"/>
      <c r="Q87" s="656"/>
    </row>
    <row r="88" spans="1:17" ht="14.4" customHeight="1" x14ac:dyDescent="0.3">
      <c r="A88" s="651" t="s">
        <v>3315</v>
      </c>
      <c r="B88" s="652" t="s">
        <v>3316</v>
      </c>
      <c r="C88" s="652" t="s">
        <v>2679</v>
      </c>
      <c r="D88" s="652" t="s">
        <v>3445</v>
      </c>
      <c r="E88" s="652" t="s">
        <v>3446</v>
      </c>
      <c r="F88" s="655">
        <v>1</v>
      </c>
      <c r="G88" s="655">
        <v>405</v>
      </c>
      <c r="H88" s="655">
        <v>1</v>
      </c>
      <c r="I88" s="655">
        <v>405</v>
      </c>
      <c r="J88" s="655">
        <v>1</v>
      </c>
      <c r="K88" s="655">
        <v>406</v>
      </c>
      <c r="L88" s="655">
        <v>1.0024691358024691</v>
      </c>
      <c r="M88" s="655">
        <v>406</v>
      </c>
      <c r="N88" s="655"/>
      <c r="O88" s="655"/>
      <c r="P88" s="668"/>
      <c r="Q88" s="656"/>
    </row>
    <row r="89" spans="1:17" ht="14.4" customHeight="1" x14ac:dyDescent="0.3">
      <c r="A89" s="651" t="s">
        <v>3315</v>
      </c>
      <c r="B89" s="652" t="s">
        <v>3316</v>
      </c>
      <c r="C89" s="652" t="s">
        <v>2679</v>
      </c>
      <c r="D89" s="652" t="s">
        <v>3447</v>
      </c>
      <c r="E89" s="652" t="s">
        <v>3448</v>
      </c>
      <c r="F89" s="655"/>
      <c r="G89" s="655"/>
      <c r="H89" s="655"/>
      <c r="I89" s="655"/>
      <c r="J89" s="655"/>
      <c r="K89" s="655"/>
      <c r="L89" s="655"/>
      <c r="M89" s="655"/>
      <c r="N89" s="655">
        <v>1</v>
      </c>
      <c r="O89" s="655">
        <v>133</v>
      </c>
      <c r="P89" s="668"/>
      <c r="Q89" s="656">
        <v>133</v>
      </c>
    </row>
    <row r="90" spans="1:17" ht="14.4" customHeight="1" x14ac:dyDescent="0.3">
      <c r="A90" s="651" t="s">
        <v>3315</v>
      </c>
      <c r="B90" s="652" t="s">
        <v>3316</v>
      </c>
      <c r="C90" s="652" t="s">
        <v>2679</v>
      </c>
      <c r="D90" s="652" t="s">
        <v>3449</v>
      </c>
      <c r="E90" s="652" t="s">
        <v>3450</v>
      </c>
      <c r="F90" s="655"/>
      <c r="G90" s="655"/>
      <c r="H90" s="655"/>
      <c r="I90" s="655"/>
      <c r="J90" s="655"/>
      <c r="K90" s="655"/>
      <c r="L90" s="655"/>
      <c r="M90" s="655"/>
      <c r="N90" s="655">
        <v>117</v>
      </c>
      <c r="O90" s="655">
        <v>4329</v>
      </c>
      <c r="P90" s="668"/>
      <c r="Q90" s="656">
        <v>37</v>
      </c>
    </row>
    <row r="91" spans="1:17" ht="14.4" customHeight="1" x14ac:dyDescent="0.3">
      <c r="A91" s="651" t="s">
        <v>3451</v>
      </c>
      <c r="B91" s="652" t="s">
        <v>3172</v>
      </c>
      <c r="C91" s="652" t="s">
        <v>2676</v>
      </c>
      <c r="D91" s="652" t="s">
        <v>3452</v>
      </c>
      <c r="E91" s="652" t="s">
        <v>3453</v>
      </c>
      <c r="F91" s="655">
        <v>0.5</v>
      </c>
      <c r="G91" s="655">
        <v>1000.13</v>
      </c>
      <c r="H91" s="655">
        <v>1</v>
      </c>
      <c r="I91" s="655">
        <v>2000.26</v>
      </c>
      <c r="J91" s="655">
        <v>2</v>
      </c>
      <c r="K91" s="655">
        <v>3422.53</v>
      </c>
      <c r="L91" s="655">
        <v>3.4220851289332388</v>
      </c>
      <c r="M91" s="655">
        <v>1711.2650000000001</v>
      </c>
      <c r="N91" s="655">
        <v>1.5</v>
      </c>
      <c r="O91" s="655">
        <v>2566.9</v>
      </c>
      <c r="P91" s="668">
        <v>2.5665663463749713</v>
      </c>
      <c r="Q91" s="656">
        <v>1711.2666666666667</v>
      </c>
    </row>
    <row r="92" spans="1:17" ht="14.4" customHeight="1" x14ac:dyDescent="0.3">
      <c r="A92" s="651" t="s">
        <v>3451</v>
      </c>
      <c r="B92" s="652" t="s">
        <v>3172</v>
      </c>
      <c r="C92" s="652" t="s">
        <v>2676</v>
      </c>
      <c r="D92" s="652" t="s">
        <v>3454</v>
      </c>
      <c r="E92" s="652" t="s">
        <v>3455</v>
      </c>
      <c r="F92" s="655">
        <v>2.65</v>
      </c>
      <c r="G92" s="655">
        <v>7079.3499999999995</v>
      </c>
      <c r="H92" s="655">
        <v>1</v>
      </c>
      <c r="I92" s="655">
        <v>2671.4528301886789</v>
      </c>
      <c r="J92" s="655">
        <v>0.67</v>
      </c>
      <c r="K92" s="655">
        <v>1712.05</v>
      </c>
      <c r="L92" s="655">
        <v>0.24183717431685114</v>
      </c>
      <c r="M92" s="655">
        <v>2555.2985074626863</v>
      </c>
      <c r="N92" s="655">
        <v>2.6900000000000004</v>
      </c>
      <c r="O92" s="655">
        <v>7292.7200000000012</v>
      </c>
      <c r="P92" s="668">
        <v>1.0301397727192472</v>
      </c>
      <c r="Q92" s="656">
        <v>2711.0483271375465</v>
      </c>
    </row>
    <row r="93" spans="1:17" ht="14.4" customHeight="1" x14ac:dyDescent="0.3">
      <c r="A93" s="651" t="s">
        <v>3451</v>
      </c>
      <c r="B93" s="652" t="s">
        <v>3172</v>
      </c>
      <c r="C93" s="652" t="s">
        <v>2676</v>
      </c>
      <c r="D93" s="652" t="s">
        <v>3456</v>
      </c>
      <c r="E93" s="652" t="s">
        <v>3455</v>
      </c>
      <c r="F93" s="655">
        <v>2.4</v>
      </c>
      <c r="G93" s="655">
        <v>16028.64</v>
      </c>
      <c r="H93" s="655">
        <v>1</v>
      </c>
      <c r="I93" s="655">
        <v>6678.6</v>
      </c>
      <c r="J93" s="655">
        <v>1</v>
      </c>
      <c r="K93" s="655">
        <v>6388.25</v>
      </c>
      <c r="L93" s="655">
        <v>0.39855221653240702</v>
      </c>
      <c r="M93" s="655">
        <v>6388.25</v>
      </c>
      <c r="N93" s="655">
        <v>0.60000000000000009</v>
      </c>
      <c r="O93" s="655">
        <v>4062.06</v>
      </c>
      <c r="P93" s="668">
        <v>0.25342511903692388</v>
      </c>
      <c r="Q93" s="656">
        <v>6770.0999999999985</v>
      </c>
    </row>
    <row r="94" spans="1:17" ht="14.4" customHeight="1" x14ac:dyDescent="0.3">
      <c r="A94" s="651" t="s">
        <v>3451</v>
      </c>
      <c r="B94" s="652" t="s">
        <v>3172</v>
      </c>
      <c r="C94" s="652" t="s">
        <v>2676</v>
      </c>
      <c r="D94" s="652" t="s">
        <v>3457</v>
      </c>
      <c r="E94" s="652" t="s">
        <v>3458</v>
      </c>
      <c r="F94" s="655"/>
      <c r="G94" s="655"/>
      <c r="H94" s="655"/>
      <c r="I94" s="655"/>
      <c r="J94" s="655"/>
      <c r="K94" s="655"/>
      <c r="L94" s="655"/>
      <c r="M94" s="655"/>
      <c r="N94" s="655">
        <v>0.3</v>
      </c>
      <c r="O94" s="655">
        <v>1483.19</v>
      </c>
      <c r="P94" s="668"/>
      <c r="Q94" s="656">
        <v>4943.9666666666672</v>
      </c>
    </row>
    <row r="95" spans="1:17" ht="14.4" customHeight="1" x14ac:dyDescent="0.3">
      <c r="A95" s="651" t="s">
        <v>3451</v>
      </c>
      <c r="B95" s="652" t="s">
        <v>3172</v>
      </c>
      <c r="C95" s="652" t="s">
        <v>2676</v>
      </c>
      <c r="D95" s="652" t="s">
        <v>3459</v>
      </c>
      <c r="E95" s="652" t="s">
        <v>3460</v>
      </c>
      <c r="F95" s="655"/>
      <c r="G95" s="655"/>
      <c r="H95" s="655"/>
      <c r="I95" s="655"/>
      <c r="J95" s="655">
        <v>4.8000000000000007</v>
      </c>
      <c r="K95" s="655">
        <v>4566.42</v>
      </c>
      <c r="L95" s="655"/>
      <c r="M95" s="655">
        <v>951.33749999999986</v>
      </c>
      <c r="N95" s="655">
        <v>1.5</v>
      </c>
      <c r="O95" s="655">
        <v>1427</v>
      </c>
      <c r="P95" s="668"/>
      <c r="Q95" s="656">
        <v>951.33333333333337</v>
      </c>
    </row>
    <row r="96" spans="1:17" ht="14.4" customHeight="1" x14ac:dyDescent="0.3">
      <c r="A96" s="651" t="s">
        <v>3451</v>
      </c>
      <c r="B96" s="652" t="s">
        <v>3172</v>
      </c>
      <c r="C96" s="652" t="s">
        <v>2676</v>
      </c>
      <c r="D96" s="652" t="s">
        <v>3461</v>
      </c>
      <c r="E96" s="652" t="s">
        <v>3458</v>
      </c>
      <c r="F96" s="655">
        <v>1.4300000000000002</v>
      </c>
      <c r="G96" s="655">
        <v>14782.49</v>
      </c>
      <c r="H96" s="655">
        <v>1</v>
      </c>
      <c r="I96" s="655">
        <v>10337.405594405593</v>
      </c>
      <c r="J96" s="655">
        <v>0.72</v>
      </c>
      <c r="K96" s="655">
        <v>7119.2800000000007</v>
      </c>
      <c r="L96" s="655">
        <v>0.48160221992370711</v>
      </c>
      <c r="M96" s="655">
        <v>9887.8888888888905</v>
      </c>
      <c r="N96" s="655">
        <v>1.25</v>
      </c>
      <c r="O96" s="655">
        <v>12359.87</v>
      </c>
      <c r="P96" s="668">
        <v>0.83611556645734253</v>
      </c>
      <c r="Q96" s="656">
        <v>9887.8960000000006</v>
      </c>
    </row>
    <row r="97" spans="1:17" ht="14.4" customHeight="1" x14ac:dyDescent="0.3">
      <c r="A97" s="651" t="s">
        <v>3451</v>
      </c>
      <c r="B97" s="652" t="s">
        <v>3172</v>
      </c>
      <c r="C97" s="652" t="s">
        <v>2676</v>
      </c>
      <c r="D97" s="652" t="s">
        <v>3462</v>
      </c>
      <c r="E97" s="652" t="s">
        <v>3463</v>
      </c>
      <c r="F97" s="655">
        <v>7.5</v>
      </c>
      <c r="G97" s="655">
        <v>7314.1500000000005</v>
      </c>
      <c r="H97" s="655">
        <v>1</v>
      </c>
      <c r="I97" s="655">
        <v>975.22</v>
      </c>
      <c r="J97" s="655">
        <v>8.5</v>
      </c>
      <c r="K97" s="655">
        <v>7928.97</v>
      </c>
      <c r="L97" s="655">
        <v>1.0840589815631345</v>
      </c>
      <c r="M97" s="655">
        <v>932.82</v>
      </c>
      <c r="N97" s="655">
        <v>3</v>
      </c>
      <c r="O97" s="655">
        <v>2798.46</v>
      </c>
      <c r="P97" s="668">
        <v>0.38260905231640036</v>
      </c>
      <c r="Q97" s="656">
        <v>932.82</v>
      </c>
    </row>
    <row r="98" spans="1:17" ht="14.4" customHeight="1" x14ac:dyDescent="0.3">
      <c r="A98" s="651" t="s">
        <v>3451</v>
      </c>
      <c r="B98" s="652" t="s">
        <v>3172</v>
      </c>
      <c r="C98" s="652" t="s">
        <v>2676</v>
      </c>
      <c r="D98" s="652" t="s">
        <v>3464</v>
      </c>
      <c r="E98" s="652" t="s">
        <v>3465</v>
      </c>
      <c r="F98" s="655">
        <v>1.4900000000000002</v>
      </c>
      <c r="G98" s="655">
        <v>16218.5</v>
      </c>
      <c r="H98" s="655">
        <v>1</v>
      </c>
      <c r="I98" s="655">
        <v>10884.899328859059</v>
      </c>
      <c r="J98" s="655">
        <v>0.22000000000000003</v>
      </c>
      <c r="K98" s="655">
        <v>1947.8799999999999</v>
      </c>
      <c r="L98" s="655">
        <v>0.12010235225205783</v>
      </c>
      <c r="M98" s="655">
        <v>8853.9999999999982</v>
      </c>
      <c r="N98" s="655">
        <v>0.21</v>
      </c>
      <c r="O98" s="655">
        <v>1859.35</v>
      </c>
      <c r="P98" s="668">
        <v>0.11464377100225051</v>
      </c>
      <c r="Q98" s="656">
        <v>8854.0476190476184</v>
      </c>
    </row>
    <row r="99" spans="1:17" ht="14.4" customHeight="1" x14ac:dyDescent="0.3">
      <c r="A99" s="651" t="s">
        <v>3451</v>
      </c>
      <c r="B99" s="652" t="s">
        <v>3172</v>
      </c>
      <c r="C99" s="652" t="s">
        <v>2676</v>
      </c>
      <c r="D99" s="652" t="s">
        <v>3466</v>
      </c>
      <c r="E99" s="652" t="s">
        <v>3465</v>
      </c>
      <c r="F99" s="655"/>
      <c r="G99" s="655"/>
      <c r="H99" s="655"/>
      <c r="I99" s="655"/>
      <c r="J99" s="655">
        <v>4.3499999999999996</v>
      </c>
      <c r="K99" s="655">
        <v>7702.99</v>
      </c>
      <c r="L99" s="655"/>
      <c r="M99" s="655">
        <v>1770.8022988505747</v>
      </c>
      <c r="N99" s="655">
        <v>4.8500000000000005</v>
      </c>
      <c r="O99" s="655">
        <v>8588.3799999999992</v>
      </c>
      <c r="P99" s="668"/>
      <c r="Q99" s="656">
        <v>1770.7999999999997</v>
      </c>
    </row>
    <row r="100" spans="1:17" ht="14.4" customHeight="1" x14ac:dyDescent="0.3">
      <c r="A100" s="651" t="s">
        <v>3451</v>
      </c>
      <c r="B100" s="652" t="s">
        <v>3172</v>
      </c>
      <c r="C100" s="652" t="s">
        <v>2676</v>
      </c>
      <c r="D100" s="652" t="s">
        <v>3467</v>
      </c>
      <c r="E100" s="652" t="s">
        <v>3465</v>
      </c>
      <c r="F100" s="655"/>
      <c r="G100" s="655"/>
      <c r="H100" s="655"/>
      <c r="I100" s="655"/>
      <c r="J100" s="655">
        <v>0.22</v>
      </c>
      <c r="K100" s="655">
        <v>7649.87</v>
      </c>
      <c r="L100" s="655"/>
      <c r="M100" s="655">
        <v>34772.13636363636</v>
      </c>
      <c r="N100" s="655">
        <v>0.13</v>
      </c>
      <c r="O100" s="655">
        <v>4108.2599999999993</v>
      </c>
      <c r="P100" s="668"/>
      <c r="Q100" s="656">
        <v>31601.999999999993</v>
      </c>
    </row>
    <row r="101" spans="1:17" ht="14.4" customHeight="1" x14ac:dyDescent="0.3">
      <c r="A101" s="651" t="s">
        <v>3451</v>
      </c>
      <c r="B101" s="652" t="s">
        <v>3172</v>
      </c>
      <c r="C101" s="652" t="s">
        <v>2794</v>
      </c>
      <c r="D101" s="652" t="s">
        <v>3468</v>
      </c>
      <c r="E101" s="652" t="s">
        <v>3469</v>
      </c>
      <c r="F101" s="655"/>
      <c r="G101" s="655"/>
      <c r="H101" s="655"/>
      <c r="I101" s="655"/>
      <c r="J101" s="655"/>
      <c r="K101" s="655"/>
      <c r="L101" s="655"/>
      <c r="M101" s="655"/>
      <c r="N101" s="655">
        <v>2</v>
      </c>
      <c r="O101" s="655">
        <v>1944.64</v>
      </c>
      <c r="P101" s="668"/>
      <c r="Q101" s="656">
        <v>972.32</v>
      </c>
    </row>
    <row r="102" spans="1:17" ht="14.4" customHeight="1" x14ac:dyDescent="0.3">
      <c r="A102" s="651" t="s">
        <v>3451</v>
      </c>
      <c r="B102" s="652" t="s">
        <v>3172</v>
      </c>
      <c r="C102" s="652" t="s">
        <v>2794</v>
      </c>
      <c r="D102" s="652" t="s">
        <v>3470</v>
      </c>
      <c r="E102" s="652" t="s">
        <v>3469</v>
      </c>
      <c r="F102" s="655">
        <v>1</v>
      </c>
      <c r="G102" s="655">
        <v>1408.42</v>
      </c>
      <c r="H102" s="655">
        <v>1</v>
      </c>
      <c r="I102" s="655">
        <v>1408.42</v>
      </c>
      <c r="J102" s="655"/>
      <c r="K102" s="655"/>
      <c r="L102" s="655"/>
      <c r="M102" s="655"/>
      <c r="N102" s="655"/>
      <c r="O102" s="655"/>
      <c r="P102" s="668"/>
      <c r="Q102" s="656"/>
    </row>
    <row r="103" spans="1:17" ht="14.4" customHeight="1" x14ac:dyDescent="0.3">
      <c r="A103" s="651" t="s">
        <v>3451</v>
      </c>
      <c r="B103" s="652" t="s">
        <v>3172</v>
      </c>
      <c r="C103" s="652" t="s">
        <v>2794</v>
      </c>
      <c r="D103" s="652" t="s">
        <v>3471</v>
      </c>
      <c r="E103" s="652" t="s">
        <v>3469</v>
      </c>
      <c r="F103" s="655">
        <v>8</v>
      </c>
      <c r="G103" s="655">
        <v>16530.400000000001</v>
      </c>
      <c r="H103" s="655">
        <v>1</v>
      </c>
      <c r="I103" s="655">
        <v>2066.3000000000002</v>
      </c>
      <c r="J103" s="655">
        <v>4</v>
      </c>
      <c r="K103" s="655">
        <v>8265.2000000000007</v>
      </c>
      <c r="L103" s="655">
        <v>0.5</v>
      </c>
      <c r="M103" s="655">
        <v>2066.3000000000002</v>
      </c>
      <c r="N103" s="655">
        <v>9</v>
      </c>
      <c r="O103" s="655">
        <v>18596.699999999997</v>
      </c>
      <c r="P103" s="668">
        <v>1.1249999999999998</v>
      </c>
      <c r="Q103" s="656">
        <v>2066.2999999999997</v>
      </c>
    </row>
    <row r="104" spans="1:17" ht="14.4" customHeight="1" x14ac:dyDescent="0.3">
      <c r="A104" s="651" t="s">
        <v>3451</v>
      </c>
      <c r="B104" s="652" t="s">
        <v>3172</v>
      </c>
      <c r="C104" s="652" t="s">
        <v>2794</v>
      </c>
      <c r="D104" s="652" t="s">
        <v>3472</v>
      </c>
      <c r="E104" s="652" t="s">
        <v>3473</v>
      </c>
      <c r="F104" s="655">
        <v>1</v>
      </c>
      <c r="G104" s="655">
        <v>1932.09</v>
      </c>
      <c r="H104" s="655">
        <v>1</v>
      </c>
      <c r="I104" s="655">
        <v>1932.09</v>
      </c>
      <c r="J104" s="655"/>
      <c r="K104" s="655"/>
      <c r="L104" s="655"/>
      <c r="M104" s="655"/>
      <c r="N104" s="655"/>
      <c r="O104" s="655"/>
      <c r="P104" s="668"/>
      <c r="Q104" s="656"/>
    </row>
    <row r="105" spans="1:17" ht="14.4" customHeight="1" x14ac:dyDescent="0.3">
      <c r="A105" s="651" t="s">
        <v>3451</v>
      </c>
      <c r="B105" s="652" t="s">
        <v>3172</v>
      </c>
      <c r="C105" s="652" t="s">
        <v>2794</v>
      </c>
      <c r="D105" s="652" t="s">
        <v>3474</v>
      </c>
      <c r="E105" s="652" t="s">
        <v>3475</v>
      </c>
      <c r="F105" s="655">
        <v>8</v>
      </c>
      <c r="G105" s="655">
        <v>8222.08</v>
      </c>
      <c r="H105" s="655">
        <v>1</v>
      </c>
      <c r="I105" s="655">
        <v>1027.76</v>
      </c>
      <c r="J105" s="655">
        <v>5</v>
      </c>
      <c r="K105" s="655">
        <v>5138.8</v>
      </c>
      <c r="L105" s="655">
        <v>0.625</v>
      </c>
      <c r="M105" s="655">
        <v>1027.76</v>
      </c>
      <c r="N105" s="655">
        <v>10</v>
      </c>
      <c r="O105" s="655">
        <v>10277.6</v>
      </c>
      <c r="P105" s="668">
        <v>1.25</v>
      </c>
      <c r="Q105" s="656">
        <v>1027.76</v>
      </c>
    </row>
    <row r="106" spans="1:17" ht="14.4" customHeight="1" x14ac:dyDescent="0.3">
      <c r="A106" s="651" t="s">
        <v>3451</v>
      </c>
      <c r="B106" s="652" t="s">
        <v>3172</v>
      </c>
      <c r="C106" s="652" t="s">
        <v>2794</v>
      </c>
      <c r="D106" s="652" t="s">
        <v>3476</v>
      </c>
      <c r="E106" s="652" t="s">
        <v>3477</v>
      </c>
      <c r="F106" s="655">
        <v>5</v>
      </c>
      <c r="G106" s="655">
        <v>86750</v>
      </c>
      <c r="H106" s="655">
        <v>1</v>
      </c>
      <c r="I106" s="655">
        <v>17350</v>
      </c>
      <c r="J106" s="655">
        <v>2</v>
      </c>
      <c r="K106" s="655">
        <v>34700</v>
      </c>
      <c r="L106" s="655">
        <v>0.4</v>
      </c>
      <c r="M106" s="655">
        <v>17350</v>
      </c>
      <c r="N106" s="655">
        <v>5</v>
      </c>
      <c r="O106" s="655">
        <v>86750</v>
      </c>
      <c r="P106" s="668">
        <v>1</v>
      </c>
      <c r="Q106" s="656">
        <v>17350</v>
      </c>
    </row>
    <row r="107" spans="1:17" ht="14.4" customHeight="1" x14ac:dyDescent="0.3">
      <c r="A107" s="651" t="s">
        <v>3451</v>
      </c>
      <c r="B107" s="652" t="s">
        <v>3172</v>
      </c>
      <c r="C107" s="652" t="s">
        <v>2794</v>
      </c>
      <c r="D107" s="652" t="s">
        <v>3478</v>
      </c>
      <c r="E107" s="652" t="s">
        <v>3479</v>
      </c>
      <c r="F107" s="655"/>
      <c r="G107" s="655"/>
      <c r="H107" s="655"/>
      <c r="I107" s="655"/>
      <c r="J107" s="655"/>
      <c r="K107" s="655"/>
      <c r="L107" s="655"/>
      <c r="M107" s="655"/>
      <c r="N107" s="655">
        <v>2</v>
      </c>
      <c r="O107" s="655">
        <v>17073.099999999999</v>
      </c>
      <c r="P107" s="668"/>
      <c r="Q107" s="656">
        <v>8536.5499999999993</v>
      </c>
    </row>
    <row r="108" spans="1:17" ht="14.4" customHeight="1" x14ac:dyDescent="0.3">
      <c r="A108" s="651" t="s">
        <v>3451</v>
      </c>
      <c r="B108" s="652" t="s">
        <v>3172</v>
      </c>
      <c r="C108" s="652" t="s">
        <v>2794</v>
      </c>
      <c r="D108" s="652" t="s">
        <v>3480</v>
      </c>
      <c r="E108" s="652" t="s">
        <v>3481</v>
      </c>
      <c r="F108" s="655">
        <v>5</v>
      </c>
      <c r="G108" s="655">
        <v>16571.45</v>
      </c>
      <c r="H108" s="655">
        <v>1</v>
      </c>
      <c r="I108" s="655">
        <v>3314.29</v>
      </c>
      <c r="J108" s="655"/>
      <c r="K108" s="655"/>
      <c r="L108" s="655"/>
      <c r="M108" s="655"/>
      <c r="N108" s="655"/>
      <c r="O108" s="655"/>
      <c r="P108" s="668"/>
      <c r="Q108" s="656"/>
    </row>
    <row r="109" spans="1:17" ht="14.4" customHeight="1" x14ac:dyDescent="0.3">
      <c r="A109" s="651" t="s">
        <v>3451</v>
      </c>
      <c r="B109" s="652" t="s">
        <v>3172</v>
      </c>
      <c r="C109" s="652" t="s">
        <v>2794</v>
      </c>
      <c r="D109" s="652" t="s">
        <v>3482</v>
      </c>
      <c r="E109" s="652" t="s">
        <v>3483</v>
      </c>
      <c r="F109" s="655">
        <v>3</v>
      </c>
      <c r="G109" s="655">
        <v>35316</v>
      </c>
      <c r="H109" s="655">
        <v>1</v>
      </c>
      <c r="I109" s="655">
        <v>11772</v>
      </c>
      <c r="J109" s="655">
        <v>3</v>
      </c>
      <c r="K109" s="655">
        <v>35316</v>
      </c>
      <c r="L109" s="655">
        <v>1</v>
      </c>
      <c r="M109" s="655">
        <v>11772</v>
      </c>
      <c r="N109" s="655">
        <v>4</v>
      </c>
      <c r="O109" s="655">
        <v>47088</v>
      </c>
      <c r="P109" s="668">
        <v>1.3333333333333333</v>
      </c>
      <c r="Q109" s="656">
        <v>11772</v>
      </c>
    </row>
    <row r="110" spans="1:17" ht="14.4" customHeight="1" x14ac:dyDescent="0.3">
      <c r="A110" s="651" t="s">
        <v>3451</v>
      </c>
      <c r="B110" s="652" t="s">
        <v>3172</v>
      </c>
      <c r="C110" s="652" t="s">
        <v>2794</v>
      </c>
      <c r="D110" s="652" t="s">
        <v>3484</v>
      </c>
      <c r="E110" s="652" t="s">
        <v>3485</v>
      </c>
      <c r="F110" s="655">
        <v>1</v>
      </c>
      <c r="G110" s="655">
        <v>2236.5</v>
      </c>
      <c r="H110" s="655">
        <v>1</v>
      </c>
      <c r="I110" s="655">
        <v>2236.5</v>
      </c>
      <c r="J110" s="655"/>
      <c r="K110" s="655"/>
      <c r="L110" s="655"/>
      <c r="M110" s="655"/>
      <c r="N110" s="655">
        <v>2</v>
      </c>
      <c r="O110" s="655">
        <v>4473</v>
      </c>
      <c r="P110" s="668">
        <v>2</v>
      </c>
      <c r="Q110" s="656">
        <v>2236.5</v>
      </c>
    </row>
    <row r="111" spans="1:17" ht="14.4" customHeight="1" x14ac:dyDescent="0.3">
      <c r="A111" s="651" t="s">
        <v>3451</v>
      </c>
      <c r="B111" s="652" t="s">
        <v>3172</v>
      </c>
      <c r="C111" s="652" t="s">
        <v>2794</v>
      </c>
      <c r="D111" s="652" t="s">
        <v>3486</v>
      </c>
      <c r="E111" s="652" t="s">
        <v>3487</v>
      </c>
      <c r="F111" s="655"/>
      <c r="G111" s="655"/>
      <c r="H111" s="655"/>
      <c r="I111" s="655"/>
      <c r="J111" s="655"/>
      <c r="K111" s="655"/>
      <c r="L111" s="655"/>
      <c r="M111" s="655"/>
      <c r="N111" s="655">
        <v>1</v>
      </c>
      <c r="O111" s="655">
        <v>1123.73</v>
      </c>
      <c r="P111" s="668"/>
      <c r="Q111" s="656">
        <v>1123.73</v>
      </c>
    </row>
    <row r="112" spans="1:17" ht="14.4" customHeight="1" x14ac:dyDescent="0.3">
      <c r="A112" s="651" t="s">
        <v>3451</v>
      </c>
      <c r="B112" s="652" t="s">
        <v>3172</v>
      </c>
      <c r="C112" s="652" t="s">
        <v>2794</v>
      </c>
      <c r="D112" s="652" t="s">
        <v>3488</v>
      </c>
      <c r="E112" s="652" t="s">
        <v>3489</v>
      </c>
      <c r="F112" s="655"/>
      <c r="G112" s="655"/>
      <c r="H112" s="655"/>
      <c r="I112" s="655"/>
      <c r="J112" s="655"/>
      <c r="K112" s="655"/>
      <c r="L112" s="655"/>
      <c r="M112" s="655"/>
      <c r="N112" s="655">
        <v>2</v>
      </c>
      <c r="O112" s="655">
        <v>10518.46</v>
      </c>
      <c r="P112" s="668"/>
      <c r="Q112" s="656">
        <v>5259.23</v>
      </c>
    </row>
    <row r="113" spans="1:17" ht="14.4" customHeight="1" x14ac:dyDescent="0.3">
      <c r="A113" s="651" t="s">
        <v>3451</v>
      </c>
      <c r="B113" s="652" t="s">
        <v>3172</v>
      </c>
      <c r="C113" s="652" t="s">
        <v>2794</v>
      </c>
      <c r="D113" s="652" t="s">
        <v>3490</v>
      </c>
      <c r="E113" s="652" t="s">
        <v>3491</v>
      </c>
      <c r="F113" s="655"/>
      <c r="G113" s="655"/>
      <c r="H113" s="655"/>
      <c r="I113" s="655"/>
      <c r="J113" s="655">
        <v>6</v>
      </c>
      <c r="K113" s="655">
        <v>121873.2</v>
      </c>
      <c r="L113" s="655"/>
      <c r="M113" s="655">
        <v>20312.2</v>
      </c>
      <c r="N113" s="655"/>
      <c r="O113" s="655"/>
      <c r="P113" s="668"/>
      <c r="Q113" s="656"/>
    </row>
    <row r="114" spans="1:17" ht="14.4" customHeight="1" x14ac:dyDescent="0.3">
      <c r="A114" s="651" t="s">
        <v>3451</v>
      </c>
      <c r="B114" s="652" t="s">
        <v>3172</v>
      </c>
      <c r="C114" s="652" t="s">
        <v>2794</v>
      </c>
      <c r="D114" s="652" t="s">
        <v>3492</v>
      </c>
      <c r="E114" s="652" t="s">
        <v>3493</v>
      </c>
      <c r="F114" s="655">
        <v>7</v>
      </c>
      <c r="G114" s="655">
        <v>5818.12</v>
      </c>
      <c r="H114" s="655">
        <v>1</v>
      </c>
      <c r="I114" s="655">
        <v>831.16</v>
      </c>
      <c r="J114" s="655">
        <v>5</v>
      </c>
      <c r="K114" s="655">
        <v>4155.8</v>
      </c>
      <c r="L114" s="655">
        <v>0.7142857142857143</v>
      </c>
      <c r="M114" s="655">
        <v>831.16000000000008</v>
      </c>
      <c r="N114" s="655">
        <v>9</v>
      </c>
      <c r="O114" s="655">
        <v>7480.4400000000005</v>
      </c>
      <c r="P114" s="668">
        <v>1.2857142857142858</v>
      </c>
      <c r="Q114" s="656">
        <v>831.16000000000008</v>
      </c>
    </row>
    <row r="115" spans="1:17" ht="14.4" customHeight="1" x14ac:dyDescent="0.3">
      <c r="A115" s="651" t="s">
        <v>3451</v>
      </c>
      <c r="B115" s="652" t="s">
        <v>3172</v>
      </c>
      <c r="C115" s="652" t="s">
        <v>2794</v>
      </c>
      <c r="D115" s="652" t="s">
        <v>3494</v>
      </c>
      <c r="E115" s="652" t="s">
        <v>3495</v>
      </c>
      <c r="F115" s="655">
        <v>11</v>
      </c>
      <c r="G115" s="655">
        <v>242000</v>
      </c>
      <c r="H115" s="655">
        <v>1</v>
      </c>
      <c r="I115" s="655">
        <v>22000</v>
      </c>
      <c r="J115" s="655">
        <v>15</v>
      </c>
      <c r="K115" s="655">
        <v>330000</v>
      </c>
      <c r="L115" s="655">
        <v>1.3636363636363635</v>
      </c>
      <c r="M115" s="655">
        <v>22000</v>
      </c>
      <c r="N115" s="655">
        <v>9</v>
      </c>
      <c r="O115" s="655">
        <v>198000</v>
      </c>
      <c r="P115" s="668">
        <v>0.81818181818181823</v>
      </c>
      <c r="Q115" s="656">
        <v>22000</v>
      </c>
    </row>
    <row r="116" spans="1:17" ht="14.4" customHeight="1" x14ac:dyDescent="0.3">
      <c r="A116" s="651" t="s">
        <v>3451</v>
      </c>
      <c r="B116" s="652" t="s">
        <v>3172</v>
      </c>
      <c r="C116" s="652" t="s">
        <v>2794</v>
      </c>
      <c r="D116" s="652" t="s">
        <v>3496</v>
      </c>
      <c r="E116" s="652"/>
      <c r="F116" s="655">
        <v>1</v>
      </c>
      <c r="G116" s="655">
        <v>15571.36</v>
      </c>
      <c r="H116" s="655">
        <v>1</v>
      </c>
      <c r="I116" s="655">
        <v>15571.36</v>
      </c>
      <c r="J116" s="655"/>
      <c r="K116" s="655"/>
      <c r="L116" s="655"/>
      <c r="M116" s="655"/>
      <c r="N116" s="655"/>
      <c r="O116" s="655"/>
      <c r="P116" s="668"/>
      <c r="Q116" s="656"/>
    </row>
    <row r="117" spans="1:17" ht="14.4" customHeight="1" x14ac:dyDescent="0.3">
      <c r="A117" s="651" t="s">
        <v>3451</v>
      </c>
      <c r="B117" s="652" t="s">
        <v>3172</v>
      </c>
      <c r="C117" s="652" t="s">
        <v>2794</v>
      </c>
      <c r="D117" s="652" t="s">
        <v>3497</v>
      </c>
      <c r="E117" s="652" t="s">
        <v>3498</v>
      </c>
      <c r="F117" s="655"/>
      <c r="G117" s="655"/>
      <c r="H117" s="655"/>
      <c r="I117" s="655"/>
      <c r="J117" s="655"/>
      <c r="K117" s="655"/>
      <c r="L117" s="655"/>
      <c r="M117" s="655"/>
      <c r="N117" s="655">
        <v>3</v>
      </c>
      <c r="O117" s="655">
        <v>120632.73000000001</v>
      </c>
      <c r="P117" s="668"/>
      <c r="Q117" s="656">
        <v>40210.910000000003</v>
      </c>
    </row>
    <row r="118" spans="1:17" ht="14.4" customHeight="1" x14ac:dyDescent="0.3">
      <c r="A118" s="651" t="s">
        <v>3451</v>
      </c>
      <c r="B118" s="652" t="s">
        <v>3172</v>
      </c>
      <c r="C118" s="652" t="s">
        <v>2794</v>
      </c>
      <c r="D118" s="652" t="s">
        <v>3499</v>
      </c>
      <c r="E118" s="652" t="s">
        <v>3500</v>
      </c>
      <c r="F118" s="655"/>
      <c r="G118" s="655"/>
      <c r="H118" s="655"/>
      <c r="I118" s="655"/>
      <c r="J118" s="655">
        <v>7</v>
      </c>
      <c r="K118" s="655">
        <v>25512.06</v>
      </c>
      <c r="L118" s="655"/>
      <c r="M118" s="655">
        <v>3644.5800000000004</v>
      </c>
      <c r="N118" s="655"/>
      <c r="O118" s="655"/>
      <c r="P118" s="668"/>
      <c r="Q118" s="656"/>
    </row>
    <row r="119" spans="1:17" ht="14.4" customHeight="1" x14ac:dyDescent="0.3">
      <c r="A119" s="651" t="s">
        <v>3451</v>
      </c>
      <c r="B119" s="652" t="s">
        <v>3172</v>
      </c>
      <c r="C119" s="652" t="s">
        <v>2794</v>
      </c>
      <c r="D119" s="652" t="s">
        <v>3501</v>
      </c>
      <c r="E119" s="652" t="s">
        <v>3502</v>
      </c>
      <c r="F119" s="655">
        <v>1</v>
      </c>
      <c r="G119" s="655">
        <v>1305.82</v>
      </c>
      <c r="H119" s="655">
        <v>1</v>
      </c>
      <c r="I119" s="655">
        <v>1305.82</v>
      </c>
      <c r="J119" s="655"/>
      <c r="K119" s="655"/>
      <c r="L119" s="655"/>
      <c r="M119" s="655"/>
      <c r="N119" s="655">
        <v>2</v>
      </c>
      <c r="O119" s="655">
        <v>2292.66</v>
      </c>
      <c r="P119" s="668">
        <v>1.7557243724249896</v>
      </c>
      <c r="Q119" s="656">
        <v>1146.33</v>
      </c>
    </row>
    <row r="120" spans="1:17" ht="14.4" customHeight="1" x14ac:dyDescent="0.3">
      <c r="A120" s="651" t="s">
        <v>3451</v>
      </c>
      <c r="B120" s="652" t="s">
        <v>3172</v>
      </c>
      <c r="C120" s="652" t="s">
        <v>2794</v>
      </c>
      <c r="D120" s="652" t="s">
        <v>3503</v>
      </c>
      <c r="E120" s="652" t="s">
        <v>3504</v>
      </c>
      <c r="F120" s="655">
        <v>6</v>
      </c>
      <c r="G120" s="655">
        <v>148500</v>
      </c>
      <c r="H120" s="655">
        <v>1</v>
      </c>
      <c r="I120" s="655">
        <v>24750</v>
      </c>
      <c r="J120" s="655">
        <v>4</v>
      </c>
      <c r="K120" s="655">
        <v>99000</v>
      </c>
      <c r="L120" s="655">
        <v>0.66666666666666663</v>
      </c>
      <c r="M120" s="655">
        <v>24750</v>
      </c>
      <c r="N120" s="655">
        <v>20</v>
      </c>
      <c r="O120" s="655">
        <v>495000</v>
      </c>
      <c r="P120" s="668">
        <v>3.3333333333333335</v>
      </c>
      <c r="Q120" s="656">
        <v>24750</v>
      </c>
    </row>
    <row r="121" spans="1:17" ht="14.4" customHeight="1" x14ac:dyDescent="0.3">
      <c r="A121" s="651" t="s">
        <v>3451</v>
      </c>
      <c r="B121" s="652" t="s">
        <v>3172</v>
      </c>
      <c r="C121" s="652" t="s">
        <v>2794</v>
      </c>
      <c r="D121" s="652" t="s">
        <v>3505</v>
      </c>
      <c r="E121" s="652" t="s">
        <v>3506</v>
      </c>
      <c r="F121" s="655">
        <v>1</v>
      </c>
      <c r="G121" s="655">
        <v>359.1</v>
      </c>
      <c r="H121" s="655">
        <v>1</v>
      </c>
      <c r="I121" s="655">
        <v>359.1</v>
      </c>
      <c r="J121" s="655">
        <v>2</v>
      </c>
      <c r="K121" s="655">
        <v>718.2</v>
      </c>
      <c r="L121" s="655">
        <v>2</v>
      </c>
      <c r="M121" s="655">
        <v>359.1</v>
      </c>
      <c r="N121" s="655">
        <v>2</v>
      </c>
      <c r="O121" s="655">
        <v>718.2</v>
      </c>
      <c r="P121" s="668">
        <v>2</v>
      </c>
      <c r="Q121" s="656">
        <v>359.1</v>
      </c>
    </row>
    <row r="122" spans="1:17" ht="14.4" customHeight="1" x14ac:dyDescent="0.3">
      <c r="A122" s="651" t="s">
        <v>3451</v>
      </c>
      <c r="B122" s="652" t="s">
        <v>3172</v>
      </c>
      <c r="C122" s="652" t="s">
        <v>2794</v>
      </c>
      <c r="D122" s="652" t="s">
        <v>3507</v>
      </c>
      <c r="E122" s="652" t="s">
        <v>3508</v>
      </c>
      <c r="F122" s="655">
        <v>7</v>
      </c>
      <c r="G122" s="655">
        <v>91546</v>
      </c>
      <c r="H122" s="655">
        <v>1</v>
      </c>
      <c r="I122" s="655">
        <v>13078</v>
      </c>
      <c r="J122" s="655">
        <v>2</v>
      </c>
      <c r="K122" s="655">
        <v>26156</v>
      </c>
      <c r="L122" s="655">
        <v>0.2857142857142857</v>
      </c>
      <c r="M122" s="655">
        <v>13078</v>
      </c>
      <c r="N122" s="655">
        <v>3</v>
      </c>
      <c r="O122" s="655">
        <v>39234</v>
      </c>
      <c r="P122" s="668">
        <v>0.42857142857142855</v>
      </c>
      <c r="Q122" s="656">
        <v>13078</v>
      </c>
    </row>
    <row r="123" spans="1:17" ht="14.4" customHeight="1" x14ac:dyDescent="0.3">
      <c r="A123" s="651" t="s">
        <v>3451</v>
      </c>
      <c r="B123" s="652" t="s">
        <v>3172</v>
      </c>
      <c r="C123" s="652" t="s">
        <v>2794</v>
      </c>
      <c r="D123" s="652" t="s">
        <v>3509</v>
      </c>
      <c r="E123" s="652" t="s">
        <v>3510</v>
      </c>
      <c r="F123" s="655">
        <v>7</v>
      </c>
      <c r="G123" s="655">
        <v>111909</v>
      </c>
      <c r="H123" s="655">
        <v>1</v>
      </c>
      <c r="I123" s="655">
        <v>15987</v>
      </c>
      <c r="J123" s="655">
        <v>4</v>
      </c>
      <c r="K123" s="655">
        <v>63948</v>
      </c>
      <c r="L123" s="655">
        <v>0.5714285714285714</v>
      </c>
      <c r="M123" s="655">
        <v>15987</v>
      </c>
      <c r="N123" s="655">
        <v>1</v>
      </c>
      <c r="O123" s="655">
        <v>15987</v>
      </c>
      <c r="P123" s="668">
        <v>0.14285714285714285</v>
      </c>
      <c r="Q123" s="656">
        <v>15987</v>
      </c>
    </row>
    <row r="124" spans="1:17" ht="14.4" customHeight="1" x14ac:dyDescent="0.3">
      <c r="A124" s="651" t="s">
        <v>3451</v>
      </c>
      <c r="B124" s="652" t="s">
        <v>3172</v>
      </c>
      <c r="C124" s="652" t="s">
        <v>2794</v>
      </c>
      <c r="D124" s="652" t="s">
        <v>3511</v>
      </c>
      <c r="E124" s="652" t="s">
        <v>3512</v>
      </c>
      <c r="F124" s="655">
        <v>8</v>
      </c>
      <c r="G124" s="655">
        <v>279680</v>
      </c>
      <c r="H124" s="655">
        <v>1</v>
      </c>
      <c r="I124" s="655">
        <v>34960</v>
      </c>
      <c r="J124" s="655">
        <v>7</v>
      </c>
      <c r="K124" s="655">
        <v>244720</v>
      </c>
      <c r="L124" s="655">
        <v>0.875</v>
      </c>
      <c r="M124" s="655">
        <v>34960</v>
      </c>
      <c r="N124" s="655">
        <v>3</v>
      </c>
      <c r="O124" s="655">
        <v>104880</v>
      </c>
      <c r="P124" s="668">
        <v>0.375</v>
      </c>
      <c r="Q124" s="656">
        <v>34960</v>
      </c>
    </row>
    <row r="125" spans="1:17" ht="14.4" customHeight="1" x14ac:dyDescent="0.3">
      <c r="A125" s="651" t="s">
        <v>3451</v>
      </c>
      <c r="B125" s="652" t="s">
        <v>3172</v>
      </c>
      <c r="C125" s="652" t="s">
        <v>2794</v>
      </c>
      <c r="D125" s="652" t="s">
        <v>3513</v>
      </c>
      <c r="E125" s="652" t="s">
        <v>3514</v>
      </c>
      <c r="F125" s="655">
        <v>1</v>
      </c>
      <c r="G125" s="655">
        <v>16831.689999999999</v>
      </c>
      <c r="H125" s="655">
        <v>1</v>
      </c>
      <c r="I125" s="655">
        <v>16831.689999999999</v>
      </c>
      <c r="J125" s="655"/>
      <c r="K125" s="655"/>
      <c r="L125" s="655"/>
      <c r="M125" s="655"/>
      <c r="N125" s="655">
        <v>2</v>
      </c>
      <c r="O125" s="655">
        <v>33663.379999999997</v>
      </c>
      <c r="P125" s="668">
        <v>2</v>
      </c>
      <c r="Q125" s="656">
        <v>16831.689999999999</v>
      </c>
    </row>
    <row r="126" spans="1:17" ht="14.4" customHeight="1" x14ac:dyDescent="0.3">
      <c r="A126" s="651" t="s">
        <v>3451</v>
      </c>
      <c r="B126" s="652" t="s">
        <v>3172</v>
      </c>
      <c r="C126" s="652" t="s">
        <v>2794</v>
      </c>
      <c r="D126" s="652" t="s">
        <v>3515</v>
      </c>
      <c r="E126" s="652" t="s">
        <v>3516</v>
      </c>
      <c r="F126" s="655">
        <v>4</v>
      </c>
      <c r="G126" s="655">
        <v>26348.52</v>
      </c>
      <c r="H126" s="655">
        <v>1</v>
      </c>
      <c r="I126" s="655">
        <v>6587.13</v>
      </c>
      <c r="J126" s="655">
        <v>2</v>
      </c>
      <c r="K126" s="655">
        <v>13174.26</v>
      </c>
      <c r="L126" s="655">
        <v>0.5</v>
      </c>
      <c r="M126" s="655">
        <v>6587.13</v>
      </c>
      <c r="N126" s="655">
        <v>10</v>
      </c>
      <c r="O126" s="655">
        <v>65871.3</v>
      </c>
      <c r="P126" s="668">
        <v>2.5</v>
      </c>
      <c r="Q126" s="656">
        <v>6587.13</v>
      </c>
    </row>
    <row r="127" spans="1:17" ht="14.4" customHeight="1" x14ac:dyDescent="0.3">
      <c r="A127" s="651" t="s">
        <v>3451</v>
      </c>
      <c r="B127" s="652" t="s">
        <v>3172</v>
      </c>
      <c r="C127" s="652" t="s">
        <v>2794</v>
      </c>
      <c r="D127" s="652" t="s">
        <v>3517</v>
      </c>
      <c r="E127" s="652" t="s">
        <v>3518</v>
      </c>
      <c r="F127" s="655">
        <v>1</v>
      </c>
      <c r="G127" s="655">
        <v>1841.62</v>
      </c>
      <c r="H127" s="655">
        <v>1</v>
      </c>
      <c r="I127" s="655">
        <v>1841.62</v>
      </c>
      <c r="J127" s="655"/>
      <c r="K127" s="655"/>
      <c r="L127" s="655"/>
      <c r="M127" s="655"/>
      <c r="N127" s="655"/>
      <c r="O127" s="655"/>
      <c r="P127" s="668"/>
      <c r="Q127" s="656"/>
    </row>
    <row r="128" spans="1:17" ht="14.4" customHeight="1" x14ac:dyDescent="0.3">
      <c r="A128" s="651" t="s">
        <v>3451</v>
      </c>
      <c r="B128" s="652" t="s">
        <v>3172</v>
      </c>
      <c r="C128" s="652" t="s">
        <v>2794</v>
      </c>
      <c r="D128" s="652" t="s">
        <v>3519</v>
      </c>
      <c r="E128" s="652" t="s">
        <v>3520</v>
      </c>
      <c r="F128" s="655">
        <v>1</v>
      </c>
      <c r="G128" s="655">
        <v>31629.82</v>
      </c>
      <c r="H128" s="655">
        <v>1</v>
      </c>
      <c r="I128" s="655">
        <v>31629.82</v>
      </c>
      <c r="J128" s="655"/>
      <c r="K128" s="655"/>
      <c r="L128" s="655"/>
      <c r="M128" s="655"/>
      <c r="N128" s="655"/>
      <c r="O128" s="655"/>
      <c r="P128" s="668"/>
      <c r="Q128" s="656"/>
    </row>
    <row r="129" spans="1:17" ht="14.4" customHeight="1" x14ac:dyDescent="0.3">
      <c r="A129" s="651" t="s">
        <v>3451</v>
      </c>
      <c r="B129" s="652" t="s">
        <v>3172</v>
      </c>
      <c r="C129" s="652" t="s">
        <v>2794</v>
      </c>
      <c r="D129" s="652" t="s">
        <v>3521</v>
      </c>
      <c r="E129" s="652" t="s">
        <v>3522</v>
      </c>
      <c r="F129" s="655">
        <v>2</v>
      </c>
      <c r="G129" s="655">
        <v>161872.79999999999</v>
      </c>
      <c r="H129" s="655">
        <v>1</v>
      </c>
      <c r="I129" s="655">
        <v>80936.399999999994</v>
      </c>
      <c r="J129" s="655"/>
      <c r="K129" s="655"/>
      <c r="L129" s="655"/>
      <c r="M129" s="655"/>
      <c r="N129" s="655">
        <v>3</v>
      </c>
      <c r="O129" s="655">
        <v>242809.2</v>
      </c>
      <c r="P129" s="668">
        <v>1.5000000000000002</v>
      </c>
      <c r="Q129" s="656">
        <v>80936.400000000009</v>
      </c>
    </row>
    <row r="130" spans="1:17" ht="14.4" customHeight="1" x14ac:dyDescent="0.3">
      <c r="A130" s="651" t="s">
        <v>3451</v>
      </c>
      <c r="B130" s="652" t="s">
        <v>3172</v>
      </c>
      <c r="C130" s="652" t="s">
        <v>2794</v>
      </c>
      <c r="D130" s="652" t="s">
        <v>3523</v>
      </c>
      <c r="E130" s="652" t="s">
        <v>3524</v>
      </c>
      <c r="F130" s="655"/>
      <c r="G130" s="655"/>
      <c r="H130" s="655"/>
      <c r="I130" s="655"/>
      <c r="J130" s="655"/>
      <c r="K130" s="655"/>
      <c r="L130" s="655"/>
      <c r="M130" s="655"/>
      <c r="N130" s="655">
        <v>1</v>
      </c>
      <c r="O130" s="655">
        <v>13065.54</v>
      </c>
      <c r="P130" s="668"/>
      <c r="Q130" s="656">
        <v>13065.54</v>
      </c>
    </row>
    <row r="131" spans="1:17" ht="14.4" customHeight="1" x14ac:dyDescent="0.3">
      <c r="A131" s="651" t="s">
        <v>3451</v>
      </c>
      <c r="B131" s="652" t="s">
        <v>3172</v>
      </c>
      <c r="C131" s="652" t="s">
        <v>2794</v>
      </c>
      <c r="D131" s="652" t="s">
        <v>3525</v>
      </c>
      <c r="E131" s="652" t="s">
        <v>3526</v>
      </c>
      <c r="F131" s="655">
        <v>8</v>
      </c>
      <c r="G131" s="655">
        <v>34880</v>
      </c>
      <c r="H131" s="655">
        <v>1</v>
      </c>
      <c r="I131" s="655">
        <v>4360</v>
      </c>
      <c r="J131" s="655">
        <v>4</v>
      </c>
      <c r="K131" s="655">
        <v>17440</v>
      </c>
      <c r="L131" s="655">
        <v>0.5</v>
      </c>
      <c r="M131" s="655">
        <v>4360</v>
      </c>
      <c r="N131" s="655">
        <v>10</v>
      </c>
      <c r="O131" s="655">
        <v>43600</v>
      </c>
      <c r="P131" s="668">
        <v>1.25</v>
      </c>
      <c r="Q131" s="656">
        <v>4360</v>
      </c>
    </row>
    <row r="132" spans="1:17" ht="14.4" customHeight="1" x14ac:dyDescent="0.3">
      <c r="A132" s="651" t="s">
        <v>3451</v>
      </c>
      <c r="B132" s="652" t="s">
        <v>3172</v>
      </c>
      <c r="C132" s="652" t="s">
        <v>2794</v>
      </c>
      <c r="D132" s="652" t="s">
        <v>3527</v>
      </c>
      <c r="E132" s="652" t="s">
        <v>3477</v>
      </c>
      <c r="F132" s="655"/>
      <c r="G132" s="655"/>
      <c r="H132" s="655"/>
      <c r="I132" s="655"/>
      <c r="J132" s="655">
        <v>1</v>
      </c>
      <c r="K132" s="655">
        <v>15675</v>
      </c>
      <c r="L132" s="655"/>
      <c r="M132" s="655">
        <v>15675</v>
      </c>
      <c r="N132" s="655">
        <v>1</v>
      </c>
      <c r="O132" s="655">
        <v>15675</v>
      </c>
      <c r="P132" s="668"/>
      <c r="Q132" s="656">
        <v>15675</v>
      </c>
    </row>
    <row r="133" spans="1:17" ht="14.4" customHeight="1" x14ac:dyDescent="0.3">
      <c r="A133" s="651" t="s">
        <v>3451</v>
      </c>
      <c r="B133" s="652" t="s">
        <v>3172</v>
      </c>
      <c r="C133" s="652" t="s">
        <v>2794</v>
      </c>
      <c r="D133" s="652" t="s">
        <v>3528</v>
      </c>
      <c r="E133" s="652" t="s">
        <v>3529</v>
      </c>
      <c r="F133" s="655">
        <v>1</v>
      </c>
      <c r="G133" s="655">
        <v>4890.29</v>
      </c>
      <c r="H133" s="655">
        <v>1</v>
      </c>
      <c r="I133" s="655">
        <v>4890.29</v>
      </c>
      <c r="J133" s="655"/>
      <c r="K133" s="655"/>
      <c r="L133" s="655"/>
      <c r="M133" s="655"/>
      <c r="N133" s="655"/>
      <c r="O133" s="655"/>
      <c r="P133" s="668"/>
      <c r="Q133" s="656"/>
    </row>
    <row r="134" spans="1:17" ht="14.4" customHeight="1" x14ac:dyDescent="0.3">
      <c r="A134" s="651" t="s">
        <v>3451</v>
      </c>
      <c r="B134" s="652" t="s">
        <v>3172</v>
      </c>
      <c r="C134" s="652" t="s">
        <v>2794</v>
      </c>
      <c r="D134" s="652" t="s">
        <v>3530</v>
      </c>
      <c r="E134" s="652" t="s">
        <v>3531</v>
      </c>
      <c r="F134" s="655">
        <v>1</v>
      </c>
      <c r="G134" s="655">
        <v>21368</v>
      </c>
      <c r="H134" s="655">
        <v>1</v>
      </c>
      <c r="I134" s="655">
        <v>21368</v>
      </c>
      <c r="J134" s="655"/>
      <c r="K134" s="655"/>
      <c r="L134" s="655"/>
      <c r="M134" s="655"/>
      <c r="N134" s="655">
        <v>1</v>
      </c>
      <c r="O134" s="655">
        <v>21368</v>
      </c>
      <c r="P134" s="668">
        <v>1</v>
      </c>
      <c r="Q134" s="656">
        <v>21368</v>
      </c>
    </row>
    <row r="135" spans="1:17" ht="14.4" customHeight="1" x14ac:dyDescent="0.3">
      <c r="A135" s="651" t="s">
        <v>3451</v>
      </c>
      <c r="B135" s="652" t="s">
        <v>3172</v>
      </c>
      <c r="C135" s="652" t="s">
        <v>2794</v>
      </c>
      <c r="D135" s="652" t="s">
        <v>3532</v>
      </c>
      <c r="E135" s="652" t="s">
        <v>3533</v>
      </c>
      <c r="F135" s="655"/>
      <c r="G135" s="655"/>
      <c r="H135" s="655"/>
      <c r="I135" s="655"/>
      <c r="J135" s="655"/>
      <c r="K135" s="655"/>
      <c r="L135" s="655"/>
      <c r="M135" s="655"/>
      <c r="N135" s="655">
        <v>2</v>
      </c>
      <c r="O135" s="655">
        <v>60270</v>
      </c>
      <c r="P135" s="668"/>
      <c r="Q135" s="656">
        <v>30135</v>
      </c>
    </row>
    <row r="136" spans="1:17" ht="14.4" customHeight="1" x14ac:dyDescent="0.3">
      <c r="A136" s="651" t="s">
        <v>3451</v>
      </c>
      <c r="B136" s="652" t="s">
        <v>3172</v>
      </c>
      <c r="C136" s="652" t="s">
        <v>2794</v>
      </c>
      <c r="D136" s="652" t="s">
        <v>3534</v>
      </c>
      <c r="E136" s="652" t="s">
        <v>3535</v>
      </c>
      <c r="F136" s="655"/>
      <c r="G136" s="655"/>
      <c r="H136" s="655"/>
      <c r="I136" s="655"/>
      <c r="J136" s="655"/>
      <c r="K136" s="655"/>
      <c r="L136" s="655"/>
      <c r="M136" s="655"/>
      <c r="N136" s="655">
        <v>2</v>
      </c>
      <c r="O136" s="655">
        <v>4987.18</v>
      </c>
      <c r="P136" s="668"/>
      <c r="Q136" s="656">
        <v>2493.59</v>
      </c>
    </row>
    <row r="137" spans="1:17" ht="14.4" customHeight="1" x14ac:dyDescent="0.3">
      <c r="A137" s="651" t="s">
        <v>3451</v>
      </c>
      <c r="B137" s="652" t="s">
        <v>3172</v>
      </c>
      <c r="C137" s="652" t="s">
        <v>2794</v>
      </c>
      <c r="D137" s="652" t="s">
        <v>3536</v>
      </c>
      <c r="E137" s="652" t="s">
        <v>3479</v>
      </c>
      <c r="F137" s="655"/>
      <c r="G137" s="655"/>
      <c r="H137" s="655"/>
      <c r="I137" s="655"/>
      <c r="J137" s="655"/>
      <c r="K137" s="655"/>
      <c r="L137" s="655"/>
      <c r="M137" s="655"/>
      <c r="N137" s="655">
        <v>2</v>
      </c>
      <c r="O137" s="655">
        <v>17073.099999999999</v>
      </c>
      <c r="P137" s="668"/>
      <c r="Q137" s="656">
        <v>8536.5499999999993</v>
      </c>
    </row>
    <row r="138" spans="1:17" ht="14.4" customHeight="1" x14ac:dyDescent="0.3">
      <c r="A138" s="651" t="s">
        <v>3451</v>
      </c>
      <c r="B138" s="652" t="s">
        <v>3172</v>
      </c>
      <c r="C138" s="652" t="s">
        <v>2679</v>
      </c>
      <c r="D138" s="652" t="s">
        <v>3537</v>
      </c>
      <c r="E138" s="652" t="s">
        <v>3538</v>
      </c>
      <c r="F138" s="655"/>
      <c r="G138" s="655"/>
      <c r="H138" s="655"/>
      <c r="I138" s="655"/>
      <c r="J138" s="655"/>
      <c r="K138" s="655"/>
      <c r="L138" s="655"/>
      <c r="M138" s="655"/>
      <c r="N138" s="655">
        <v>1</v>
      </c>
      <c r="O138" s="655">
        <v>213</v>
      </c>
      <c r="P138" s="668"/>
      <c r="Q138" s="656">
        <v>213</v>
      </c>
    </row>
    <row r="139" spans="1:17" ht="14.4" customHeight="1" x14ac:dyDescent="0.3">
      <c r="A139" s="651" t="s">
        <v>3451</v>
      </c>
      <c r="B139" s="652" t="s">
        <v>3172</v>
      </c>
      <c r="C139" s="652" t="s">
        <v>2679</v>
      </c>
      <c r="D139" s="652" t="s">
        <v>3539</v>
      </c>
      <c r="E139" s="652" t="s">
        <v>3540</v>
      </c>
      <c r="F139" s="655">
        <v>45</v>
      </c>
      <c r="G139" s="655">
        <v>6750</v>
      </c>
      <c r="H139" s="655">
        <v>1</v>
      </c>
      <c r="I139" s="655">
        <v>150</v>
      </c>
      <c r="J139" s="655">
        <v>42</v>
      </c>
      <c r="K139" s="655">
        <v>6342</v>
      </c>
      <c r="L139" s="655">
        <v>0.93955555555555559</v>
      </c>
      <c r="M139" s="655">
        <v>151</v>
      </c>
      <c r="N139" s="655">
        <v>33</v>
      </c>
      <c r="O139" s="655">
        <v>5115</v>
      </c>
      <c r="P139" s="668">
        <v>0.75777777777777777</v>
      </c>
      <c r="Q139" s="656">
        <v>155</v>
      </c>
    </row>
    <row r="140" spans="1:17" ht="14.4" customHeight="1" x14ac:dyDescent="0.3">
      <c r="A140" s="651" t="s">
        <v>3451</v>
      </c>
      <c r="B140" s="652" t="s">
        <v>3172</v>
      </c>
      <c r="C140" s="652" t="s">
        <v>2679</v>
      </c>
      <c r="D140" s="652" t="s">
        <v>3541</v>
      </c>
      <c r="E140" s="652" t="s">
        <v>3542</v>
      </c>
      <c r="F140" s="655">
        <v>147</v>
      </c>
      <c r="G140" s="655">
        <v>26754</v>
      </c>
      <c r="H140" s="655">
        <v>1</v>
      </c>
      <c r="I140" s="655">
        <v>182</v>
      </c>
      <c r="J140" s="655">
        <v>105</v>
      </c>
      <c r="K140" s="655">
        <v>19215</v>
      </c>
      <c r="L140" s="655">
        <v>0.71821036106750391</v>
      </c>
      <c r="M140" s="655">
        <v>183</v>
      </c>
      <c r="N140" s="655">
        <v>69</v>
      </c>
      <c r="O140" s="655">
        <v>12903</v>
      </c>
      <c r="P140" s="668">
        <v>0.48228302309934962</v>
      </c>
      <c r="Q140" s="656">
        <v>187</v>
      </c>
    </row>
    <row r="141" spans="1:17" ht="14.4" customHeight="1" x14ac:dyDescent="0.3">
      <c r="A141" s="651" t="s">
        <v>3451</v>
      </c>
      <c r="B141" s="652" t="s">
        <v>3172</v>
      </c>
      <c r="C141" s="652" t="s">
        <v>2679</v>
      </c>
      <c r="D141" s="652" t="s">
        <v>3543</v>
      </c>
      <c r="E141" s="652" t="s">
        <v>3544</v>
      </c>
      <c r="F141" s="655">
        <v>4</v>
      </c>
      <c r="G141" s="655">
        <v>496</v>
      </c>
      <c r="H141" s="655">
        <v>1</v>
      </c>
      <c r="I141" s="655">
        <v>124</v>
      </c>
      <c r="J141" s="655">
        <v>3</v>
      </c>
      <c r="K141" s="655">
        <v>375</v>
      </c>
      <c r="L141" s="655">
        <v>0.75604838709677424</v>
      </c>
      <c r="M141" s="655">
        <v>125</v>
      </c>
      <c r="N141" s="655">
        <v>1</v>
      </c>
      <c r="O141" s="655">
        <v>128</v>
      </c>
      <c r="P141" s="668">
        <v>0.25806451612903225</v>
      </c>
      <c r="Q141" s="656">
        <v>128</v>
      </c>
    </row>
    <row r="142" spans="1:17" ht="14.4" customHeight="1" x14ac:dyDescent="0.3">
      <c r="A142" s="651" t="s">
        <v>3451</v>
      </c>
      <c r="B142" s="652" t="s">
        <v>3172</v>
      </c>
      <c r="C142" s="652" t="s">
        <v>2679</v>
      </c>
      <c r="D142" s="652" t="s">
        <v>3545</v>
      </c>
      <c r="E142" s="652" t="s">
        <v>3546</v>
      </c>
      <c r="F142" s="655">
        <v>5</v>
      </c>
      <c r="G142" s="655">
        <v>1085</v>
      </c>
      <c r="H142" s="655">
        <v>1</v>
      </c>
      <c r="I142" s="655">
        <v>217</v>
      </c>
      <c r="J142" s="655">
        <v>11</v>
      </c>
      <c r="K142" s="655">
        <v>2409</v>
      </c>
      <c r="L142" s="655">
        <v>2.2202764976958527</v>
      </c>
      <c r="M142" s="655">
        <v>219</v>
      </c>
      <c r="N142" s="655">
        <v>10</v>
      </c>
      <c r="O142" s="655">
        <v>2230</v>
      </c>
      <c r="P142" s="668">
        <v>2.0552995391705071</v>
      </c>
      <c r="Q142" s="656">
        <v>223</v>
      </c>
    </row>
    <row r="143" spans="1:17" ht="14.4" customHeight="1" x14ac:dyDescent="0.3">
      <c r="A143" s="651" t="s">
        <v>3451</v>
      </c>
      <c r="B143" s="652" t="s">
        <v>3172</v>
      </c>
      <c r="C143" s="652" t="s">
        <v>2679</v>
      </c>
      <c r="D143" s="652" t="s">
        <v>3547</v>
      </c>
      <c r="E143" s="652" t="s">
        <v>3548</v>
      </c>
      <c r="F143" s="655">
        <v>3</v>
      </c>
      <c r="G143" s="655">
        <v>651</v>
      </c>
      <c r="H143" s="655">
        <v>1</v>
      </c>
      <c r="I143" s="655">
        <v>217</v>
      </c>
      <c r="J143" s="655">
        <v>1</v>
      </c>
      <c r="K143" s="655">
        <v>219</v>
      </c>
      <c r="L143" s="655">
        <v>0.33640552995391704</v>
      </c>
      <c r="M143" s="655">
        <v>219</v>
      </c>
      <c r="N143" s="655">
        <v>1</v>
      </c>
      <c r="O143" s="655">
        <v>223</v>
      </c>
      <c r="P143" s="668">
        <v>0.34254992319508448</v>
      </c>
      <c r="Q143" s="656">
        <v>223</v>
      </c>
    </row>
    <row r="144" spans="1:17" ht="14.4" customHeight="1" x14ac:dyDescent="0.3">
      <c r="A144" s="651" t="s">
        <v>3451</v>
      </c>
      <c r="B144" s="652" t="s">
        <v>3172</v>
      </c>
      <c r="C144" s="652" t="s">
        <v>2679</v>
      </c>
      <c r="D144" s="652" t="s">
        <v>3549</v>
      </c>
      <c r="E144" s="652" t="s">
        <v>3550</v>
      </c>
      <c r="F144" s="655">
        <v>1</v>
      </c>
      <c r="G144" s="655">
        <v>219</v>
      </c>
      <c r="H144" s="655">
        <v>1</v>
      </c>
      <c r="I144" s="655">
        <v>219</v>
      </c>
      <c r="J144" s="655">
        <v>4</v>
      </c>
      <c r="K144" s="655">
        <v>884</v>
      </c>
      <c r="L144" s="655">
        <v>4.0365296803652972</v>
      </c>
      <c r="M144" s="655">
        <v>221</v>
      </c>
      <c r="N144" s="655">
        <v>6</v>
      </c>
      <c r="O144" s="655">
        <v>1350</v>
      </c>
      <c r="P144" s="668">
        <v>6.1643835616438354</v>
      </c>
      <c r="Q144" s="656">
        <v>225</v>
      </c>
    </row>
    <row r="145" spans="1:17" ht="14.4" customHeight="1" x14ac:dyDescent="0.3">
      <c r="A145" s="651" t="s">
        <v>3451</v>
      </c>
      <c r="B145" s="652" t="s">
        <v>3172</v>
      </c>
      <c r="C145" s="652" t="s">
        <v>2679</v>
      </c>
      <c r="D145" s="652" t="s">
        <v>3551</v>
      </c>
      <c r="E145" s="652" t="s">
        <v>3552</v>
      </c>
      <c r="F145" s="655">
        <v>8</v>
      </c>
      <c r="G145" s="655">
        <v>33016</v>
      </c>
      <c r="H145" s="655">
        <v>1</v>
      </c>
      <c r="I145" s="655">
        <v>4127</v>
      </c>
      <c r="J145" s="655">
        <v>4</v>
      </c>
      <c r="K145" s="655">
        <v>16556</v>
      </c>
      <c r="L145" s="655">
        <v>0.5014538405621517</v>
      </c>
      <c r="M145" s="655">
        <v>4139</v>
      </c>
      <c r="N145" s="655">
        <v>9</v>
      </c>
      <c r="O145" s="655">
        <v>37476</v>
      </c>
      <c r="P145" s="668">
        <v>1.1350860188999272</v>
      </c>
      <c r="Q145" s="656">
        <v>4164</v>
      </c>
    </row>
    <row r="146" spans="1:17" ht="14.4" customHeight="1" x14ac:dyDescent="0.3">
      <c r="A146" s="651" t="s">
        <v>3451</v>
      </c>
      <c r="B146" s="652" t="s">
        <v>3172</v>
      </c>
      <c r="C146" s="652" t="s">
        <v>2679</v>
      </c>
      <c r="D146" s="652" t="s">
        <v>3553</v>
      </c>
      <c r="E146" s="652" t="s">
        <v>3554</v>
      </c>
      <c r="F146" s="655">
        <v>25</v>
      </c>
      <c r="G146" s="655">
        <v>95375</v>
      </c>
      <c r="H146" s="655">
        <v>1</v>
      </c>
      <c r="I146" s="655">
        <v>3815</v>
      </c>
      <c r="J146" s="655">
        <v>11</v>
      </c>
      <c r="K146" s="655">
        <v>42064</v>
      </c>
      <c r="L146" s="655">
        <v>0.44103800786369596</v>
      </c>
      <c r="M146" s="655">
        <v>3824</v>
      </c>
      <c r="N146" s="655">
        <v>21</v>
      </c>
      <c r="O146" s="655">
        <v>81060</v>
      </c>
      <c r="P146" s="668">
        <v>0.8499082568807339</v>
      </c>
      <c r="Q146" s="656">
        <v>3860</v>
      </c>
    </row>
    <row r="147" spans="1:17" ht="14.4" customHeight="1" x14ac:dyDescent="0.3">
      <c r="A147" s="651" t="s">
        <v>3451</v>
      </c>
      <c r="B147" s="652" t="s">
        <v>3172</v>
      </c>
      <c r="C147" s="652" t="s">
        <v>2679</v>
      </c>
      <c r="D147" s="652" t="s">
        <v>3555</v>
      </c>
      <c r="E147" s="652" t="s">
        <v>3556</v>
      </c>
      <c r="F147" s="655">
        <v>2</v>
      </c>
      <c r="G147" s="655">
        <v>15670</v>
      </c>
      <c r="H147" s="655">
        <v>1</v>
      </c>
      <c r="I147" s="655">
        <v>7835</v>
      </c>
      <c r="J147" s="655"/>
      <c r="K147" s="655"/>
      <c r="L147" s="655"/>
      <c r="M147" s="655"/>
      <c r="N147" s="655">
        <v>4</v>
      </c>
      <c r="O147" s="655">
        <v>31700</v>
      </c>
      <c r="P147" s="668">
        <v>2.02297383535418</v>
      </c>
      <c r="Q147" s="656">
        <v>7925</v>
      </c>
    </row>
    <row r="148" spans="1:17" ht="14.4" customHeight="1" x14ac:dyDescent="0.3">
      <c r="A148" s="651" t="s">
        <v>3451</v>
      </c>
      <c r="B148" s="652" t="s">
        <v>3172</v>
      </c>
      <c r="C148" s="652" t="s">
        <v>2679</v>
      </c>
      <c r="D148" s="652" t="s">
        <v>3557</v>
      </c>
      <c r="E148" s="652" t="s">
        <v>3558</v>
      </c>
      <c r="F148" s="655">
        <v>2</v>
      </c>
      <c r="G148" s="655">
        <v>2554</v>
      </c>
      <c r="H148" s="655">
        <v>1</v>
      </c>
      <c r="I148" s="655">
        <v>1277</v>
      </c>
      <c r="J148" s="655">
        <v>4</v>
      </c>
      <c r="K148" s="655">
        <v>5124</v>
      </c>
      <c r="L148" s="655">
        <v>2.0062646828504307</v>
      </c>
      <c r="M148" s="655">
        <v>1281</v>
      </c>
      <c r="N148" s="655"/>
      <c r="O148" s="655"/>
      <c r="P148" s="668"/>
      <c r="Q148" s="656"/>
    </row>
    <row r="149" spans="1:17" ht="14.4" customHeight="1" x14ac:dyDescent="0.3">
      <c r="A149" s="651" t="s">
        <v>3451</v>
      </c>
      <c r="B149" s="652" t="s">
        <v>3172</v>
      </c>
      <c r="C149" s="652" t="s">
        <v>2679</v>
      </c>
      <c r="D149" s="652" t="s">
        <v>3559</v>
      </c>
      <c r="E149" s="652" t="s">
        <v>3560</v>
      </c>
      <c r="F149" s="655">
        <v>62</v>
      </c>
      <c r="G149" s="655">
        <v>314216</v>
      </c>
      <c r="H149" s="655">
        <v>1</v>
      </c>
      <c r="I149" s="655">
        <v>5068</v>
      </c>
      <c r="J149" s="655">
        <v>51</v>
      </c>
      <c r="K149" s="655">
        <v>258876</v>
      </c>
      <c r="L149" s="655">
        <v>0.82387911500369171</v>
      </c>
      <c r="M149" s="655">
        <v>5076</v>
      </c>
      <c r="N149" s="655">
        <v>49</v>
      </c>
      <c r="O149" s="655">
        <v>252693</v>
      </c>
      <c r="P149" s="668">
        <v>0.80420156834788803</v>
      </c>
      <c r="Q149" s="656">
        <v>5157</v>
      </c>
    </row>
    <row r="150" spans="1:17" ht="14.4" customHeight="1" x14ac:dyDescent="0.3">
      <c r="A150" s="651" t="s">
        <v>3451</v>
      </c>
      <c r="B150" s="652" t="s">
        <v>3172</v>
      </c>
      <c r="C150" s="652" t="s">
        <v>2679</v>
      </c>
      <c r="D150" s="652" t="s">
        <v>3561</v>
      </c>
      <c r="E150" s="652" t="s">
        <v>3562</v>
      </c>
      <c r="F150" s="655">
        <v>1</v>
      </c>
      <c r="G150" s="655">
        <v>5508</v>
      </c>
      <c r="H150" s="655">
        <v>1</v>
      </c>
      <c r="I150" s="655">
        <v>5508</v>
      </c>
      <c r="J150" s="655">
        <v>1</v>
      </c>
      <c r="K150" s="655">
        <v>5516</v>
      </c>
      <c r="L150" s="655">
        <v>1.0014524328249819</v>
      </c>
      <c r="M150" s="655">
        <v>5516</v>
      </c>
      <c r="N150" s="655"/>
      <c r="O150" s="655"/>
      <c r="P150" s="668"/>
      <c r="Q150" s="656"/>
    </row>
    <row r="151" spans="1:17" ht="14.4" customHeight="1" x14ac:dyDescent="0.3">
      <c r="A151" s="651" t="s">
        <v>3451</v>
      </c>
      <c r="B151" s="652" t="s">
        <v>3172</v>
      </c>
      <c r="C151" s="652" t="s">
        <v>2679</v>
      </c>
      <c r="D151" s="652" t="s">
        <v>3563</v>
      </c>
      <c r="E151" s="652" t="s">
        <v>3564</v>
      </c>
      <c r="F151" s="655">
        <v>69</v>
      </c>
      <c r="G151" s="655">
        <v>11937</v>
      </c>
      <c r="H151" s="655">
        <v>1</v>
      </c>
      <c r="I151" s="655">
        <v>173</v>
      </c>
      <c r="J151" s="655">
        <v>79</v>
      </c>
      <c r="K151" s="655">
        <v>13825</v>
      </c>
      <c r="L151" s="655">
        <v>1.158163692720114</v>
      </c>
      <c r="M151" s="655">
        <v>175</v>
      </c>
      <c r="N151" s="655">
        <v>60</v>
      </c>
      <c r="O151" s="655">
        <v>10620</v>
      </c>
      <c r="P151" s="668">
        <v>0.88967077155064089</v>
      </c>
      <c r="Q151" s="656">
        <v>177</v>
      </c>
    </row>
    <row r="152" spans="1:17" ht="14.4" customHeight="1" x14ac:dyDescent="0.3">
      <c r="A152" s="651" t="s">
        <v>3451</v>
      </c>
      <c r="B152" s="652" t="s">
        <v>3172</v>
      </c>
      <c r="C152" s="652" t="s">
        <v>2679</v>
      </c>
      <c r="D152" s="652" t="s">
        <v>3565</v>
      </c>
      <c r="E152" s="652" t="s">
        <v>3566</v>
      </c>
      <c r="F152" s="655">
        <v>86</v>
      </c>
      <c r="G152" s="655">
        <v>171656</v>
      </c>
      <c r="H152" s="655">
        <v>1</v>
      </c>
      <c r="I152" s="655">
        <v>1996</v>
      </c>
      <c r="J152" s="655">
        <v>87</v>
      </c>
      <c r="K152" s="655">
        <v>174087</v>
      </c>
      <c r="L152" s="655">
        <v>1.0141620450202731</v>
      </c>
      <c r="M152" s="655">
        <v>2001</v>
      </c>
      <c r="N152" s="655">
        <v>111</v>
      </c>
      <c r="O152" s="655">
        <v>227328</v>
      </c>
      <c r="P152" s="668">
        <v>1.3243230647341193</v>
      </c>
      <c r="Q152" s="656">
        <v>2048</v>
      </c>
    </row>
    <row r="153" spans="1:17" ht="14.4" customHeight="1" x14ac:dyDescent="0.3">
      <c r="A153" s="651" t="s">
        <v>3451</v>
      </c>
      <c r="B153" s="652" t="s">
        <v>3172</v>
      </c>
      <c r="C153" s="652" t="s">
        <v>2679</v>
      </c>
      <c r="D153" s="652" t="s">
        <v>3567</v>
      </c>
      <c r="E153" s="652" t="s">
        <v>3568</v>
      </c>
      <c r="F153" s="655">
        <v>26</v>
      </c>
      <c r="G153" s="655">
        <v>69992</v>
      </c>
      <c r="H153" s="655">
        <v>1</v>
      </c>
      <c r="I153" s="655">
        <v>2692</v>
      </c>
      <c r="J153" s="655">
        <v>16</v>
      </c>
      <c r="K153" s="655">
        <v>43136</v>
      </c>
      <c r="L153" s="655">
        <v>0.6162990056006401</v>
      </c>
      <c r="M153" s="655">
        <v>2696</v>
      </c>
      <c r="N153" s="655">
        <v>15</v>
      </c>
      <c r="O153" s="655">
        <v>41040</v>
      </c>
      <c r="P153" s="668">
        <v>0.58635272602583155</v>
      </c>
      <c r="Q153" s="656">
        <v>2736</v>
      </c>
    </row>
    <row r="154" spans="1:17" ht="14.4" customHeight="1" x14ac:dyDescent="0.3">
      <c r="A154" s="651" t="s">
        <v>3451</v>
      </c>
      <c r="B154" s="652" t="s">
        <v>3172</v>
      </c>
      <c r="C154" s="652" t="s">
        <v>2679</v>
      </c>
      <c r="D154" s="652" t="s">
        <v>3569</v>
      </c>
      <c r="E154" s="652" t="s">
        <v>3570</v>
      </c>
      <c r="F154" s="655">
        <v>2</v>
      </c>
      <c r="G154" s="655">
        <v>4152</v>
      </c>
      <c r="H154" s="655">
        <v>1</v>
      </c>
      <c r="I154" s="655">
        <v>2076</v>
      </c>
      <c r="J154" s="655"/>
      <c r="K154" s="655"/>
      <c r="L154" s="655"/>
      <c r="M154" s="655"/>
      <c r="N154" s="655">
        <v>5</v>
      </c>
      <c r="O154" s="655">
        <v>10565</v>
      </c>
      <c r="P154" s="668">
        <v>2.5445568400770715</v>
      </c>
      <c r="Q154" s="656">
        <v>2113</v>
      </c>
    </row>
    <row r="155" spans="1:17" ht="14.4" customHeight="1" x14ac:dyDescent="0.3">
      <c r="A155" s="651" t="s">
        <v>3451</v>
      </c>
      <c r="B155" s="652" t="s">
        <v>3172</v>
      </c>
      <c r="C155" s="652" t="s">
        <v>2679</v>
      </c>
      <c r="D155" s="652" t="s">
        <v>3571</v>
      </c>
      <c r="E155" s="652" t="s">
        <v>3572</v>
      </c>
      <c r="F155" s="655">
        <v>1</v>
      </c>
      <c r="G155" s="655">
        <v>150</v>
      </c>
      <c r="H155" s="655">
        <v>1</v>
      </c>
      <c r="I155" s="655">
        <v>150</v>
      </c>
      <c r="J155" s="655">
        <v>2</v>
      </c>
      <c r="K155" s="655">
        <v>302</v>
      </c>
      <c r="L155" s="655">
        <v>2.0133333333333332</v>
      </c>
      <c r="M155" s="655">
        <v>151</v>
      </c>
      <c r="N155" s="655">
        <v>2</v>
      </c>
      <c r="O155" s="655">
        <v>310</v>
      </c>
      <c r="P155" s="668">
        <v>2.0666666666666669</v>
      </c>
      <c r="Q155" s="656">
        <v>155</v>
      </c>
    </row>
    <row r="156" spans="1:17" ht="14.4" customHeight="1" x14ac:dyDescent="0.3">
      <c r="A156" s="651" t="s">
        <v>3451</v>
      </c>
      <c r="B156" s="652" t="s">
        <v>3172</v>
      </c>
      <c r="C156" s="652" t="s">
        <v>2679</v>
      </c>
      <c r="D156" s="652" t="s">
        <v>3573</v>
      </c>
      <c r="E156" s="652" t="s">
        <v>3574</v>
      </c>
      <c r="F156" s="655"/>
      <c r="G156" s="655"/>
      <c r="H156" s="655"/>
      <c r="I156" s="655"/>
      <c r="J156" s="655">
        <v>5</v>
      </c>
      <c r="K156" s="655">
        <v>975</v>
      </c>
      <c r="L156" s="655"/>
      <c r="M156" s="655">
        <v>195</v>
      </c>
      <c r="N156" s="655">
        <v>1</v>
      </c>
      <c r="O156" s="655">
        <v>199</v>
      </c>
      <c r="P156" s="668"/>
      <c r="Q156" s="656">
        <v>199</v>
      </c>
    </row>
    <row r="157" spans="1:17" ht="14.4" customHeight="1" x14ac:dyDescent="0.3">
      <c r="A157" s="651" t="s">
        <v>3451</v>
      </c>
      <c r="B157" s="652" t="s">
        <v>3172</v>
      </c>
      <c r="C157" s="652" t="s">
        <v>2679</v>
      </c>
      <c r="D157" s="652" t="s">
        <v>3575</v>
      </c>
      <c r="E157" s="652" t="s">
        <v>3576</v>
      </c>
      <c r="F157" s="655">
        <v>665</v>
      </c>
      <c r="G157" s="655">
        <v>131670</v>
      </c>
      <c r="H157" s="655">
        <v>1</v>
      </c>
      <c r="I157" s="655">
        <v>198</v>
      </c>
      <c r="J157" s="655">
        <v>789</v>
      </c>
      <c r="K157" s="655">
        <v>157800</v>
      </c>
      <c r="L157" s="655">
        <v>1.1984506721348827</v>
      </c>
      <c r="M157" s="655">
        <v>200</v>
      </c>
      <c r="N157" s="655">
        <v>837</v>
      </c>
      <c r="O157" s="655">
        <v>170748</v>
      </c>
      <c r="P157" s="668">
        <v>1.2967874231032126</v>
      </c>
      <c r="Q157" s="656">
        <v>204</v>
      </c>
    </row>
    <row r="158" spans="1:17" ht="14.4" customHeight="1" x14ac:dyDescent="0.3">
      <c r="A158" s="651" t="s">
        <v>3451</v>
      </c>
      <c r="B158" s="652" t="s">
        <v>3172</v>
      </c>
      <c r="C158" s="652" t="s">
        <v>2679</v>
      </c>
      <c r="D158" s="652" t="s">
        <v>3577</v>
      </c>
      <c r="E158" s="652" t="s">
        <v>3578</v>
      </c>
      <c r="F158" s="655">
        <v>1</v>
      </c>
      <c r="G158" s="655">
        <v>158</v>
      </c>
      <c r="H158" s="655">
        <v>1</v>
      </c>
      <c r="I158" s="655">
        <v>158</v>
      </c>
      <c r="J158" s="655">
        <v>1</v>
      </c>
      <c r="K158" s="655">
        <v>159</v>
      </c>
      <c r="L158" s="655">
        <v>1.0063291139240507</v>
      </c>
      <c r="M158" s="655">
        <v>159</v>
      </c>
      <c r="N158" s="655">
        <v>3</v>
      </c>
      <c r="O158" s="655">
        <v>489</v>
      </c>
      <c r="P158" s="668">
        <v>3.0949367088607596</v>
      </c>
      <c r="Q158" s="656">
        <v>163</v>
      </c>
    </row>
    <row r="159" spans="1:17" ht="14.4" customHeight="1" x14ac:dyDescent="0.3">
      <c r="A159" s="651" t="s">
        <v>3451</v>
      </c>
      <c r="B159" s="652" t="s">
        <v>3172</v>
      </c>
      <c r="C159" s="652" t="s">
        <v>2679</v>
      </c>
      <c r="D159" s="652" t="s">
        <v>3579</v>
      </c>
      <c r="E159" s="652" t="s">
        <v>3580</v>
      </c>
      <c r="F159" s="655">
        <v>22</v>
      </c>
      <c r="G159" s="655">
        <v>46596</v>
      </c>
      <c r="H159" s="655">
        <v>1</v>
      </c>
      <c r="I159" s="655">
        <v>2118</v>
      </c>
      <c r="J159" s="655">
        <v>55</v>
      </c>
      <c r="K159" s="655">
        <v>116765</v>
      </c>
      <c r="L159" s="655">
        <v>2.5059017941454202</v>
      </c>
      <c r="M159" s="655">
        <v>2123</v>
      </c>
      <c r="N159" s="655">
        <v>41</v>
      </c>
      <c r="O159" s="655">
        <v>88314</v>
      </c>
      <c r="P159" s="668">
        <v>1.8953129023950555</v>
      </c>
      <c r="Q159" s="656">
        <v>2154</v>
      </c>
    </row>
    <row r="160" spans="1:17" ht="14.4" customHeight="1" x14ac:dyDescent="0.3">
      <c r="A160" s="651" t="s">
        <v>3451</v>
      </c>
      <c r="B160" s="652" t="s">
        <v>3172</v>
      </c>
      <c r="C160" s="652" t="s">
        <v>2679</v>
      </c>
      <c r="D160" s="652" t="s">
        <v>3581</v>
      </c>
      <c r="E160" s="652" t="s">
        <v>3554</v>
      </c>
      <c r="F160" s="655">
        <v>30</v>
      </c>
      <c r="G160" s="655">
        <v>55920</v>
      </c>
      <c r="H160" s="655">
        <v>1</v>
      </c>
      <c r="I160" s="655">
        <v>1864</v>
      </c>
      <c r="J160" s="655">
        <v>12</v>
      </c>
      <c r="K160" s="655">
        <v>22428</v>
      </c>
      <c r="L160" s="655">
        <v>0.40107296137339055</v>
      </c>
      <c r="M160" s="655">
        <v>1869</v>
      </c>
      <c r="N160" s="655">
        <v>22</v>
      </c>
      <c r="O160" s="655">
        <v>41536</v>
      </c>
      <c r="P160" s="668">
        <v>0.7427753934191702</v>
      </c>
      <c r="Q160" s="656">
        <v>1888</v>
      </c>
    </row>
    <row r="161" spans="1:17" ht="14.4" customHeight="1" x14ac:dyDescent="0.3">
      <c r="A161" s="651" t="s">
        <v>3451</v>
      </c>
      <c r="B161" s="652" t="s">
        <v>3172</v>
      </c>
      <c r="C161" s="652" t="s">
        <v>2679</v>
      </c>
      <c r="D161" s="652" t="s">
        <v>3582</v>
      </c>
      <c r="E161" s="652" t="s">
        <v>3583</v>
      </c>
      <c r="F161" s="655"/>
      <c r="G161" s="655"/>
      <c r="H161" s="655"/>
      <c r="I161" s="655"/>
      <c r="J161" s="655">
        <v>2</v>
      </c>
      <c r="K161" s="655">
        <v>318</v>
      </c>
      <c r="L161" s="655"/>
      <c r="M161" s="655">
        <v>159</v>
      </c>
      <c r="N161" s="655">
        <v>1</v>
      </c>
      <c r="O161" s="655">
        <v>163</v>
      </c>
      <c r="P161" s="668"/>
      <c r="Q161" s="656">
        <v>163</v>
      </c>
    </row>
    <row r="162" spans="1:17" ht="14.4" customHeight="1" x14ac:dyDescent="0.3">
      <c r="A162" s="651" t="s">
        <v>3451</v>
      </c>
      <c r="B162" s="652" t="s">
        <v>3172</v>
      </c>
      <c r="C162" s="652" t="s">
        <v>2679</v>
      </c>
      <c r="D162" s="652" t="s">
        <v>3584</v>
      </c>
      <c r="E162" s="652" t="s">
        <v>3585</v>
      </c>
      <c r="F162" s="655">
        <v>18</v>
      </c>
      <c r="G162" s="655">
        <v>150912</v>
      </c>
      <c r="H162" s="655">
        <v>1</v>
      </c>
      <c r="I162" s="655">
        <v>8384</v>
      </c>
      <c r="J162" s="655">
        <v>7</v>
      </c>
      <c r="K162" s="655">
        <v>58793</v>
      </c>
      <c r="L162" s="655">
        <v>0.38958465860899066</v>
      </c>
      <c r="M162" s="655">
        <v>8399</v>
      </c>
      <c r="N162" s="655">
        <v>13</v>
      </c>
      <c r="O162" s="655">
        <v>109967</v>
      </c>
      <c r="P162" s="668">
        <v>0.72868294105173881</v>
      </c>
      <c r="Q162" s="656">
        <v>8459</v>
      </c>
    </row>
    <row r="163" spans="1:17" ht="14.4" customHeight="1" x14ac:dyDescent="0.3">
      <c r="A163" s="651" t="s">
        <v>3451</v>
      </c>
      <c r="B163" s="652" t="s">
        <v>3172</v>
      </c>
      <c r="C163" s="652" t="s">
        <v>2679</v>
      </c>
      <c r="D163" s="652" t="s">
        <v>3586</v>
      </c>
      <c r="E163" s="652" t="s">
        <v>3587</v>
      </c>
      <c r="F163" s="655">
        <v>1</v>
      </c>
      <c r="G163" s="655">
        <v>1993</v>
      </c>
      <c r="H163" s="655">
        <v>1</v>
      </c>
      <c r="I163" s="655">
        <v>1993</v>
      </c>
      <c r="J163" s="655"/>
      <c r="K163" s="655"/>
      <c r="L163" s="655"/>
      <c r="M163" s="655"/>
      <c r="N163" s="655"/>
      <c r="O163" s="655"/>
      <c r="P163" s="668"/>
      <c r="Q163" s="656"/>
    </row>
    <row r="164" spans="1:17" ht="14.4" customHeight="1" x14ac:dyDescent="0.3">
      <c r="A164" s="651" t="s">
        <v>3588</v>
      </c>
      <c r="B164" s="652" t="s">
        <v>3589</v>
      </c>
      <c r="C164" s="652" t="s">
        <v>2679</v>
      </c>
      <c r="D164" s="652" t="s">
        <v>3590</v>
      </c>
      <c r="E164" s="652" t="s">
        <v>3591</v>
      </c>
      <c r="F164" s="655">
        <v>100</v>
      </c>
      <c r="G164" s="655">
        <v>20300</v>
      </c>
      <c r="H164" s="655">
        <v>1</v>
      </c>
      <c r="I164" s="655">
        <v>203</v>
      </c>
      <c r="J164" s="655">
        <v>162</v>
      </c>
      <c r="K164" s="655">
        <v>33372</v>
      </c>
      <c r="L164" s="655">
        <v>1.6439408866995073</v>
      </c>
      <c r="M164" s="655">
        <v>206</v>
      </c>
      <c r="N164" s="655">
        <v>134</v>
      </c>
      <c r="O164" s="655">
        <v>28274</v>
      </c>
      <c r="P164" s="668">
        <v>1.3928078817733991</v>
      </c>
      <c r="Q164" s="656">
        <v>211</v>
      </c>
    </row>
    <row r="165" spans="1:17" ht="14.4" customHeight="1" x14ac:dyDescent="0.3">
      <c r="A165" s="651" t="s">
        <v>3588</v>
      </c>
      <c r="B165" s="652" t="s">
        <v>3589</v>
      </c>
      <c r="C165" s="652" t="s">
        <v>2679</v>
      </c>
      <c r="D165" s="652" t="s">
        <v>3592</v>
      </c>
      <c r="E165" s="652" t="s">
        <v>3591</v>
      </c>
      <c r="F165" s="655">
        <v>2</v>
      </c>
      <c r="G165" s="655">
        <v>168</v>
      </c>
      <c r="H165" s="655">
        <v>1</v>
      </c>
      <c r="I165" s="655">
        <v>84</v>
      </c>
      <c r="J165" s="655"/>
      <c r="K165" s="655"/>
      <c r="L165" s="655"/>
      <c r="M165" s="655"/>
      <c r="N165" s="655"/>
      <c r="O165" s="655"/>
      <c r="P165" s="668"/>
      <c r="Q165" s="656"/>
    </row>
    <row r="166" spans="1:17" ht="14.4" customHeight="1" x14ac:dyDescent="0.3">
      <c r="A166" s="651" t="s">
        <v>3588</v>
      </c>
      <c r="B166" s="652" t="s">
        <v>3589</v>
      </c>
      <c r="C166" s="652" t="s">
        <v>2679</v>
      </c>
      <c r="D166" s="652" t="s">
        <v>3593</v>
      </c>
      <c r="E166" s="652" t="s">
        <v>3594</v>
      </c>
      <c r="F166" s="655">
        <v>34</v>
      </c>
      <c r="G166" s="655">
        <v>9928</v>
      </c>
      <c r="H166" s="655">
        <v>1</v>
      </c>
      <c r="I166" s="655">
        <v>292</v>
      </c>
      <c r="J166" s="655">
        <v>85</v>
      </c>
      <c r="K166" s="655">
        <v>25075</v>
      </c>
      <c r="L166" s="655">
        <v>2.5256849315068495</v>
      </c>
      <c r="M166" s="655">
        <v>295</v>
      </c>
      <c r="N166" s="655">
        <v>92</v>
      </c>
      <c r="O166" s="655">
        <v>27692</v>
      </c>
      <c r="P166" s="668">
        <v>2.78928283642224</v>
      </c>
      <c r="Q166" s="656">
        <v>301</v>
      </c>
    </row>
    <row r="167" spans="1:17" ht="14.4" customHeight="1" x14ac:dyDescent="0.3">
      <c r="A167" s="651" t="s">
        <v>3588</v>
      </c>
      <c r="B167" s="652" t="s">
        <v>3589</v>
      </c>
      <c r="C167" s="652" t="s">
        <v>2679</v>
      </c>
      <c r="D167" s="652" t="s">
        <v>3595</v>
      </c>
      <c r="E167" s="652" t="s">
        <v>3596</v>
      </c>
      <c r="F167" s="655"/>
      <c r="G167" s="655"/>
      <c r="H167" s="655"/>
      <c r="I167" s="655"/>
      <c r="J167" s="655"/>
      <c r="K167" s="655"/>
      <c r="L167" s="655"/>
      <c r="M167" s="655"/>
      <c r="N167" s="655">
        <v>3</v>
      </c>
      <c r="O167" s="655">
        <v>297</v>
      </c>
      <c r="P167" s="668"/>
      <c r="Q167" s="656">
        <v>99</v>
      </c>
    </row>
    <row r="168" spans="1:17" ht="14.4" customHeight="1" x14ac:dyDescent="0.3">
      <c r="A168" s="651" t="s">
        <v>3588</v>
      </c>
      <c r="B168" s="652" t="s">
        <v>3589</v>
      </c>
      <c r="C168" s="652" t="s">
        <v>2679</v>
      </c>
      <c r="D168" s="652" t="s">
        <v>3597</v>
      </c>
      <c r="E168" s="652" t="s">
        <v>3598</v>
      </c>
      <c r="F168" s="655">
        <v>97</v>
      </c>
      <c r="G168" s="655">
        <v>12998</v>
      </c>
      <c r="H168" s="655">
        <v>1</v>
      </c>
      <c r="I168" s="655">
        <v>134</v>
      </c>
      <c r="J168" s="655">
        <v>82</v>
      </c>
      <c r="K168" s="655">
        <v>11070</v>
      </c>
      <c r="L168" s="655">
        <v>0.85166948761347905</v>
      </c>
      <c r="M168" s="655">
        <v>135</v>
      </c>
      <c r="N168" s="655">
        <v>60</v>
      </c>
      <c r="O168" s="655">
        <v>8220</v>
      </c>
      <c r="P168" s="668">
        <v>0.63240498538236656</v>
      </c>
      <c r="Q168" s="656">
        <v>137</v>
      </c>
    </row>
    <row r="169" spans="1:17" ht="14.4" customHeight="1" x14ac:dyDescent="0.3">
      <c r="A169" s="651" t="s">
        <v>3588</v>
      </c>
      <c r="B169" s="652" t="s">
        <v>3589</v>
      </c>
      <c r="C169" s="652" t="s">
        <v>2679</v>
      </c>
      <c r="D169" s="652" t="s">
        <v>3599</v>
      </c>
      <c r="E169" s="652" t="s">
        <v>3598</v>
      </c>
      <c r="F169" s="655">
        <v>1</v>
      </c>
      <c r="G169" s="655">
        <v>175</v>
      </c>
      <c r="H169" s="655">
        <v>1</v>
      </c>
      <c r="I169" s="655">
        <v>175</v>
      </c>
      <c r="J169" s="655"/>
      <c r="K169" s="655"/>
      <c r="L169" s="655"/>
      <c r="M169" s="655"/>
      <c r="N169" s="655"/>
      <c r="O169" s="655"/>
      <c r="P169" s="668"/>
      <c r="Q169" s="656"/>
    </row>
    <row r="170" spans="1:17" ht="14.4" customHeight="1" x14ac:dyDescent="0.3">
      <c r="A170" s="651" t="s">
        <v>3588</v>
      </c>
      <c r="B170" s="652" t="s">
        <v>3589</v>
      </c>
      <c r="C170" s="652" t="s">
        <v>2679</v>
      </c>
      <c r="D170" s="652" t="s">
        <v>3600</v>
      </c>
      <c r="E170" s="652" t="s">
        <v>3601</v>
      </c>
      <c r="F170" s="655">
        <v>2</v>
      </c>
      <c r="G170" s="655">
        <v>1224</v>
      </c>
      <c r="H170" s="655">
        <v>1</v>
      </c>
      <c r="I170" s="655">
        <v>612</v>
      </c>
      <c r="J170" s="655"/>
      <c r="K170" s="655"/>
      <c r="L170" s="655"/>
      <c r="M170" s="655"/>
      <c r="N170" s="655">
        <v>1</v>
      </c>
      <c r="O170" s="655">
        <v>639</v>
      </c>
      <c r="P170" s="668">
        <v>0.5220588235294118</v>
      </c>
      <c r="Q170" s="656">
        <v>639</v>
      </c>
    </row>
    <row r="171" spans="1:17" ht="14.4" customHeight="1" x14ac:dyDescent="0.3">
      <c r="A171" s="651" t="s">
        <v>3588</v>
      </c>
      <c r="B171" s="652" t="s">
        <v>3589</v>
      </c>
      <c r="C171" s="652" t="s">
        <v>2679</v>
      </c>
      <c r="D171" s="652" t="s">
        <v>3602</v>
      </c>
      <c r="E171" s="652" t="s">
        <v>3603</v>
      </c>
      <c r="F171" s="655">
        <v>3</v>
      </c>
      <c r="G171" s="655">
        <v>477</v>
      </c>
      <c r="H171" s="655">
        <v>1</v>
      </c>
      <c r="I171" s="655">
        <v>159</v>
      </c>
      <c r="J171" s="655">
        <v>4</v>
      </c>
      <c r="K171" s="655">
        <v>644</v>
      </c>
      <c r="L171" s="655">
        <v>1.350104821802935</v>
      </c>
      <c r="M171" s="655">
        <v>161</v>
      </c>
      <c r="N171" s="655">
        <v>2</v>
      </c>
      <c r="O171" s="655">
        <v>346</v>
      </c>
      <c r="P171" s="668">
        <v>0.72536687631027252</v>
      </c>
      <c r="Q171" s="656">
        <v>173</v>
      </c>
    </row>
    <row r="172" spans="1:17" ht="14.4" customHeight="1" x14ac:dyDescent="0.3">
      <c r="A172" s="651" t="s">
        <v>3588</v>
      </c>
      <c r="B172" s="652" t="s">
        <v>3589</v>
      </c>
      <c r="C172" s="652" t="s">
        <v>2679</v>
      </c>
      <c r="D172" s="652" t="s">
        <v>3604</v>
      </c>
      <c r="E172" s="652" t="s">
        <v>3605</v>
      </c>
      <c r="F172" s="655">
        <v>34</v>
      </c>
      <c r="G172" s="655">
        <v>8908</v>
      </c>
      <c r="H172" s="655">
        <v>1</v>
      </c>
      <c r="I172" s="655">
        <v>262</v>
      </c>
      <c r="J172" s="655">
        <v>46</v>
      </c>
      <c r="K172" s="655">
        <v>12236</v>
      </c>
      <c r="L172" s="655">
        <v>1.3735967669510551</v>
      </c>
      <c r="M172" s="655">
        <v>266</v>
      </c>
      <c r="N172" s="655">
        <v>38</v>
      </c>
      <c r="O172" s="655">
        <v>10374</v>
      </c>
      <c r="P172" s="668">
        <v>1.1645711719802425</v>
      </c>
      <c r="Q172" s="656">
        <v>273</v>
      </c>
    </row>
    <row r="173" spans="1:17" ht="14.4" customHeight="1" x14ac:dyDescent="0.3">
      <c r="A173" s="651" t="s">
        <v>3588</v>
      </c>
      <c r="B173" s="652" t="s">
        <v>3589</v>
      </c>
      <c r="C173" s="652" t="s">
        <v>2679</v>
      </c>
      <c r="D173" s="652" t="s">
        <v>3606</v>
      </c>
      <c r="E173" s="652" t="s">
        <v>3607</v>
      </c>
      <c r="F173" s="655">
        <v>35</v>
      </c>
      <c r="G173" s="655">
        <v>4935</v>
      </c>
      <c r="H173" s="655">
        <v>1</v>
      </c>
      <c r="I173" s="655">
        <v>141</v>
      </c>
      <c r="J173" s="655">
        <v>53</v>
      </c>
      <c r="K173" s="655">
        <v>7473</v>
      </c>
      <c r="L173" s="655">
        <v>1.5142857142857142</v>
      </c>
      <c r="M173" s="655">
        <v>141</v>
      </c>
      <c r="N173" s="655">
        <v>50</v>
      </c>
      <c r="O173" s="655">
        <v>7100</v>
      </c>
      <c r="P173" s="668">
        <v>1.4387031408308004</v>
      </c>
      <c r="Q173" s="656">
        <v>142</v>
      </c>
    </row>
    <row r="174" spans="1:17" ht="14.4" customHeight="1" x14ac:dyDescent="0.3">
      <c r="A174" s="651" t="s">
        <v>3588</v>
      </c>
      <c r="B174" s="652" t="s">
        <v>3589</v>
      </c>
      <c r="C174" s="652" t="s">
        <v>2679</v>
      </c>
      <c r="D174" s="652" t="s">
        <v>3608</v>
      </c>
      <c r="E174" s="652" t="s">
        <v>3607</v>
      </c>
      <c r="F174" s="655">
        <v>97</v>
      </c>
      <c r="G174" s="655">
        <v>7566</v>
      </c>
      <c r="H174" s="655">
        <v>1</v>
      </c>
      <c r="I174" s="655">
        <v>78</v>
      </c>
      <c r="J174" s="655">
        <v>82</v>
      </c>
      <c r="K174" s="655">
        <v>6396</v>
      </c>
      <c r="L174" s="655">
        <v>0.84536082474226804</v>
      </c>
      <c r="M174" s="655">
        <v>78</v>
      </c>
      <c r="N174" s="655">
        <v>61</v>
      </c>
      <c r="O174" s="655">
        <v>4758</v>
      </c>
      <c r="P174" s="668">
        <v>0.62886597938144329</v>
      </c>
      <c r="Q174" s="656">
        <v>78</v>
      </c>
    </row>
    <row r="175" spans="1:17" ht="14.4" customHeight="1" x14ac:dyDescent="0.3">
      <c r="A175" s="651" t="s">
        <v>3588</v>
      </c>
      <c r="B175" s="652" t="s">
        <v>3589</v>
      </c>
      <c r="C175" s="652" t="s">
        <v>2679</v>
      </c>
      <c r="D175" s="652" t="s">
        <v>3609</v>
      </c>
      <c r="E175" s="652" t="s">
        <v>3610</v>
      </c>
      <c r="F175" s="655">
        <v>35</v>
      </c>
      <c r="G175" s="655">
        <v>10605</v>
      </c>
      <c r="H175" s="655">
        <v>1</v>
      </c>
      <c r="I175" s="655">
        <v>303</v>
      </c>
      <c r="J175" s="655">
        <v>53</v>
      </c>
      <c r="K175" s="655">
        <v>16271</v>
      </c>
      <c r="L175" s="655">
        <v>1.5342762847713343</v>
      </c>
      <c r="M175" s="655">
        <v>307</v>
      </c>
      <c r="N175" s="655">
        <v>50</v>
      </c>
      <c r="O175" s="655">
        <v>15650</v>
      </c>
      <c r="P175" s="668">
        <v>1.4757190004714758</v>
      </c>
      <c r="Q175" s="656">
        <v>313</v>
      </c>
    </row>
    <row r="176" spans="1:17" ht="14.4" customHeight="1" x14ac:dyDescent="0.3">
      <c r="A176" s="651" t="s">
        <v>3588</v>
      </c>
      <c r="B176" s="652" t="s">
        <v>3589</v>
      </c>
      <c r="C176" s="652" t="s">
        <v>2679</v>
      </c>
      <c r="D176" s="652" t="s">
        <v>3611</v>
      </c>
      <c r="E176" s="652" t="s">
        <v>3612</v>
      </c>
      <c r="F176" s="655">
        <v>93</v>
      </c>
      <c r="G176" s="655">
        <v>14880</v>
      </c>
      <c r="H176" s="655">
        <v>1</v>
      </c>
      <c r="I176" s="655">
        <v>160</v>
      </c>
      <c r="J176" s="655">
        <v>82</v>
      </c>
      <c r="K176" s="655">
        <v>13202</v>
      </c>
      <c r="L176" s="655">
        <v>0.8872311827956989</v>
      </c>
      <c r="M176" s="655">
        <v>161</v>
      </c>
      <c r="N176" s="655">
        <v>58</v>
      </c>
      <c r="O176" s="655">
        <v>9454</v>
      </c>
      <c r="P176" s="668">
        <v>0.63534946236559142</v>
      </c>
      <c r="Q176" s="656">
        <v>163</v>
      </c>
    </row>
    <row r="177" spans="1:17" ht="14.4" customHeight="1" x14ac:dyDescent="0.3">
      <c r="A177" s="651" t="s">
        <v>3588</v>
      </c>
      <c r="B177" s="652" t="s">
        <v>3589</v>
      </c>
      <c r="C177" s="652" t="s">
        <v>2679</v>
      </c>
      <c r="D177" s="652" t="s">
        <v>3613</v>
      </c>
      <c r="E177" s="652" t="s">
        <v>3591</v>
      </c>
      <c r="F177" s="655">
        <v>151</v>
      </c>
      <c r="G177" s="655">
        <v>10570</v>
      </c>
      <c r="H177" s="655">
        <v>1</v>
      </c>
      <c r="I177" s="655">
        <v>70</v>
      </c>
      <c r="J177" s="655">
        <v>118</v>
      </c>
      <c r="K177" s="655">
        <v>8378</v>
      </c>
      <c r="L177" s="655">
        <v>0.79262062440870384</v>
      </c>
      <c r="M177" s="655">
        <v>71</v>
      </c>
      <c r="N177" s="655">
        <v>120</v>
      </c>
      <c r="O177" s="655">
        <v>8640</v>
      </c>
      <c r="P177" s="668">
        <v>0.81740775780510877</v>
      </c>
      <c r="Q177" s="656">
        <v>72</v>
      </c>
    </row>
    <row r="178" spans="1:17" ht="14.4" customHeight="1" x14ac:dyDescent="0.3">
      <c r="A178" s="651" t="s">
        <v>3588</v>
      </c>
      <c r="B178" s="652" t="s">
        <v>3589</v>
      </c>
      <c r="C178" s="652" t="s">
        <v>2679</v>
      </c>
      <c r="D178" s="652" t="s">
        <v>3614</v>
      </c>
      <c r="E178" s="652" t="s">
        <v>3615</v>
      </c>
      <c r="F178" s="655">
        <v>3</v>
      </c>
      <c r="G178" s="655">
        <v>648</v>
      </c>
      <c r="H178" s="655">
        <v>1</v>
      </c>
      <c r="I178" s="655">
        <v>216</v>
      </c>
      <c r="J178" s="655"/>
      <c r="K178" s="655"/>
      <c r="L178" s="655"/>
      <c r="M178" s="655"/>
      <c r="N178" s="655"/>
      <c r="O178" s="655"/>
      <c r="P178" s="668"/>
      <c r="Q178" s="656"/>
    </row>
    <row r="179" spans="1:17" ht="14.4" customHeight="1" x14ac:dyDescent="0.3">
      <c r="A179" s="651" t="s">
        <v>3588</v>
      </c>
      <c r="B179" s="652" t="s">
        <v>3589</v>
      </c>
      <c r="C179" s="652" t="s">
        <v>2679</v>
      </c>
      <c r="D179" s="652" t="s">
        <v>3616</v>
      </c>
      <c r="E179" s="652" t="s">
        <v>3617</v>
      </c>
      <c r="F179" s="655">
        <v>7</v>
      </c>
      <c r="G179" s="655">
        <v>8323</v>
      </c>
      <c r="H179" s="655">
        <v>1</v>
      </c>
      <c r="I179" s="655">
        <v>1189</v>
      </c>
      <c r="J179" s="655">
        <v>6</v>
      </c>
      <c r="K179" s="655">
        <v>7170</v>
      </c>
      <c r="L179" s="655">
        <v>0.861468220593536</v>
      </c>
      <c r="M179" s="655">
        <v>1195</v>
      </c>
      <c r="N179" s="655">
        <v>6</v>
      </c>
      <c r="O179" s="655">
        <v>7266</v>
      </c>
      <c r="P179" s="668">
        <v>0.87300252312867954</v>
      </c>
      <c r="Q179" s="656">
        <v>1211</v>
      </c>
    </row>
    <row r="180" spans="1:17" ht="14.4" customHeight="1" x14ac:dyDescent="0.3">
      <c r="A180" s="651" t="s">
        <v>3588</v>
      </c>
      <c r="B180" s="652" t="s">
        <v>3589</v>
      </c>
      <c r="C180" s="652" t="s">
        <v>2679</v>
      </c>
      <c r="D180" s="652" t="s">
        <v>3618</v>
      </c>
      <c r="E180" s="652" t="s">
        <v>3619</v>
      </c>
      <c r="F180" s="655">
        <v>4</v>
      </c>
      <c r="G180" s="655">
        <v>432</v>
      </c>
      <c r="H180" s="655">
        <v>1</v>
      </c>
      <c r="I180" s="655">
        <v>108</v>
      </c>
      <c r="J180" s="655">
        <v>4</v>
      </c>
      <c r="K180" s="655">
        <v>440</v>
      </c>
      <c r="L180" s="655">
        <v>1.0185185185185186</v>
      </c>
      <c r="M180" s="655">
        <v>110</v>
      </c>
      <c r="N180" s="655">
        <v>3</v>
      </c>
      <c r="O180" s="655">
        <v>342</v>
      </c>
      <c r="P180" s="668">
        <v>0.79166666666666663</v>
      </c>
      <c r="Q180" s="656">
        <v>114</v>
      </c>
    </row>
    <row r="181" spans="1:17" ht="14.4" customHeight="1" x14ac:dyDescent="0.3">
      <c r="A181" s="651" t="s">
        <v>3588</v>
      </c>
      <c r="B181" s="652" t="s">
        <v>3589</v>
      </c>
      <c r="C181" s="652" t="s">
        <v>2679</v>
      </c>
      <c r="D181" s="652" t="s">
        <v>3620</v>
      </c>
      <c r="E181" s="652" t="s">
        <v>3621</v>
      </c>
      <c r="F181" s="655">
        <v>1</v>
      </c>
      <c r="G181" s="655">
        <v>319</v>
      </c>
      <c r="H181" s="655">
        <v>1</v>
      </c>
      <c r="I181" s="655">
        <v>319</v>
      </c>
      <c r="J181" s="655"/>
      <c r="K181" s="655"/>
      <c r="L181" s="655"/>
      <c r="M181" s="655"/>
      <c r="N181" s="655">
        <v>1</v>
      </c>
      <c r="O181" s="655">
        <v>346</v>
      </c>
      <c r="P181" s="668">
        <v>1.084639498432602</v>
      </c>
      <c r="Q181" s="656">
        <v>346</v>
      </c>
    </row>
    <row r="182" spans="1:17" ht="14.4" customHeight="1" x14ac:dyDescent="0.3">
      <c r="A182" s="651" t="s">
        <v>3588</v>
      </c>
      <c r="B182" s="652" t="s">
        <v>3589</v>
      </c>
      <c r="C182" s="652" t="s">
        <v>2679</v>
      </c>
      <c r="D182" s="652" t="s">
        <v>3622</v>
      </c>
      <c r="E182" s="652" t="s">
        <v>3623</v>
      </c>
      <c r="F182" s="655">
        <v>1</v>
      </c>
      <c r="G182" s="655">
        <v>1020</v>
      </c>
      <c r="H182" s="655">
        <v>1</v>
      </c>
      <c r="I182" s="655">
        <v>1020</v>
      </c>
      <c r="J182" s="655"/>
      <c r="K182" s="655"/>
      <c r="L182" s="655"/>
      <c r="M182" s="655"/>
      <c r="N182" s="655"/>
      <c r="O182" s="655"/>
      <c r="P182" s="668"/>
      <c r="Q182" s="656"/>
    </row>
    <row r="183" spans="1:17" ht="14.4" customHeight="1" x14ac:dyDescent="0.3">
      <c r="A183" s="651" t="s">
        <v>3588</v>
      </c>
      <c r="B183" s="652" t="s">
        <v>3589</v>
      </c>
      <c r="C183" s="652" t="s">
        <v>2679</v>
      </c>
      <c r="D183" s="652" t="s">
        <v>3624</v>
      </c>
      <c r="E183" s="652" t="s">
        <v>3625</v>
      </c>
      <c r="F183" s="655"/>
      <c r="G183" s="655"/>
      <c r="H183" s="655"/>
      <c r="I183" s="655"/>
      <c r="J183" s="655"/>
      <c r="K183" s="655"/>
      <c r="L183" s="655"/>
      <c r="M183" s="655"/>
      <c r="N183" s="655">
        <v>1</v>
      </c>
      <c r="O183" s="655">
        <v>301</v>
      </c>
      <c r="P183" s="668"/>
      <c r="Q183" s="656">
        <v>301</v>
      </c>
    </row>
    <row r="184" spans="1:17" ht="14.4" customHeight="1" x14ac:dyDescent="0.3">
      <c r="A184" s="651" t="s">
        <v>3626</v>
      </c>
      <c r="B184" s="652" t="s">
        <v>3627</v>
      </c>
      <c r="C184" s="652" t="s">
        <v>2679</v>
      </c>
      <c r="D184" s="652" t="s">
        <v>3628</v>
      </c>
      <c r="E184" s="652" t="s">
        <v>3629</v>
      </c>
      <c r="F184" s="655">
        <v>30</v>
      </c>
      <c r="G184" s="655">
        <v>1590</v>
      </c>
      <c r="H184" s="655">
        <v>1</v>
      </c>
      <c r="I184" s="655">
        <v>53</v>
      </c>
      <c r="J184" s="655">
        <v>16</v>
      </c>
      <c r="K184" s="655">
        <v>864</v>
      </c>
      <c r="L184" s="655">
        <v>0.54339622641509433</v>
      </c>
      <c r="M184" s="655">
        <v>54</v>
      </c>
      <c r="N184" s="655">
        <v>18</v>
      </c>
      <c r="O184" s="655">
        <v>1044</v>
      </c>
      <c r="P184" s="668">
        <v>0.65660377358490563</v>
      </c>
      <c r="Q184" s="656">
        <v>58</v>
      </c>
    </row>
    <row r="185" spans="1:17" ht="14.4" customHeight="1" x14ac:dyDescent="0.3">
      <c r="A185" s="651" t="s">
        <v>3626</v>
      </c>
      <c r="B185" s="652" t="s">
        <v>3627</v>
      </c>
      <c r="C185" s="652" t="s">
        <v>2679</v>
      </c>
      <c r="D185" s="652" t="s">
        <v>3630</v>
      </c>
      <c r="E185" s="652" t="s">
        <v>3631</v>
      </c>
      <c r="F185" s="655">
        <v>4</v>
      </c>
      <c r="G185" s="655">
        <v>484</v>
      </c>
      <c r="H185" s="655">
        <v>1</v>
      </c>
      <c r="I185" s="655">
        <v>121</v>
      </c>
      <c r="J185" s="655">
        <v>2</v>
      </c>
      <c r="K185" s="655">
        <v>246</v>
      </c>
      <c r="L185" s="655">
        <v>0.50826446280991733</v>
      </c>
      <c r="M185" s="655">
        <v>123</v>
      </c>
      <c r="N185" s="655"/>
      <c r="O185" s="655"/>
      <c r="P185" s="668"/>
      <c r="Q185" s="656"/>
    </row>
    <row r="186" spans="1:17" ht="14.4" customHeight="1" x14ac:dyDescent="0.3">
      <c r="A186" s="651" t="s">
        <v>3626</v>
      </c>
      <c r="B186" s="652" t="s">
        <v>3627</v>
      </c>
      <c r="C186" s="652" t="s">
        <v>2679</v>
      </c>
      <c r="D186" s="652" t="s">
        <v>3632</v>
      </c>
      <c r="E186" s="652" t="s">
        <v>3633</v>
      </c>
      <c r="F186" s="655"/>
      <c r="G186" s="655"/>
      <c r="H186" s="655"/>
      <c r="I186" s="655"/>
      <c r="J186" s="655"/>
      <c r="K186" s="655"/>
      <c r="L186" s="655"/>
      <c r="M186" s="655"/>
      <c r="N186" s="655">
        <v>1</v>
      </c>
      <c r="O186" s="655">
        <v>407</v>
      </c>
      <c r="P186" s="668"/>
      <c r="Q186" s="656">
        <v>407</v>
      </c>
    </row>
    <row r="187" spans="1:17" ht="14.4" customHeight="1" x14ac:dyDescent="0.3">
      <c r="A187" s="651" t="s">
        <v>3626</v>
      </c>
      <c r="B187" s="652" t="s">
        <v>3627</v>
      </c>
      <c r="C187" s="652" t="s">
        <v>2679</v>
      </c>
      <c r="D187" s="652" t="s">
        <v>3634</v>
      </c>
      <c r="E187" s="652" t="s">
        <v>3635</v>
      </c>
      <c r="F187" s="655">
        <v>14</v>
      </c>
      <c r="G187" s="655">
        <v>2352</v>
      </c>
      <c r="H187" s="655">
        <v>1</v>
      </c>
      <c r="I187" s="655">
        <v>168</v>
      </c>
      <c r="J187" s="655">
        <v>6</v>
      </c>
      <c r="K187" s="655">
        <v>1032</v>
      </c>
      <c r="L187" s="655">
        <v>0.43877551020408162</v>
      </c>
      <c r="M187" s="655">
        <v>172</v>
      </c>
      <c r="N187" s="655">
        <v>13</v>
      </c>
      <c r="O187" s="655">
        <v>2327</v>
      </c>
      <c r="P187" s="668">
        <v>0.9893707482993197</v>
      </c>
      <c r="Q187" s="656">
        <v>179</v>
      </c>
    </row>
    <row r="188" spans="1:17" ht="14.4" customHeight="1" x14ac:dyDescent="0.3">
      <c r="A188" s="651" t="s">
        <v>3626</v>
      </c>
      <c r="B188" s="652" t="s">
        <v>3627</v>
      </c>
      <c r="C188" s="652" t="s">
        <v>2679</v>
      </c>
      <c r="D188" s="652" t="s">
        <v>3636</v>
      </c>
      <c r="E188" s="652" t="s">
        <v>3637</v>
      </c>
      <c r="F188" s="655">
        <v>9</v>
      </c>
      <c r="G188" s="655">
        <v>2844</v>
      </c>
      <c r="H188" s="655">
        <v>1</v>
      </c>
      <c r="I188" s="655">
        <v>316</v>
      </c>
      <c r="J188" s="655">
        <v>3</v>
      </c>
      <c r="K188" s="655">
        <v>966</v>
      </c>
      <c r="L188" s="655">
        <v>0.33966244725738398</v>
      </c>
      <c r="M188" s="655">
        <v>322</v>
      </c>
      <c r="N188" s="655">
        <v>4</v>
      </c>
      <c r="O188" s="655">
        <v>1340</v>
      </c>
      <c r="P188" s="668">
        <v>0.47116736990154712</v>
      </c>
      <c r="Q188" s="656">
        <v>335</v>
      </c>
    </row>
    <row r="189" spans="1:17" ht="14.4" customHeight="1" x14ac:dyDescent="0.3">
      <c r="A189" s="651" t="s">
        <v>3626</v>
      </c>
      <c r="B189" s="652" t="s">
        <v>3627</v>
      </c>
      <c r="C189" s="652" t="s">
        <v>2679</v>
      </c>
      <c r="D189" s="652" t="s">
        <v>3638</v>
      </c>
      <c r="E189" s="652" t="s">
        <v>3639</v>
      </c>
      <c r="F189" s="655">
        <v>154</v>
      </c>
      <c r="G189" s="655">
        <v>52052</v>
      </c>
      <c r="H189" s="655">
        <v>1</v>
      </c>
      <c r="I189" s="655">
        <v>338</v>
      </c>
      <c r="J189" s="655">
        <v>97</v>
      </c>
      <c r="K189" s="655">
        <v>33077</v>
      </c>
      <c r="L189" s="655">
        <v>0.6354606931530008</v>
      </c>
      <c r="M189" s="655">
        <v>341</v>
      </c>
      <c r="N189" s="655">
        <v>146</v>
      </c>
      <c r="O189" s="655">
        <v>50954</v>
      </c>
      <c r="P189" s="668">
        <v>0.97890570967494039</v>
      </c>
      <c r="Q189" s="656">
        <v>349</v>
      </c>
    </row>
    <row r="190" spans="1:17" ht="14.4" customHeight="1" x14ac:dyDescent="0.3">
      <c r="A190" s="651" t="s">
        <v>3626</v>
      </c>
      <c r="B190" s="652" t="s">
        <v>3627</v>
      </c>
      <c r="C190" s="652" t="s">
        <v>2679</v>
      </c>
      <c r="D190" s="652" t="s">
        <v>3640</v>
      </c>
      <c r="E190" s="652" t="s">
        <v>3641</v>
      </c>
      <c r="F190" s="655"/>
      <c r="G190" s="655"/>
      <c r="H190" s="655"/>
      <c r="I190" s="655"/>
      <c r="J190" s="655"/>
      <c r="K190" s="655"/>
      <c r="L190" s="655"/>
      <c r="M190" s="655"/>
      <c r="N190" s="655">
        <v>1</v>
      </c>
      <c r="O190" s="655">
        <v>117</v>
      </c>
      <c r="P190" s="668"/>
      <c r="Q190" s="656">
        <v>117</v>
      </c>
    </row>
    <row r="191" spans="1:17" ht="14.4" customHeight="1" x14ac:dyDescent="0.3">
      <c r="A191" s="651" t="s">
        <v>3626</v>
      </c>
      <c r="B191" s="652" t="s">
        <v>3627</v>
      </c>
      <c r="C191" s="652" t="s">
        <v>2679</v>
      </c>
      <c r="D191" s="652" t="s">
        <v>3642</v>
      </c>
      <c r="E191" s="652" t="s">
        <v>3643</v>
      </c>
      <c r="F191" s="655"/>
      <c r="G191" s="655"/>
      <c r="H191" s="655"/>
      <c r="I191" s="655"/>
      <c r="J191" s="655"/>
      <c r="K191" s="655"/>
      <c r="L191" s="655"/>
      <c r="M191" s="655"/>
      <c r="N191" s="655">
        <v>1</v>
      </c>
      <c r="O191" s="655">
        <v>38</v>
      </c>
      <c r="P191" s="668"/>
      <c r="Q191" s="656">
        <v>38</v>
      </c>
    </row>
    <row r="192" spans="1:17" ht="14.4" customHeight="1" x14ac:dyDescent="0.3">
      <c r="A192" s="651" t="s">
        <v>3626</v>
      </c>
      <c r="B192" s="652" t="s">
        <v>3627</v>
      </c>
      <c r="C192" s="652" t="s">
        <v>2679</v>
      </c>
      <c r="D192" s="652" t="s">
        <v>3644</v>
      </c>
      <c r="E192" s="652" t="s">
        <v>3645</v>
      </c>
      <c r="F192" s="655">
        <v>7</v>
      </c>
      <c r="G192" s="655">
        <v>1967</v>
      </c>
      <c r="H192" s="655">
        <v>1</v>
      </c>
      <c r="I192" s="655">
        <v>281</v>
      </c>
      <c r="J192" s="655">
        <v>7</v>
      </c>
      <c r="K192" s="655">
        <v>1995</v>
      </c>
      <c r="L192" s="655">
        <v>1.0142348754448398</v>
      </c>
      <c r="M192" s="655">
        <v>285</v>
      </c>
      <c r="N192" s="655">
        <v>4</v>
      </c>
      <c r="O192" s="655">
        <v>1216</v>
      </c>
      <c r="P192" s="668">
        <v>0.61820030503304524</v>
      </c>
      <c r="Q192" s="656">
        <v>304</v>
      </c>
    </row>
    <row r="193" spans="1:17" ht="14.4" customHeight="1" x14ac:dyDescent="0.3">
      <c r="A193" s="651" t="s">
        <v>3626</v>
      </c>
      <c r="B193" s="652" t="s">
        <v>3627</v>
      </c>
      <c r="C193" s="652" t="s">
        <v>2679</v>
      </c>
      <c r="D193" s="652" t="s">
        <v>3646</v>
      </c>
      <c r="E193" s="652" t="s">
        <v>3647</v>
      </c>
      <c r="F193" s="655">
        <v>30</v>
      </c>
      <c r="G193" s="655">
        <v>13680</v>
      </c>
      <c r="H193" s="655">
        <v>1</v>
      </c>
      <c r="I193" s="655">
        <v>456</v>
      </c>
      <c r="J193" s="655">
        <v>21</v>
      </c>
      <c r="K193" s="655">
        <v>9702</v>
      </c>
      <c r="L193" s="655">
        <v>0.70921052631578951</v>
      </c>
      <c r="M193" s="655">
        <v>462</v>
      </c>
      <c r="N193" s="655">
        <v>28</v>
      </c>
      <c r="O193" s="655">
        <v>13832</v>
      </c>
      <c r="P193" s="668">
        <v>1.0111111111111111</v>
      </c>
      <c r="Q193" s="656">
        <v>494</v>
      </c>
    </row>
    <row r="194" spans="1:17" ht="14.4" customHeight="1" x14ac:dyDescent="0.3">
      <c r="A194" s="651" t="s">
        <v>3626</v>
      </c>
      <c r="B194" s="652" t="s">
        <v>3627</v>
      </c>
      <c r="C194" s="652" t="s">
        <v>2679</v>
      </c>
      <c r="D194" s="652" t="s">
        <v>3648</v>
      </c>
      <c r="E194" s="652" t="s">
        <v>3649</v>
      </c>
      <c r="F194" s="655">
        <v>38</v>
      </c>
      <c r="G194" s="655">
        <v>13224</v>
      </c>
      <c r="H194" s="655">
        <v>1</v>
      </c>
      <c r="I194" s="655">
        <v>348</v>
      </c>
      <c r="J194" s="655">
        <v>29</v>
      </c>
      <c r="K194" s="655">
        <v>10324</v>
      </c>
      <c r="L194" s="655">
        <v>0.7807017543859649</v>
      </c>
      <c r="M194" s="655">
        <v>356</v>
      </c>
      <c r="N194" s="655">
        <v>29</v>
      </c>
      <c r="O194" s="655">
        <v>10730</v>
      </c>
      <c r="P194" s="668">
        <v>0.81140350877192979</v>
      </c>
      <c r="Q194" s="656">
        <v>370</v>
      </c>
    </row>
    <row r="195" spans="1:17" ht="14.4" customHeight="1" x14ac:dyDescent="0.3">
      <c r="A195" s="651" t="s">
        <v>3626</v>
      </c>
      <c r="B195" s="652" t="s">
        <v>3627</v>
      </c>
      <c r="C195" s="652" t="s">
        <v>2679</v>
      </c>
      <c r="D195" s="652" t="s">
        <v>3650</v>
      </c>
      <c r="E195" s="652" t="s">
        <v>3651</v>
      </c>
      <c r="F195" s="655"/>
      <c r="G195" s="655"/>
      <c r="H195" s="655"/>
      <c r="I195" s="655"/>
      <c r="J195" s="655"/>
      <c r="K195" s="655"/>
      <c r="L195" s="655"/>
      <c r="M195" s="655"/>
      <c r="N195" s="655">
        <v>1</v>
      </c>
      <c r="O195" s="655">
        <v>111</v>
      </c>
      <c r="P195" s="668"/>
      <c r="Q195" s="656">
        <v>111</v>
      </c>
    </row>
    <row r="196" spans="1:17" ht="14.4" customHeight="1" x14ac:dyDescent="0.3">
      <c r="A196" s="651" t="s">
        <v>3626</v>
      </c>
      <c r="B196" s="652" t="s">
        <v>3627</v>
      </c>
      <c r="C196" s="652" t="s">
        <v>2679</v>
      </c>
      <c r="D196" s="652" t="s">
        <v>3652</v>
      </c>
      <c r="E196" s="652" t="s">
        <v>3653</v>
      </c>
      <c r="F196" s="655">
        <v>2</v>
      </c>
      <c r="G196" s="655">
        <v>230</v>
      </c>
      <c r="H196" s="655">
        <v>1</v>
      </c>
      <c r="I196" s="655">
        <v>115</v>
      </c>
      <c r="J196" s="655"/>
      <c r="K196" s="655"/>
      <c r="L196" s="655"/>
      <c r="M196" s="655"/>
      <c r="N196" s="655"/>
      <c r="O196" s="655"/>
      <c r="P196" s="668"/>
      <c r="Q196" s="656"/>
    </row>
    <row r="197" spans="1:17" ht="14.4" customHeight="1" x14ac:dyDescent="0.3">
      <c r="A197" s="651" t="s">
        <v>3626</v>
      </c>
      <c r="B197" s="652" t="s">
        <v>3627</v>
      </c>
      <c r="C197" s="652" t="s">
        <v>2679</v>
      </c>
      <c r="D197" s="652" t="s">
        <v>3654</v>
      </c>
      <c r="E197" s="652" t="s">
        <v>3655</v>
      </c>
      <c r="F197" s="655"/>
      <c r="G197" s="655"/>
      <c r="H197" s="655"/>
      <c r="I197" s="655"/>
      <c r="J197" s="655"/>
      <c r="K197" s="655"/>
      <c r="L197" s="655"/>
      <c r="M197" s="655"/>
      <c r="N197" s="655">
        <v>1</v>
      </c>
      <c r="O197" s="655">
        <v>495</v>
      </c>
      <c r="P197" s="668"/>
      <c r="Q197" s="656">
        <v>495</v>
      </c>
    </row>
    <row r="198" spans="1:17" ht="14.4" customHeight="1" x14ac:dyDescent="0.3">
      <c r="A198" s="651" t="s">
        <v>3626</v>
      </c>
      <c r="B198" s="652" t="s">
        <v>3627</v>
      </c>
      <c r="C198" s="652" t="s">
        <v>2679</v>
      </c>
      <c r="D198" s="652" t="s">
        <v>3656</v>
      </c>
      <c r="E198" s="652" t="s">
        <v>3657</v>
      </c>
      <c r="F198" s="655">
        <v>6</v>
      </c>
      <c r="G198" s="655">
        <v>2574</v>
      </c>
      <c r="H198" s="655">
        <v>1</v>
      </c>
      <c r="I198" s="655">
        <v>429</v>
      </c>
      <c r="J198" s="655">
        <v>1</v>
      </c>
      <c r="K198" s="655">
        <v>437</v>
      </c>
      <c r="L198" s="655">
        <v>0.16977466977466976</v>
      </c>
      <c r="M198" s="655">
        <v>437</v>
      </c>
      <c r="N198" s="655">
        <v>1</v>
      </c>
      <c r="O198" s="655">
        <v>456</v>
      </c>
      <c r="P198" s="668">
        <v>0.17715617715617715</v>
      </c>
      <c r="Q198" s="656">
        <v>456</v>
      </c>
    </row>
    <row r="199" spans="1:17" ht="14.4" customHeight="1" x14ac:dyDescent="0.3">
      <c r="A199" s="651" t="s">
        <v>3626</v>
      </c>
      <c r="B199" s="652" t="s">
        <v>3627</v>
      </c>
      <c r="C199" s="652" t="s">
        <v>2679</v>
      </c>
      <c r="D199" s="652" t="s">
        <v>3658</v>
      </c>
      <c r="E199" s="652" t="s">
        <v>3659</v>
      </c>
      <c r="F199" s="655">
        <v>84</v>
      </c>
      <c r="G199" s="655">
        <v>4452</v>
      </c>
      <c r="H199" s="655">
        <v>1</v>
      </c>
      <c r="I199" s="655">
        <v>53</v>
      </c>
      <c r="J199" s="655">
        <v>116</v>
      </c>
      <c r="K199" s="655">
        <v>6264</v>
      </c>
      <c r="L199" s="655">
        <v>1.4070080862533694</v>
      </c>
      <c r="M199" s="655">
        <v>54</v>
      </c>
      <c r="N199" s="655">
        <v>122</v>
      </c>
      <c r="O199" s="655">
        <v>7076</v>
      </c>
      <c r="P199" s="668">
        <v>1.5893980233602876</v>
      </c>
      <c r="Q199" s="656">
        <v>58</v>
      </c>
    </row>
    <row r="200" spans="1:17" ht="14.4" customHeight="1" x14ac:dyDescent="0.3">
      <c r="A200" s="651" t="s">
        <v>3626</v>
      </c>
      <c r="B200" s="652" t="s">
        <v>3627</v>
      </c>
      <c r="C200" s="652" t="s">
        <v>2679</v>
      </c>
      <c r="D200" s="652" t="s">
        <v>3660</v>
      </c>
      <c r="E200" s="652" t="s">
        <v>3661</v>
      </c>
      <c r="F200" s="655">
        <v>63</v>
      </c>
      <c r="G200" s="655">
        <v>10395</v>
      </c>
      <c r="H200" s="655">
        <v>1</v>
      </c>
      <c r="I200" s="655">
        <v>165</v>
      </c>
      <c r="J200" s="655">
        <v>39</v>
      </c>
      <c r="K200" s="655">
        <v>6591</v>
      </c>
      <c r="L200" s="655">
        <v>0.63405483405483409</v>
      </c>
      <c r="M200" s="655">
        <v>169</v>
      </c>
      <c r="N200" s="655">
        <v>48</v>
      </c>
      <c r="O200" s="655">
        <v>8400</v>
      </c>
      <c r="P200" s="668">
        <v>0.80808080808080807</v>
      </c>
      <c r="Q200" s="656">
        <v>175</v>
      </c>
    </row>
    <row r="201" spans="1:17" ht="14.4" customHeight="1" x14ac:dyDescent="0.3">
      <c r="A201" s="651" t="s">
        <v>3626</v>
      </c>
      <c r="B201" s="652" t="s">
        <v>3627</v>
      </c>
      <c r="C201" s="652" t="s">
        <v>2679</v>
      </c>
      <c r="D201" s="652" t="s">
        <v>3662</v>
      </c>
      <c r="E201" s="652" t="s">
        <v>3663</v>
      </c>
      <c r="F201" s="655">
        <v>4</v>
      </c>
      <c r="G201" s="655">
        <v>640</v>
      </c>
      <c r="H201" s="655">
        <v>1</v>
      </c>
      <c r="I201" s="655">
        <v>160</v>
      </c>
      <c r="J201" s="655">
        <v>1</v>
      </c>
      <c r="K201" s="655">
        <v>163</v>
      </c>
      <c r="L201" s="655">
        <v>0.25468750000000001</v>
      </c>
      <c r="M201" s="655">
        <v>163</v>
      </c>
      <c r="N201" s="655">
        <v>1</v>
      </c>
      <c r="O201" s="655">
        <v>169</v>
      </c>
      <c r="P201" s="668">
        <v>0.26406249999999998</v>
      </c>
      <c r="Q201" s="656">
        <v>169</v>
      </c>
    </row>
    <row r="202" spans="1:17" ht="14.4" customHeight="1" x14ac:dyDescent="0.3">
      <c r="A202" s="651" t="s">
        <v>3626</v>
      </c>
      <c r="B202" s="652" t="s">
        <v>3627</v>
      </c>
      <c r="C202" s="652" t="s">
        <v>2679</v>
      </c>
      <c r="D202" s="652" t="s">
        <v>3664</v>
      </c>
      <c r="E202" s="652" t="s">
        <v>3665</v>
      </c>
      <c r="F202" s="655">
        <v>57</v>
      </c>
      <c r="G202" s="655">
        <v>113601</v>
      </c>
      <c r="H202" s="655">
        <v>1</v>
      </c>
      <c r="I202" s="655">
        <v>1993</v>
      </c>
      <c r="J202" s="655">
        <v>20</v>
      </c>
      <c r="K202" s="655">
        <v>40240</v>
      </c>
      <c r="L202" s="655">
        <v>0.3542222339592081</v>
      </c>
      <c r="M202" s="655">
        <v>2012</v>
      </c>
      <c r="N202" s="655">
        <v>20</v>
      </c>
      <c r="O202" s="655">
        <v>42600</v>
      </c>
      <c r="P202" s="668">
        <v>0.37499669897272031</v>
      </c>
      <c r="Q202" s="656">
        <v>2130</v>
      </c>
    </row>
    <row r="203" spans="1:17" ht="14.4" customHeight="1" x14ac:dyDescent="0.3">
      <c r="A203" s="651" t="s">
        <v>3626</v>
      </c>
      <c r="B203" s="652" t="s">
        <v>3627</v>
      </c>
      <c r="C203" s="652" t="s">
        <v>2679</v>
      </c>
      <c r="D203" s="652" t="s">
        <v>3666</v>
      </c>
      <c r="E203" s="652" t="s">
        <v>3667</v>
      </c>
      <c r="F203" s="655"/>
      <c r="G203" s="655"/>
      <c r="H203" s="655"/>
      <c r="I203" s="655"/>
      <c r="J203" s="655"/>
      <c r="K203" s="655"/>
      <c r="L203" s="655"/>
      <c r="M203" s="655"/>
      <c r="N203" s="655">
        <v>1</v>
      </c>
      <c r="O203" s="655">
        <v>242</v>
      </c>
      <c r="P203" s="668"/>
      <c r="Q203" s="656">
        <v>242</v>
      </c>
    </row>
    <row r="204" spans="1:17" ht="14.4" customHeight="1" x14ac:dyDescent="0.3">
      <c r="A204" s="651" t="s">
        <v>3626</v>
      </c>
      <c r="B204" s="652" t="s">
        <v>3627</v>
      </c>
      <c r="C204" s="652" t="s">
        <v>2679</v>
      </c>
      <c r="D204" s="652" t="s">
        <v>3668</v>
      </c>
      <c r="E204" s="652" t="s">
        <v>3669</v>
      </c>
      <c r="F204" s="655">
        <v>1</v>
      </c>
      <c r="G204" s="655">
        <v>404</v>
      </c>
      <c r="H204" s="655">
        <v>1</v>
      </c>
      <c r="I204" s="655">
        <v>404</v>
      </c>
      <c r="J204" s="655"/>
      <c r="K204" s="655"/>
      <c r="L204" s="655"/>
      <c r="M204" s="655"/>
      <c r="N204" s="655"/>
      <c r="O204" s="655"/>
      <c r="P204" s="668"/>
      <c r="Q204" s="656"/>
    </row>
    <row r="205" spans="1:17" ht="14.4" customHeight="1" x14ac:dyDescent="0.3">
      <c r="A205" s="651" t="s">
        <v>3626</v>
      </c>
      <c r="B205" s="652" t="s">
        <v>3627</v>
      </c>
      <c r="C205" s="652" t="s">
        <v>2679</v>
      </c>
      <c r="D205" s="652" t="s">
        <v>3670</v>
      </c>
      <c r="E205" s="652" t="s">
        <v>3671</v>
      </c>
      <c r="F205" s="655"/>
      <c r="G205" s="655"/>
      <c r="H205" s="655"/>
      <c r="I205" s="655"/>
      <c r="J205" s="655"/>
      <c r="K205" s="655"/>
      <c r="L205" s="655"/>
      <c r="M205" s="655"/>
      <c r="N205" s="655">
        <v>5</v>
      </c>
      <c r="O205" s="655">
        <v>0</v>
      </c>
      <c r="P205" s="668"/>
      <c r="Q205" s="656">
        <v>0</v>
      </c>
    </row>
    <row r="206" spans="1:17" ht="14.4" customHeight="1" x14ac:dyDescent="0.3">
      <c r="A206" s="651" t="s">
        <v>3672</v>
      </c>
      <c r="B206" s="652" t="s">
        <v>3673</v>
      </c>
      <c r="C206" s="652" t="s">
        <v>2679</v>
      </c>
      <c r="D206" s="652" t="s">
        <v>3674</v>
      </c>
      <c r="E206" s="652" t="s">
        <v>3675</v>
      </c>
      <c r="F206" s="655">
        <v>287</v>
      </c>
      <c r="G206" s="655">
        <v>45633</v>
      </c>
      <c r="H206" s="655">
        <v>1</v>
      </c>
      <c r="I206" s="655">
        <v>159</v>
      </c>
      <c r="J206" s="655">
        <v>321</v>
      </c>
      <c r="K206" s="655">
        <v>51681</v>
      </c>
      <c r="L206" s="655">
        <v>1.1325356649792913</v>
      </c>
      <c r="M206" s="655">
        <v>161</v>
      </c>
      <c r="N206" s="655">
        <v>287</v>
      </c>
      <c r="O206" s="655">
        <v>49651</v>
      </c>
      <c r="P206" s="668">
        <v>1.0880503144654088</v>
      </c>
      <c r="Q206" s="656">
        <v>173</v>
      </c>
    </row>
    <row r="207" spans="1:17" ht="14.4" customHeight="1" x14ac:dyDescent="0.3">
      <c r="A207" s="651" t="s">
        <v>3672</v>
      </c>
      <c r="B207" s="652" t="s">
        <v>3673</v>
      </c>
      <c r="C207" s="652" t="s">
        <v>2679</v>
      </c>
      <c r="D207" s="652" t="s">
        <v>3676</v>
      </c>
      <c r="E207" s="652" t="s">
        <v>3677</v>
      </c>
      <c r="F207" s="655">
        <v>1</v>
      </c>
      <c r="G207" s="655">
        <v>1165</v>
      </c>
      <c r="H207" s="655">
        <v>1</v>
      </c>
      <c r="I207" s="655">
        <v>1165</v>
      </c>
      <c r="J207" s="655">
        <v>1</v>
      </c>
      <c r="K207" s="655">
        <v>1169</v>
      </c>
      <c r="L207" s="655">
        <v>1.0034334763948498</v>
      </c>
      <c r="M207" s="655">
        <v>1169</v>
      </c>
      <c r="N207" s="655"/>
      <c r="O207" s="655"/>
      <c r="P207" s="668"/>
      <c r="Q207" s="656"/>
    </row>
    <row r="208" spans="1:17" ht="14.4" customHeight="1" x14ac:dyDescent="0.3">
      <c r="A208" s="651" t="s">
        <v>3672</v>
      </c>
      <c r="B208" s="652" t="s">
        <v>3673</v>
      </c>
      <c r="C208" s="652" t="s">
        <v>2679</v>
      </c>
      <c r="D208" s="652" t="s">
        <v>3678</v>
      </c>
      <c r="E208" s="652" t="s">
        <v>3679</v>
      </c>
      <c r="F208" s="655">
        <v>20</v>
      </c>
      <c r="G208" s="655">
        <v>780</v>
      </c>
      <c r="H208" s="655">
        <v>1</v>
      </c>
      <c r="I208" s="655">
        <v>39</v>
      </c>
      <c r="J208" s="655">
        <v>33</v>
      </c>
      <c r="K208" s="655">
        <v>1320</v>
      </c>
      <c r="L208" s="655">
        <v>1.6923076923076923</v>
      </c>
      <c r="M208" s="655">
        <v>40</v>
      </c>
      <c r="N208" s="655">
        <v>18</v>
      </c>
      <c r="O208" s="655">
        <v>738</v>
      </c>
      <c r="P208" s="668">
        <v>0.94615384615384612</v>
      </c>
      <c r="Q208" s="656">
        <v>41</v>
      </c>
    </row>
    <row r="209" spans="1:17" ht="14.4" customHeight="1" x14ac:dyDescent="0.3">
      <c r="A209" s="651" t="s">
        <v>3672</v>
      </c>
      <c r="B209" s="652" t="s">
        <v>3673</v>
      </c>
      <c r="C209" s="652" t="s">
        <v>2679</v>
      </c>
      <c r="D209" s="652" t="s">
        <v>3680</v>
      </c>
      <c r="E209" s="652" t="s">
        <v>3681</v>
      </c>
      <c r="F209" s="655"/>
      <c r="G209" s="655"/>
      <c r="H209" s="655"/>
      <c r="I209" s="655"/>
      <c r="J209" s="655">
        <v>3</v>
      </c>
      <c r="K209" s="655">
        <v>1149</v>
      </c>
      <c r="L209" s="655"/>
      <c r="M209" s="655">
        <v>383</v>
      </c>
      <c r="N209" s="655">
        <v>3</v>
      </c>
      <c r="O209" s="655">
        <v>1152</v>
      </c>
      <c r="P209" s="668"/>
      <c r="Q209" s="656">
        <v>384</v>
      </c>
    </row>
    <row r="210" spans="1:17" ht="14.4" customHeight="1" x14ac:dyDescent="0.3">
      <c r="A210" s="651" t="s">
        <v>3672</v>
      </c>
      <c r="B210" s="652" t="s">
        <v>3673</v>
      </c>
      <c r="C210" s="652" t="s">
        <v>2679</v>
      </c>
      <c r="D210" s="652" t="s">
        <v>3682</v>
      </c>
      <c r="E210" s="652" t="s">
        <v>3683</v>
      </c>
      <c r="F210" s="655">
        <v>17</v>
      </c>
      <c r="G210" s="655">
        <v>697</v>
      </c>
      <c r="H210" s="655">
        <v>1</v>
      </c>
      <c r="I210" s="655">
        <v>41</v>
      </c>
      <c r="J210" s="655">
        <v>14</v>
      </c>
      <c r="K210" s="655">
        <v>574</v>
      </c>
      <c r="L210" s="655">
        <v>0.82352941176470584</v>
      </c>
      <c r="M210" s="655">
        <v>41</v>
      </c>
      <c r="N210" s="655">
        <v>14</v>
      </c>
      <c r="O210" s="655">
        <v>588</v>
      </c>
      <c r="P210" s="668">
        <v>0.84361549497847921</v>
      </c>
      <c r="Q210" s="656">
        <v>42</v>
      </c>
    </row>
    <row r="211" spans="1:17" ht="14.4" customHeight="1" x14ac:dyDescent="0.3">
      <c r="A211" s="651" t="s">
        <v>3672</v>
      </c>
      <c r="B211" s="652" t="s">
        <v>3673</v>
      </c>
      <c r="C211" s="652" t="s">
        <v>2679</v>
      </c>
      <c r="D211" s="652" t="s">
        <v>3684</v>
      </c>
      <c r="E211" s="652" t="s">
        <v>3685</v>
      </c>
      <c r="F211" s="655"/>
      <c r="G211" s="655"/>
      <c r="H211" s="655"/>
      <c r="I211" s="655"/>
      <c r="J211" s="655">
        <v>1</v>
      </c>
      <c r="K211" s="655">
        <v>491</v>
      </c>
      <c r="L211" s="655"/>
      <c r="M211" s="655">
        <v>491</v>
      </c>
      <c r="N211" s="655">
        <v>3</v>
      </c>
      <c r="O211" s="655">
        <v>1476</v>
      </c>
      <c r="P211" s="668"/>
      <c r="Q211" s="656">
        <v>492</v>
      </c>
    </row>
    <row r="212" spans="1:17" ht="14.4" customHeight="1" x14ac:dyDescent="0.3">
      <c r="A212" s="651" t="s">
        <v>3672</v>
      </c>
      <c r="B212" s="652" t="s">
        <v>3673</v>
      </c>
      <c r="C212" s="652" t="s">
        <v>2679</v>
      </c>
      <c r="D212" s="652" t="s">
        <v>3686</v>
      </c>
      <c r="E212" s="652" t="s">
        <v>3687</v>
      </c>
      <c r="F212" s="655">
        <v>8</v>
      </c>
      <c r="G212" s="655">
        <v>248</v>
      </c>
      <c r="H212" s="655">
        <v>1</v>
      </c>
      <c r="I212" s="655">
        <v>31</v>
      </c>
      <c r="J212" s="655">
        <v>19</v>
      </c>
      <c r="K212" s="655">
        <v>589</v>
      </c>
      <c r="L212" s="655">
        <v>2.375</v>
      </c>
      <c r="M212" s="655">
        <v>31</v>
      </c>
      <c r="N212" s="655"/>
      <c r="O212" s="655"/>
      <c r="P212" s="668"/>
      <c r="Q212" s="656"/>
    </row>
    <row r="213" spans="1:17" ht="14.4" customHeight="1" x14ac:dyDescent="0.3">
      <c r="A213" s="651" t="s">
        <v>3672</v>
      </c>
      <c r="B213" s="652" t="s">
        <v>3673</v>
      </c>
      <c r="C213" s="652" t="s">
        <v>2679</v>
      </c>
      <c r="D213" s="652" t="s">
        <v>3688</v>
      </c>
      <c r="E213" s="652" t="s">
        <v>3689</v>
      </c>
      <c r="F213" s="655">
        <v>1</v>
      </c>
      <c r="G213" s="655">
        <v>205</v>
      </c>
      <c r="H213" s="655">
        <v>1</v>
      </c>
      <c r="I213" s="655">
        <v>205</v>
      </c>
      <c r="J213" s="655">
        <v>3</v>
      </c>
      <c r="K213" s="655">
        <v>621</v>
      </c>
      <c r="L213" s="655">
        <v>3.0292682926829269</v>
      </c>
      <c r="M213" s="655">
        <v>207</v>
      </c>
      <c r="N213" s="655"/>
      <c r="O213" s="655"/>
      <c r="P213" s="668"/>
      <c r="Q213" s="656"/>
    </row>
    <row r="214" spans="1:17" ht="14.4" customHeight="1" x14ac:dyDescent="0.3">
      <c r="A214" s="651" t="s">
        <v>3672</v>
      </c>
      <c r="B214" s="652" t="s">
        <v>3673</v>
      </c>
      <c r="C214" s="652" t="s">
        <v>2679</v>
      </c>
      <c r="D214" s="652" t="s">
        <v>3690</v>
      </c>
      <c r="E214" s="652" t="s">
        <v>3691</v>
      </c>
      <c r="F214" s="655">
        <v>1</v>
      </c>
      <c r="G214" s="655">
        <v>377</v>
      </c>
      <c r="H214" s="655">
        <v>1</v>
      </c>
      <c r="I214" s="655">
        <v>377</v>
      </c>
      <c r="J214" s="655">
        <v>3</v>
      </c>
      <c r="K214" s="655">
        <v>1140</v>
      </c>
      <c r="L214" s="655">
        <v>3.0238726790450929</v>
      </c>
      <c r="M214" s="655">
        <v>380</v>
      </c>
      <c r="N214" s="655"/>
      <c r="O214" s="655"/>
      <c r="P214" s="668"/>
      <c r="Q214" s="656"/>
    </row>
    <row r="215" spans="1:17" ht="14.4" customHeight="1" x14ac:dyDescent="0.3">
      <c r="A215" s="651" t="s">
        <v>3672</v>
      </c>
      <c r="B215" s="652" t="s">
        <v>3673</v>
      </c>
      <c r="C215" s="652" t="s">
        <v>2679</v>
      </c>
      <c r="D215" s="652" t="s">
        <v>3692</v>
      </c>
      <c r="E215" s="652" t="s">
        <v>3693</v>
      </c>
      <c r="F215" s="655">
        <v>82</v>
      </c>
      <c r="G215" s="655">
        <v>9266</v>
      </c>
      <c r="H215" s="655">
        <v>1</v>
      </c>
      <c r="I215" s="655">
        <v>113</v>
      </c>
      <c r="J215" s="655">
        <v>95</v>
      </c>
      <c r="K215" s="655">
        <v>11020</v>
      </c>
      <c r="L215" s="655">
        <v>1.1892941938268939</v>
      </c>
      <c r="M215" s="655">
        <v>116</v>
      </c>
      <c r="N215" s="655">
        <v>122</v>
      </c>
      <c r="O215" s="655">
        <v>14274</v>
      </c>
      <c r="P215" s="668">
        <v>1.5404705374487373</v>
      </c>
      <c r="Q215" s="656">
        <v>117</v>
      </c>
    </row>
    <row r="216" spans="1:17" ht="14.4" customHeight="1" x14ac:dyDescent="0.3">
      <c r="A216" s="651" t="s">
        <v>3672</v>
      </c>
      <c r="B216" s="652" t="s">
        <v>3673</v>
      </c>
      <c r="C216" s="652" t="s">
        <v>2679</v>
      </c>
      <c r="D216" s="652" t="s">
        <v>3694</v>
      </c>
      <c r="E216" s="652" t="s">
        <v>3695</v>
      </c>
      <c r="F216" s="655">
        <v>60</v>
      </c>
      <c r="G216" s="655">
        <v>5040</v>
      </c>
      <c r="H216" s="655">
        <v>1</v>
      </c>
      <c r="I216" s="655">
        <v>84</v>
      </c>
      <c r="J216" s="655">
        <v>67</v>
      </c>
      <c r="K216" s="655">
        <v>5695</v>
      </c>
      <c r="L216" s="655">
        <v>1.1299603174603174</v>
      </c>
      <c r="M216" s="655">
        <v>85</v>
      </c>
      <c r="N216" s="655">
        <v>61</v>
      </c>
      <c r="O216" s="655">
        <v>5551</v>
      </c>
      <c r="P216" s="668">
        <v>1.101388888888889</v>
      </c>
      <c r="Q216" s="656">
        <v>91</v>
      </c>
    </row>
    <row r="217" spans="1:17" ht="14.4" customHeight="1" x14ac:dyDescent="0.3">
      <c r="A217" s="651" t="s">
        <v>3672</v>
      </c>
      <c r="B217" s="652" t="s">
        <v>3673</v>
      </c>
      <c r="C217" s="652" t="s">
        <v>2679</v>
      </c>
      <c r="D217" s="652" t="s">
        <v>3696</v>
      </c>
      <c r="E217" s="652" t="s">
        <v>3697</v>
      </c>
      <c r="F217" s="655"/>
      <c r="G217" s="655"/>
      <c r="H217" s="655"/>
      <c r="I217" s="655"/>
      <c r="J217" s="655"/>
      <c r="K217" s="655"/>
      <c r="L217" s="655"/>
      <c r="M217" s="655"/>
      <c r="N217" s="655">
        <v>1</v>
      </c>
      <c r="O217" s="655">
        <v>99</v>
      </c>
      <c r="P217" s="668"/>
      <c r="Q217" s="656">
        <v>99</v>
      </c>
    </row>
    <row r="218" spans="1:17" ht="14.4" customHeight="1" x14ac:dyDescent="0.3">
      <c r="A218" s="651" t="s">
        <v>3672</v>
      </c>
      <c r="B218" s="652" t="s">
        <v>3673</v>
      </c>
      <c r="C218" s="652" t="s">
        <v>2679</v>
      </c>
      <c r="D218" s="652" t="s">
        <v>3698</v>
      </c>
      <c r="E218" s="652" t="s">
        <v>3699</v>
      </c>
      <c r="F218" s="655">
        <v>1</v>
      </c>
      <c r="G218" s="655">
        <v>21</v>
      </c>
      <c r="H218" s="655">
        <v>1</v>
      </c>
      <c r="I218" s="655">
        <v>21</v>
      </c>
      <c r="J218" s="655">
        <v>24</v>
      </c>
      <c r="K218" s="655">
        <v>504</v>
      </c>
      <c r="L218" s="655">
        <v>24</v>
      </c>
      <c r="M218" s="655">
        <v>21</v>
      </c>
      <c r="N218" s="655">
        <v>16</v>
      </c>
      <c r="O218" s="655">
        <v>336</v>
      </c>
      <c r="P218" s="668">
        <v>16</v>
      </c>
      <c r="Q218" s="656">
        <v>21</v>
      </c>
    </row>
    <row r="219" spans="1:17" ht="14.4" customHeight="1" x14ac:dyDescent="0.3">
      <c r="A219" s="651" t="s">
        <v>3672</v>
      </c>
      <c r="B219" s="652" t="s">
        <v>3673</v>
      </c>
      <c r="C219" s="652" t="s">
        <v>2679</v>
      </c>
      <c r="D219" s="652" t="s">
        <v>3700</v>
      </c>
      <c r="E219" s="652" t="s">
        <v>3701</v>
      </c>
      <c r="F219" s="655">
        <v>5</v>
      </c>
      <c r="G219" s="655">
        <v>2430</v>
      </c>
      <c r="H219" s="655">
        <v>1</v>
      </c>
      <c r="I219" s="655">
        <v>486</v>
      </c>
      <c r="J219" s="655">
        <v>7</v>
      </c>
      <c r="K219" s="655">
        <v>3409</v>
      </c>
      <c r="L219" s="655">
        <v>1.4028806584362139</v>
      </c>
      <c r="M219" s="655">
        <v>487</v>
      </c>
      <c r="N219" s="655">
        <v>9</v>
      </c>
      <c r="O219" s="655">
        <v>4392</v>
      </c>
      <c r="P219" s="668">
        <v>1.8074074074074074</v>
      </c>
      <c r="Q219" s="656">
        <v>488</v>
      </c>
    </row>
    <row r="220" spans="1:17" ht="14.4" customHeight="1" x14ac:dyDescent="0.3">
      <c r="A220" s="651" t="s">
        <v>3672</v>
      </c>
      <c r="B220" s="652" t="s">
        <v>3673</v>
      </c>
      <c r="C220" s="652" t="s">
        <v>2679</v>
      </c>
      <c r="D220" s="652" t="s">
        <v>3702</v>
      </c>
      <c r="E220" s="652" t="s">
        <v>3703</v>
      </c>
      <c r="F220" s="655">
        <v>6</v>
      </c>
      <c r="G220" s="655">
        <v>240</v>
      </c>
      <c r="H220" s="655">
        <v>1</v>
      </c>
      <c r="I220" s="655">
        <v>40</v>
      </c>
      <c r="J220" s="655">
        <v>13</v>
      </c>
      <c r="K220" s="655">
        <v>533</v>
      </c>
      <c r="L220" s="655">
        <v>2.2208333333333332</v>
      </c>
      <c r="M220" s="655">
        <v>41</v>
      </c>
      <c r="N220" s="655">
        <v>6</v>
      </c>
      <c r="O220" s="655">
        <v>246</v>
      </c>
      <c r="P220" s="668">
        <v>1.0249999999999999</v>
      </c>
      <c r="Q220" s="656">
        <v>41</v>
      </c>
    </row>
    <row r="221" spans="1:17" ht="14.4" customHeight="1" x14ac:dyDescent="0.3">
      <c r="A221" s="651" t="s">
        <v>3672</v>
      </c>
      <c r="B221" s="652" t="s">
        <v>3673</v>
      </c>
      <c r="C221" s="652" t="s">
        <v>2679</v>
      </c>
      <c r="D221" s="652" t="s">
        <v>3704</v>
      </c>
      <c r="E221" s="652" t="s">
        <v>3705</v>
      </c>
      <c r="F221" s="655"/>
      <c r="G221" s="655"/>
      <c r="H221" s="655"/>
      <c r="I221" s="655"/>
      <c r="J221" s="655"/>
      <c r="K221" s="655"/>
      <c r="L221" s="655"/>
      <c r="M221" s="655"/>
      <c r="N221" s="655">
        <v>2</v>
      </c>
      <c r="O221" s="655">
        <v>1228</v>
      </c>
      <c r="P221" s="668"/>
      <c r="Q221" s="656">
        <v>614</v>
      </c>
    </row>
    <row r="222" spans="1:17" ht="14.4" customHeight="1" x14ac:dyDescent="0.3">
      <c r="A222" s="651" t="s">
        <v>3706</v>
      </c>
      <c r="B222" s="652" t="s">
        <v>3707</v>
      </c>
      <c r="C222" s="652" t="s">
        <v>2679</v>
      </c>
      <c r="D222" s="652" t="s">
        <v>3708</v>
      </c>
      <c r="E222" s="652" t="s">
        <v>3709</v>
      </c>
      <c r="F222" s="655">
        <v>6</v>
      </c>
      <c r="G222" s="655">
        <v>7470</v>
      </c>
      <c r="H222" s="655">
        <v>1</v>
      </c>
      <c r="I222" s="655">
        <v>1245</v>
      </c>
      <c r="J222" s="655">
        <v>6</v>
      </c>
      <c r="K222" s="655">
        <v>7608</v>
      </c>
      <c r="L222" s="655">
        <v>1.0184738955823294</v>
      </c>
      <c r="M222" s="655">
        <v>1268</v>
      </c>
      <c r="N222" s="655">
        <v>14</v>
      </c>
      <c r="O222" s="655">
        <v>17962</v>
      </c>
      <c r="P222" s="668">
        <v>2.4045515394912984</v>
      </c>
      <c r="Q222" s="656">
        <v>1283</v>
      </c>
    </row>
    <row r="223" spans="1:17" ht="14.4" customHeight="1" x14ac:dyDescent="0.3">
      <c r="A223" s="651" t="s">
        <v>3706</v>
      </c>
      <c r="B223" s="652" t="s">
        <v>3707</v>
      </c>
      <c r="C223" s="652" t="s">
        <v>2679</v>
      </c>
      <c r="D223" s="652" t="s">
        <v>3710</v>
      </c>
      <c r="E223" s="652" t="s">
        <v>3711</v>
      </c>
      <c r="F223" s="655">
        <v>82</v>
      </c>
      <c r="G223" s="655">
        <v>765634</v>
      </c>
      <c r="H223" s="655">
        <v>1</v>
      </c>
      <c r="I223" s="655">
        <v>9337</v>
      </c>
      <c r="J223" s="655">
        <v>64</v>
      </c>
      <c r="K223" s="655">
        <v>604544</v>
      </c>
      <c r="L223" s="655">
        <v>0.78959920797665728</v>
      </c>
      <c r="M223" s="655">
        <v>9446</v>
      </c>
      <c r="N223" s="655">
        <v>80</v>
      </c>
      <c r="O223" s="655">
        <v>780240</v>
      </c>
      <c r="P223" s="668">
        <v>1.0190770002377114</v>
      </c>
      <c r="Q223" s="656">
        <v>9753</v>
      </c>
    </row>
    <row r="224" spans="1:17" ht="14.4" customHeight="1" thickBot="1" x14ac:dyDescent="0.35">
      <c r="A224" s="657" t="s">
        <v>3706</v>
      </c>
      <c r="B224" s="658" t="s">
        <v>3707</v>
      </c>
      <c r="C224" s="658" t="s">
        <v>2679</v>
      </c>
      <c r="D224" s="658" t="s">
        <v>3712</v>
      </c>
      <c r="E224" s="658" t="s">
        <v>3713</v>
      </c>
      <c r="F224" s="661">
        <v>18</v>
      </c>
      <c r="G224" s="661">
        <v>40194</v>
      </c>
      <c r="H224" s="661">
        <v>1</v>
      </c>
      <c r="I224" s="661">
        <v>2233</v>
      </c>
      <c r="J224" s="661">
        <v>18</v>
      </c>
      <c r="K224" s="661">
        <v>40752</v>
      </c>
      <c r="L224" s="661">
        <v>1.0138826690550828</v>
      </c>
      <c r="M224" s="661">
        <v>2264</v>
      </c>
      <c r="N224" s="661">
        <v>42</v>
      </c>
      <c r="O224" s="661">
        <v>96348</v>
      </c>
      <c r="P224" s="669">
        <v>2.3970741901776385</v>
      </c>
      <c r="Q224" s="662">
        <v>2294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598" t="s">
        <v>181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599"/>
    </row>
    <row r="2" spans="1:14" ht="14.4" customHeight="1" thickBot="1" x14ac:dyDescent="0.35">
      <c r="A2" s="382" t="s">
        <v>309</v>
      </c>
      <c r="B2" s="193"/>
      <c r="C2" s="193"/>
      <c r="D2" s="193"/>
      <c r="E2" s="193"/>
      <c r="F2" s="193"/>
      <c r="G2" s="440"/>
      <c r="H2" s="440"/>
      <c r="I2" s="440"/>
      <c r="J2" s="193"/>
      <c r="K2" s="440"/>
      <c r="L2" s="440"/>
      <c r="M2" s="440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1217</v>
      </c>
      <c r="D3" s="197">
        <f>SUBTOTAL(9,D6:D1048576)</f>
        <v>1202</v>
      </c>
      <c r="E3" s="197">
        <f>SUBTOTAL(9,E6:E1048576)</f>
        <v>1274</v>
      </c>
      <c r="F3" s="198">
        <f>IF(OR(E3=0,C3=0),"",E3/C3)</f>
        <v>1.0468364831552999</v>
      </c>
      <c r="G3" s="441">
        <f>SUBTOTAL(9,G6:G1048576)</f>
        <v>5368.5692999999992</v>
      </c>
      <c r="H3" s="442">
        <f>SUBTOTAL(9,H6:H1048576)</f>
        <v>5470.5662999999995</v>
      </c>
      <c r="I3" s="442">
        <f>SUBTOTAL(9,I6:I1048576)</f>
        <v>5773.9130000000005</v>
      </c>
      <c r="J3" s="198">
        <f>IF(OR(I3=0,G3=0),"",I3/G3)</f>
        <v>1.0755031140233211</v>
      </c>
      <c r="K3" s="441">
        <f>SUBTOTAL(9,K6:K1048576)</f>
        <v>1423.9099999999999</v>
      </c>
      <c r="L3" s="442">
        <f>SUBTOTAL(9,L6:L1048576)</f>
        <v>1466.69</v>
      </c>
      <c r="M3" s="442">
        <f>SUBTOTAL(9,M6:M1048576)</f>
        <v>1475.08</v>
      </c>
      <c r="N3" s="199">
        <f>IF(OR(M3=0,E3=0),"",M3/E3)</f>
        <v>1.157833594976452</v>
      </c>
    </row>
    <row r="4" spans="1:14" ht="14.4" customHeight="1" x14ac:dyDescent="0.3">
      <c r="A4" s="600" t="s">
        <v>90</v>
      </c>
      <c r="B4" s="601" t="s">
        <v>11</v>
      </c>
      <c r="C4" s="602" t="s">
        <v>91</v>
      </c>
      <c r="D4" s="602"/>
      <c r="E4" s="602"/>
      <c r="F4" s="603"/>
      <c r="G4" s="604" t="s">
        <v>14</v>
      </c>
      <c r="H4" s="602"/>
      <c r="I4" s="602"/>
      <c r="J4" s="603"/>
      <c r="K4" s="604" t="s">
        <v>92</v>
      </c>
      <c r="L4" s="602"/>
      <c r="M4" s="602"/>
      <c r="N4" s="605"/>
    </row>
    <row r="5" spans="1:14" ht="14.4" customHeight="1" thickBot="1" x14ac:dyDescent="0.35">
      <c r="A5" s="897"/>
      <c r="B5" s="898"/>
      <c r="C5" s="905">
        <v>2014</v>
      </c>
      <c r="D5" s="905">
        <v>2015</v>
      </c>
      <c r="E5" s="905">
        <v>2016</v>
      </c>
      <c r="F5" s="906" t="s">
        <v>2</v>
      </c>
      <c r="G5" s="916">
        <v>2014</v>
      </c>
      <c r="H5" s="905">
        <v>2015</v>
      </c>
      <c r="I5" s="905">
        <v>2016</v>
      </c>
      <c r="J5" s="906" t="s">
        <v>2</v>
      </c>
      <c r="K5" s="916">
        <v>2014</v>
      </c>
      <c r="L5" s="905">
        <v>2015</v>
      </c>
      <c r="M5" s="905">
        <v>2016</v>
      </c>
      <c r="N5" s="917" t="s">
        <v>93</v>
      </c>
    </row>
    <row r="6" spans="1:14" ht="14.4" customHeight="1" x14ac:dyDescent="0.3">
      <c r="A6" s="899" t="s">
        <v>2996</v>
      </c>
      <c r="B6" s="902" t="s">
        <v>3715</v>
      </c>
      <c r="C6" s="907">
        <v>931</v>
      </c>
      <c r="D6" s="908">
        <v>929</v>
      </c>
      <c r="E6" s="908">
        <v>928</v>
      </c>
      <c r="F6" s="913">
        <v>0.99677765843179378</v>
      </c>
      <c r="G6" s="907">
        <v>928.79459999999972</v>
      </c>
      <c r="H6" s="908">
        <v>936.072</v>
      </c>
      <c r="I6" s="908">
        <v>922.6754000000002</v>
      </c>
      <c r="J6" s="913">
        <v>0.99341167573541067</v>
      </c>
      <c r="K6" s="907">
        <v>102.41</v>
      </c>
      <c r="L6" s="908">
        <v>102.19</v>
      </c>
      <c r="M6" s="908">
        <v>102.08</v>
      </c>
      <c r="N6" s="918">
        <v>110</v>
      </c>
    </row>
    <row r="7" spans="1:14" ht="14.4" customHeight="1" x14ac:dyDescent="0.3">
      <c r="A7" s="900" t="s">
        <v>3118</v>
      </c>
      <c r="B7" s="903" t="s">
        <v>3716</v>
      </c>
      <c r="C7" s="909">
        <v>12</v>
      </c>
      <c r="D7" s="910">
        <v>6</v>
      </c>
      <c r="E7" s="910">
        <v>10</v>
      </c>
      <c r="F7" s="914">
        <v>0.83333333333333337</v>
      </c>
      <c r="G7" s="909">
        <v>345.23280000000005</v>
      </c>
      <c r="H7" s="910">
        <v>172.61640000000003</v>
      </c>
      <c r="I7" s="910">
        <v>287.69400000000002</v>
      </c>
      <c r="J7" s="914">
        <v>0.83333333333333326</v>
      </c>
      <c r="K7" s="909">
        <v>132</v>
      </c>
      <c r="L7" s="910">
        <v>66</v>
      </c>
      <c r="M7" s="910">
        <v>110</v>
      </c>
      <c r="N7" s="919">
        <v>11000</v>
      </c>
    </row>
    <row r="8" spans="1:14" ht="14.4" customHeight="1" x14ac:dyDescent="0.3">
      <c r="A8" s="900" t="s">
        <v>3136</v>
      </c>
      <c r="B8" s="903" t="s">
        <v>3716</v>
      </c>
      <c r="C8" s="909">
        <v>72</v>
      </c>
      <c r="D8" s="910">
        <v>56</v>
      </c>
      <c r="E8" s="910">
        <v>61</v>
      </c>
      <c r="F8" s="914">
        <v>0.84722222222222221</v>
      </c>
      <c r="G8" s="909">
        <v>1812.1967999999997</v>
      </c>
      <c r="H8" s="910">
        <v>1409.4864</v>
      </c>
      <c r="I8" s="910">
        <v>1535.3334</v>
      </c>
      <c r="J8" s="914">
        <v>0.84722222222222232</v>
      </c>
      <c r="K8" s="909">
        <v>648</v>
      </c>
      <c r="L8" s="910">
        <v>504</v>
      </c>
      <c r="M8" s="910">
        <v>549</v>
      </c>
      <c r="N8" s="919">
        <v>9000</v>
      </c>
    </row>
    <row r="9" spans="1:14" ht="14.4" customHeight="1" x14ac:dyDescent="0.3">
      <c r="A9" s="900" t="s">
        <v>3131</v>
      </c>
      <c r="B9" s="903" t="s">
        <v>3716</v>
      </c>
      <c r="C9" s="909">
        <v>44</v>
      </c>
      <c r="D9" s="910">
        <v>86</v>
      </c>
      <c r="E9" s="910">
        <v>59</v>
      </c>
      <c r="F9" s="914">
        <v>1.3409090909090908</v>
      </c>
      <c r="G9" s="909">
        <v>949.05360000000007</v>
      </c>
      <c r="H9" s="910">
        <v>1854.9684000000002</v>
      </c>
      <c r="I9" s="910">
        <v>1272.5946000000001</v>
      </c>
      <c r="J9" s="914">
        <v>1.3409090909090908</v>
      </c>
      <c r="K9" s="909">
        <v>308</v>
      </c>
      <c r="L9" s="910">
        <v>602</v>
      </c>
      <c r="M9" s="910">
        <v>413</v>
      </c>
      <c r="N9" s="919">
        <v>7000</v>
      </c>
    </row>
    <row r="10" spans="1:14" ht="14.4" customHeight="1" x14ac:dyDescent="0.3">
      <c r="A10" s="900" t="s">
        <v>3120</v>
      </c>
      <c r="B10" s="903" t="s">
        <v>3716</v>
      </c>
      <c r="C10" s="909">
        <v>87</v>
      </c>
      <c r="D10" s="910">
        <v>79</v>
      </c>
      <c r="E10" s="910">
        <v>108</v>
      </c>
      <c r="F10" s="914">
        <v>1.2413793103448276</v>
      </c>
      <c r="G10" s="909">
        <v>931.53510000000006</v>
      </c>
      <c r="H10" s="910">
        <v>845.87669999999991</v>
      </c>
      <c r="I10" s="910">
        <v>1156.3884</v>
      </c>
      <c r="J10" s="914">
        <v>1.2413793103448276</v>
      </c>
      <c r="K10" s="909">
        <v>174</v>
      </c>
      <c r="L10" s="910">
        <v>158</v>
      </c>
      <c r="M10" s="910">
        <v>216</v>
      </c>
      <c r="N10" s="919">
        <v>2000</v>
      </c>
    </row>
    <row r="11" spans="1:14" ht="14.4" customHeight="1" x14ac:dyDescent="0.3">
      <c r="A11" s="900" t="s">
        <v>3133</v>
      </c>
      <c r="B11" s="903" t="s">
        <v>3716</v>
      </c>
      <c r="C11" s="909">
        <v>48</v>
      </c>
      <c r="D11" s="910">
        <v>23</v>
      </c>
      <c r="E11" s="910">
        <v>62</v>
      </c>
      <c r="F11" s="914">
        <v>1.2916666666666667</v>
      </c>
      <c r="G11" s="909">
        <v>288.40319999999997</v>
      </c>
      <c r="H11" s="910">
        <v>138.19319999999999</v>
      </c>
      <c r="I11" s="910">
        <v>372.52080000000001</v>
      </c>
      <c r="J11" s="914">
        <v>1.2916666666666667</v>
      </c>
      <c r="K11" s="909">
        <v>48</v>
      </c>
      <c r="L11" s="910">
        <v>23</v>
      </c>
      <c r="M11" s="910">
        <v>62</v>
      </c>
      <c r="N11" s="919">
        <v>1000</v>
      </c>
    </row>
    <row r="12" spans="1:14" ht="14.4" customHeight="1" thickBot="1" x14ac:dyDescent="0.35">
      <c r="A12" s="901" t="s">
        <v>3129</v>
      </c>
      <c r="B12" s="904" t="s">
        <v>3716</v>
      </c>
      <c r="C12" s="911">
        <v>23</v>
      </c>
      <c r="D12" s="912">
        <v>23</v>
      </c>
      <c r="E12" s="912">
        <v>46</v>
      </c>
      <c r="F12" s="915">
        <v>2</v>
      </c>
      <c r="G12" s="911">
        <v>113.35320000000002</v>
      </c>
      <c r="H12" s="912">
        <v>113.35319999999999</v>
      </c>
      <c r="I12" s="912">
        <v>226.70639999999997</v>
      </c>
      <c r="J12" s="915">
        <v>1.9999999999999996</v>
      </c>
      <c r="K12" s="911">
        <v>11.5</v>
      </c>
      <c r="L12" s="912">
        <v>11.5</v>
      </c>
      <c r="M12" s="912">
        <v>23</v>
      </c>
      <c r="N12" s="920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68" t="s">
        <v>128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3" ht="14.4" customHeight="1" x14ac:dyDescent="0.3">
      <c r="A2" s="382" t="s">
        <v>309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0.84195122797316624</v>
      </c>
      <c r="C4" s="330">
        <f t="shared" ref="C4:M4" si="0">(C10+C8)/C6</f>
        <v>0.87683841658028971</v>
      </c>
      <c r="D4" s="330">
        <f t="shared" si="0"/>
        <v>1.603444853980206E-2</v>
      </c>
      <c r="E4" s="330">
        <f t="shared" si="0"/>
        <v>1.603444853980206E-2</v>
      </c>
      <c r="F4" s="330">
        <f t="shared" si="0"/>
        <v>1.603444853980206E-2</v>
      </c>
      <c r="G4" s="330">
        <f t="shared" si="0"/>
        <v>1.603444853980206E-2</v>
      </c>
      <c r="H4" s="330">
        <f t="shared" si="0"/>
        <v>1.603444853980206E-2</v>
      </c>
      <c r="I4" s="330">
        <f t="shared" si="0"/>
        <v>1.603444853980206E-2</v>
      </c>
      <c r="J4" s="330">
        <f t="shared" si="0"/>
        <v>1.603444853980206E-2</v>
      </c>
      <c r="K4" s="330">
        <f t="shared" si="0"/>
        <v>1.603444853980206E-2</v>
      </c>
      <c r="L4" s="330">
        <f t="shared" si="0"/>
        <v>1.603444853980206E-2</v>
      </c>
      <c r="M4" s="330">
        <f t="shared" si="0"/>
        <v>1.603444853980206E-2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11784.382100000001</v>
      </c>
      <c r="C5" s="330">
        <f>IF(ISERROR(VLOOKUP($A5,'Man Tab'!$A:$Q,COLUMN()+2,0)),0,VLOOKUP($A5,'Man Tab'!$A:$Q,COLUMN()+2,0))</f>
        <v>12975.889450000001</v>
      </c>
      <c r="D5" s="330">
        <f>IF(ISERROR(VLOOKUP($A5,'Man Tab'!$A:$Q,COLUMN()+2,0)),0,VLOOKUP($A5,'Man Tab'!$A:$Q,COLUMN()+2,0))</f>
        <v>0</v>
      </c>
      <c r="E5" s="330">
        <f>IF(ISERROR(VLOOKUP($A5,'Man Tab'!$A:$Q,COLUMN()+2,0)),0,VLOOKUP($A5,'Man Tab'!$A:$Q,COLUMN()+2,0))</f>
        <v>0</v>
      </c>
      <c r="F5" s="330">
        <f>IF(ISERROR(VLOOKUP($A5,'Man Tab'!$A:$Q,COLUMN()+2,0)),0,VLOOKUP($A5,'Man Tab'!$A:$Q,COLUMN()+2,0))</f>
        <v>0</v>
      </c>
      <c r="G5" s="330">
        <f>IF(ISERROR(VLOOKUP($A5,'Man Tab'!$A:$Q,COLUMN()+2,0)),0,VLOOKUP($A5,'Man Tab'!$A:$Q,COLUMN()+2,0))</f>
        <v>0</v>
      </c>
      <c r="H5" s="330">
        <f>IF(ISERROR(VLOOKUP($A5,'Man Tab'!$A:$Q,COLUMN()+2,0)),0,VLOOKUP($A5,'Man Tab'!$A:$Q,COLUMN()+2,0))</f>
        <v>0</v>
      </c>
      <c r="I5" s="330">
        <f>IF(ISERROR(VLOOKUP($A5,'Man Tab'!$A:$Q,COLUMN()+2,0)),0,VLOOKUP($A5,'Man Tab'!$A:$Q,COLUMN()+2,0))</f>
        <v>0</v>
      </c>
      <c r="J5" s="330">
        <f>IF(ISERROR(VLOOKUP($A5,'Man Tab'!$A:$Q,COLUMN()+2,0)),0,VLOOKUP($A5,'Man Tab'!$A:$Q,COLUMN()+2,0))</f>
        <v>0</v>
      </c>
      <c r="K5" s="330">
        <f>IF(ISERROR(VLOOKUP($A5,'Man Tab'!$A:$Q,COLUMN()+2,0)),0,VLOOKUP($A5,'Man Tab'!$A:$Q,COLUMN()+2,0))</f>
        <v>0</v>
      </c>
      <c r="L5" s="330">
        <f>IF(ISERROR(VLOOKUP($A5,'Man Tab'!$A:$Q,COLUMN()+2,0)),0,VLOOKUP($A5,'Man Tab'!$A:$Q,COLUMN()+2,0))</f>
        <v>0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11784.382100000001</v>
      </c>
      <c r="C6" s="332">
        <f t="shared" ref="C6:M6" si="1">C5+B6</f>
        <v>24760.271550000001</v>
      </c>
      <c r="D6" s="332">
        <f t="shared" si="1"/>
        <v>24760.271550000001</v>
      </c>
      <c r="E6" s="332">
        <f t="shared" si="1"/>
        <v>24760.271550000001</v>
      </c>
      <c r="F6" s="332">
        <f t="shared" si="1"/>
        <v>24760.271550000001</v>
      </c>
      <c r="G6" s="332">
        <f t="shared" si="1"/>
        <v>24760.271550000001</v>
      </c>
      <c r="H6" s="332">
        <f t="shared" si="1"/>
        <v>24760.271550000001</v>
      </c>
      <c r="I6" s="332">
        <f t="shared" si="1"/>
        <v>24760.271550000001</v>
      </c>
      <c r="J6" s="332">
        <f t="shared" si="1"/>
        <v>24760.271550000001</v>
      </c>
      <c r="K6" s="332">
        <f t="shared" si="1"/>
        <v>24760.271550000001</v>
      </c>
      <c r="L6" s="332">
        <f t="shared" si="1"/>
        <v>24760.271550000001</v>
      </c>
      <c r="M6" s="332">
        <f t="shared" si="1"/>
        <v>24760.271550000001</v>
      </c>
    </row>
    <row r="7" spans="1:13" ht="14.4" customHeight="1" x14ac:dyDescent="0.3">
      <c r="A7" s="331" t="s">
        <v>126</v>
      </c>
      <c r="B7" s="331">
        <v>324.33100000000002</v>
      </c>
      <c r="C7" s="331">
        <v>710.45799999999997</v>
      </c>
      <c r="D7" s="331"/>
      <c r="E7" s="331"/>
      <c r="F7" s="331"/>
      <c r="G7" s="331"/>
      <c r="H7" s="331"/>
      <c r="I7" s="331"/>
      <c r="J7" s="331"/>
      <c r="K7" s="331"/>
      <c r="L7" s="331"/>
      <c r="M7" s="331"/>
    </row>
    <row r="8" spans="1:13" ht="14.4" customHeight="1" x14ac:dyDescent="0.3">
      <c r="A8" s="331" t="s">
        <v>99</v>
      </c>
      <c r="B8" s="332">
        <f>B7*30</f>
        <v>9729.93</v>
      </c>
      <c r="C8" s="332">
        <f t="shared" ref="C8:M8" si="2">C7*30</f>
        <v>21313.739999999998</v>
      </c>
      <c r="D8" s="332">
        <f t="shared" si="2"/>
        <v>0</v>
      </c>
      <c r="E8" s="332">
        <f t="shared" si="2"/>
        <v>0</v>
      </c>
      <c r="F8" s="332">
        <f t="shared" si="2"/>
        <v>0</v>
      </c>
      <c r="G8" s="332">
        <f t="shared" si="2"/>
        <v>0</v>
      </c>
      <c r="H8" s="332">
        <f t="shared" si="2"/>
        <v>0</v>
      </c>
      <c r="I8" s="332">
        <f t="shared" si="2"/>
        <v>0</v>
      </c>
      <c r="J8" s="332">
        <f t="shared" si="2"/>
        <v>0</v>
      </c>
      <c r="K8" s="332">
        <f t="shared" si="2"/>
        <v>0</v>
      </c>
      <c r="L8" s="332">
        <f t="shared" si="2"/>
        <v>0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191944.98</v>
      </c>
      <c r="C9" s="331">
        <v>205072.32</v>
      </c>
      <c r="D9" s="331">
        <v>0</v>
      </c>
      <c r="E9" s="331">
        <v>0</v>
      </c>
      <c r="F9" s="331">
        <v>0</v>
      </c>
      <c r="G9" s="331">
        <v>0</v>
      </c>
      <c r="H9" s="331">
        <v>0</v>
      </c>
      <c r="I9" s="331">
        <v>0</v>
      </c>
      <c r="J9" s="331">
        <v>0</v>
      </c>
      <c r="K9" s="331">
        <v>0</v>
      </c>
      <c r="L9" s="331">
        <v>0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191.94498000000002</v>
      </c>
      <c r="C10" s="332">
        <f t="shared" ref="C10:M10" si="3">C9/1000+B10</f>
        <v>397.01730000000003</v>
      </c>
      <c r="D10" s="332">
        <f t="shared" si="3"/>
        <v>397.01730000000003</v>
      </c>
      <c r="E10" s="332">
        <f t="shared" si="3"/>
        <v>397.01730000000003</v>
      </c>
      <c r="F10" s="332">
        <f t="shared" si="3"/>
        <v>397.01730000000003</v>
      </c>
      <c r="G10" s="332">
        <f t="shared" si="3"/>
        <v>397.01730000000003</v>
      </c>
      <c r="H10" s="332">
        <f t="shared" si="3"/>
        <v>397.01730000000003</v>
      </c>
      <c r="I10" s="332">
        <f t="shared" si="3"/>
        <v>397.01730000000003</v>
      </c>
      <c r="J10" s="332">
        <f t="shared" si="3"/>
        <v>397.01730000000003</v>
      </c>
      <c r="K10" s="332">
        <f t="shared" si="3"/>
        <v>397.01730000000003</v>
      </c>
      <c r="L10" s="332">
        <f t="shared" si="3"/>
        <v>397.01730000000003</v>
      </c>
      <c r="M10" s="332">
        <f t="shared" si="3"/>
        <v>397.01730000000003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2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0.95562741658832628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0.95562741658832628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77" t="s">
        <v>311</v>
      </c>
      <c r="B1" s="477"/>
      <c r="C1" s="477"/>
      <c r="D1" s="477"/>
      <c r="E1" s="477"/>
      <c r="F1" s="477"/>
      <c r="G1" s="477"/>
      <c r="H1" s="468"/>
      <c r="I1" s="468"/>
      <c r="J1" s="468"/>
      <c r="K1" s="468"/>
      <c r="L1" s="468"/>
      <c r="M1" s="468"/>
      <c r="N1" s="468"/>
      <c r="O1" s="468"/>
      <c r="P1" s="468"/>
      <c r="Q1" s="468"/>
    </row>
    <row r="2" spans="1:17" s="333" customFormat="1" ht="14.4" customHeight="1" thickBot="1" x14ac:dyDescent="0.3">
      <c r="A2" s="382" t="s">
        <v>309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78" t="s">
        <v>29</v>
      </c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263"/>
      <c r="Q3" s="265"/>
    </row>
    <row r="4" spans="1:17" ht="14.4" customHeight="1" x14ac:dyDescent="0.3">
      <c r="A4" s="102"/>
      <c r="B4" s="24">
        <v>2016</v>
      </c>
      <c r="C4" s="264" t="s">
        <v>30</v>
      </c>
      <c r="D4" s="242" t="s">
        <v>284</v>
      </c>
      <c r="E4" s="242" t="s">
        <v>285</v>
      </c>
      <c r="F4" s="242" t="s">
        <v>286</v>
      </c>
      <c r="G4" s="242" t="s">
        <v>287</v>
      </c>
      <c r="H4" s="242" t="s">
        <v>288</v>
      </c>
      <c r="I4" s="242" t="s">
        <v>289</v>
      </c>
      <c r="J4" s="242" t="s">
        <v>290</v>
      </c>
      <c r="K4" s="242" t="s">
        <v>291</v>
      </c>
      <c r="L4" s="242" t="s">
        <v>292</v>
      </c>
      <c r="M4" s="242" t="s">
        <v>293</v>
      </c>
      <c r="N4" s="242" t="s">
        <v>294</v>
      </c>
      <c r="O4" s="242" t="s">
        <v>295</v>
      </c>
      <c r="P4" s="480" t="s">
        <v>3</v>
      </c>
      <c r="Q4" s="48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310</v>
      </c>
    </row>
    <row r="7" spans="1:17" ht="14.4" customHeight="1" x14ac:dyDescent="0.3">
      <c r="A7" s="19" t="s">
        <v>35</v>
      </c>
      <c r="B7" s="55">
        <v>6055.0675183871499</v>
      </c>
      <c r="C7" s="56">
        <v>504.58895986559497</v>
      </c>
      <c r="D7" s="56">
        <v>647.70420999999999</v>
      </c>
      <c r="E7" s="56">
        <v>405.72541999999999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1053.4296300000001</v>
      </c>
      <c r="Q7" s="189">
        <v>1.0438492652319999</v>
      </c>
    </row>
    <row r="8" spans="1:17" ht="14.4" customHeight="1" x14ac:dyDescent="0.3">
      <c r="A8" s="19" t="s">
        <v>36</v>
      </c>
      <c r="B8" s="55">
        <v>1206.9408783500501</v>
      </c>
      <c r="C8" s="56">
        <v>100.57840652917</v>
      </c>
      <c r="D8" s="56">
        <v>75.162000000000006</v>
      </c>
      <c r="E8" s="56">
        <v>108.384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183.54599999999999</v>
      </c>
      <c r="Q8" s="189">
        <v>0.91245231622699996</v>
      </c>
    </row>
    <row r="9" spans="1:17" ht="14.4" customHeight="1" x14ac:dyDescent="0.3">
      <c r="A9" s="19" t="s">
        <v>37</v>
      </c>
      <c r="B9" s="55">
        <v>66463.627751807304</v>
      </c>
      <c r="C9" s="56">
        <v>5538.6356459839499</v>
      </c>
      <c r="D9" s="56">
        <v>4917.0079599999999</v>
      </c>
      <c r="E9" s="56">
        <v>6774.34656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11691.354520000001</v>
      </c>
      <c r="Q9" s="189">
        <v>1.0554363264960001</v>
      </c>
    </row>
    <row r="10" spans="1:17" ht="14.4" customHeight="1" x14ac:dyDescent="0.3">
      <c r="A10" s="19" t="s">
        <v>38</v>
      </c>
      <c r="B10" s="55">
        <v>627.67207107853801</v>
      </c>
      <c r="C10" s="56">
        <v>52.306005923211004</v>
      </c>
      <c r="D10" s="56">
        <v>51.01314</v>
      </c>
      <c r="E10" s="56">
        <v>46.204250000000002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97.217389999999995</v>
      </c>
      <c r="Q10" s="189">
        <v>0.929313835802</v>
      </c>
    </row>
    <row r="11" spans="1:17" ht="14.4" customHeight="1" x14ac:dyDescent="0.3">
      <c r="A11" s="19" t="s">
        <v>39</v>
      </c>
      <c r="B11" s="55">
        <v>1113.03923087624</v>
      </c>
      <c r="C11" s="56">
        <v>92.753269239687</v>
      </c>
      <c r="D11" s="56">
        <v>95.126469999999998</v>
      </c>
      <c r="E11" s="56">
        <v>83.738460000000003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178.86492999999999</v>
      </c>
      <c r="Q11" s="189">
        <v>0.96419744266700003</v>
      </c>
    </row>
    <row r="12" spans="1:17" ht="14.4" customHeight="1" x14ac:dyDescent="0.3">
      <c r="A12" s="19" t="s">
        <v>40</v>
      </c>
      <c r="B12" s="55">
        <v>255.54736018732001</v>
      </c>
      <c r="C12" s="56">
        <v>21.295613348943</v>
      </c>
      <c r="D12" s="56">
        <v>20.23433</v>
      </c>
      <c r="E12" s="56">
        <v>18.844480000000001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39.078809999999997</v>
      </c>
      <c r="Q12" s="189">
        <v>0.91753191982899995</v>
      </c>
    </row>
    <row r="13" spans="1:17" ht="14.4" customHeight="1" x14ac:dyDescent="0.3">
      <c r="A13" s="19" t="s">
        <v>41</v>
      </c>
      <c r="B13" s="55">
        <v>1894.0541352463399</v>
      </c>
      <c r="C13" s="56">
        <v>157.83784460386201</v>
      </c>
      <c r="D13" s="56">
        <v>139.31855999999999</v>
      </c>
      <c r="E13" s="56">
        <v>151.92183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291.24038999999999</v>
      </c>
      <c r="Q13" s="189">
        <v>0.92259366164900003</v>
      </c>
    </row>
    <row r="14" spans="1:17" ht="14.4" customHeight="1" x14ac:dyDescent="0.3">
      <c r="A14" s="19" t="s">
        <v>42</v>
      </c>
      <c r="B14" s="55">
        <v>2384.2524462669498</v>
      </c>
      <c r="C14" s="56">
        <v>198.687703855579</v>
      </c>
      <c r="D14" s="56">
        <v>310.803</v>
      </c>
      <c r="E14" s="56">
        <v>235.821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546.62400000000002</v>
      </c>
      <c r="Q14" s="189">
        <v>1.375585880234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310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310</v>
      </c>
    </row>
    <row r="17" spans="1:17" ht="14.4" customHeight="1" x14ac:dyDescent="0.3">
      <c r="A17" s="19" t="s">
        <v>45</v>
      </c>
      <c r="B17" s="55">
        <v>854.20471115714099</v>
      </c>
      <c r="C17" s="56">
        <v>71.183725929760996</v>
      </c>
      <c r="D17" s="56">
        <v>119.64697</v>
      </c>
      <c r="E17" s="56">
        <v>33.72531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153.37227999999999</v>
      </c>
      <c r="Q17" s="189">
        <v>1.077298764547</v>
      </c>
    </row>
    <row r="18" spans="1:17" ht="14.4" customHeight="1" x14ac:dyDescent="0.3">
      <c r="A18" s="19" t="s">
        <v>46</v>
      </c>
      <c r="B18" s="55">
        <v>37.287988400655003</v>
      </c>
      <c r="C18" s="56">
        <v>3.1073323667210002</v>
      </c>
      <c r="D18" s="56">
        <v>0</v>
      </c>
      <c r="E18" s="56">
        <v>4.74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4.74</v>
      </c>
      <c r="Q18" s="189">
        <v>0.76271210166699999</v>
      </c>
    </row>
    <row r="19" spans="1:17" ht="14.4" customHeight="1" x14ac:dyDescent="0.3">
      <c r="A19" s="19" t="s">
        <v>47</v>
      </c>
      <c r="B19" s="55">
        <v>2890.0989869244499</v>
      </c>
      <c r="C19" s="56">
        <v>240.84158224370401</v>
      </c>
      <c r="D19" s="56">
        <v>258.17723000000001</v>
      </c>
      <c r="E19" s="56">
        <v>189.03433999999999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447.21156999999999</v>
      </c>
      <c r="Q19" s="189">
        <v>0.92843512701099995</v>
      </c>
    </row>
    <row r="20" spans="1:17" ht="14.4" customHeight="1" x14ac:dyDescent="0.3">
      <c r="A20" s="19" t="s">
        <v>48</v>
      </c>
      <c r="B20" s="55">
        <v>57167.015758408299</v>
      </c>
      <c r="C20" s="56">
        <v>4763.9179798673504</v>
      </c>
      <c r="D20" s="56">
        <v>4651.5164299999997</v>
      </c>
      <c r="E20" s="56">
        <v>4409.3469299999997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9060.8633599999994</v>
      </c>
      <c r="Q20" s="189">
        <v>0.95098859786099998</v>
      </c>
    </row>
    <row r="21" spans="1:17" ht="14.4" customHeight="1" x14ac:dyDescent="0.3">
      <c r="A21" s="20" t="s">
        <v>49</v>
      </c>
      <c r="B21" s="55">
        <v>5720.0142693193602</v>
      </c>
      <c r="C21" s="56">
        <v>476.66785577661301</v>
      </c>
      <c r="D21" s="56">
        <v>479.44</v>
      </c>
      <c r="E21" s="56">
        <v>480.226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959.66600000000005</v>
      </c>
      <c r="Q21" s="189">
        <v>1.0066401461409999</v>
      </c>
    </row>
    <row r="22" spans="1:17" ht="14.4" customHeight="1" x14ac:dyDescent="0.3">
      <c r="A22" s="19" t="s">
        <v>50</v>
      </c>
      <c r="B22" s="55">
        <v>41.081171569623002</v>
      </c>
      <c r="C22" s="56">
        <v>3.423430964135</v>
      </c>
      <c r="D22" s="56">
        <v>19.230530000000002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19.230530000000002</v>
      </c>
      <c r="Q22" s="189">
        <v>2.8086633265660002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310</v>
      </c>
    </row>
    <row r="24" spans="1:17" ht="14.4" customHeight="1" x14ac:dyDescent="0.3">
      <c r="A24" s="20" t="s">
        <v>52</v>
      </c>
      <c r="B24" s="55">
        <v>103.238998311514</v>
      </c>
      <c r="C24" s="56">
        <v>8.6032498592919993</v>
      </c>
      <c r="D24" s="56">
        <v>1.2699999980000001E-3</v>
      </c>
      <c r="E24" s="56">
        <v>33.830869999998001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33.832139999996002</v>
      </c>
      <c r="Q24" s="189">
        <v>1.9662418593740001</v>
      </c>
    </row>
    <row r="25" spans="1:17" ht="14.4" customHeight="1" x14ac:dyDescent="0.3">
      <c r="A25" s="21" t="s">
        <v>53</v>
      </c>
      <c r="B25" s="58">
        <v>146813.143276291</v>
      </c>
      <c r="C25" s="59">
        <v>12234.4286063576</v>
      </c>
      <c r="D25" s="59">
        <v>11784.382100000001</v>
      </c>
      <c r="E25" s="59">
        <v>12975.889450000001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24760.271550000001</v>
      </c>
      <c r="Q25" s="190">
        <v>1.0119096014469999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925.78989000000001</v>
      </c>
      <c r="E26" s="56">
        <v>696.19354999999996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1621.98344</v>
      </c>
      <c r="Q26" s="189" t="s">
        <v>310</v>
      </c>
    </row>
    <row r="27" spans="1:17" ht="14.4" customHeight="1" x14ac:dyDescent="0.3">
      <c r="A27" s="22" t="s">
        <v>55</v>
      </c>
      <c r="B27" s="58">
        <v>146813.143276291</v>
      </c>
      <c r="C27" s="59">
        <v>12234.4286063576</v>
      </c>
      <c r="D27" s="59">
        <v>12710.171990000001</v>
      </c>
      <c r="E27" s="59">
        <v>13672.083000000001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26382.254990000001</v>
      </c>
      <c r="Q27" s="190">
        <v>1.0781972676789999</v>
      </c>
    </row>
    <row r="28" spans="1:17" ht="14.4" customHeight="1" x14ac:dyDescent="0.3">
      <c r="A28" s="20" t="s">
        <v>56</v>
      </c>
      <c r="B28" s="55">
        <v>308.62721208905901</v>
      </c>
      <c r="C28" s="56">
        <v>25.718934340754</v>
      </c>
      <c r="D28" s="56">
        <v>0.30177999999999999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0.30177999999999999</v>
      </c>
      <c r="Q28" s="189">
        <v>5.8668838290000004E-3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310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10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19.230530000000002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19.230530000000002</v>
      </c>
      <c r="Q31" s="191" t="s">
        <v>310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296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77" t="s">
        <v>61</v>
      </c>
      <c r="B1" s="477"/>
      <c r="C1" s="477"/>
      <c r="D1" s="477"/>
      <c r="E1" s="477"/>
      <c r="F1" s="477"/>
      <c r="G1" s="477"/>
      <c r="H1" s="482"/>
      <c r="I1" s="482"/>
      <c r="J1" s="482"/>
      <c r="K1" s="482"/>
    </row>
    <row r="2" spans="1:11" s="64" customFormat="1" ht="14.4" customHeight="1" thickBot="1" x14ac:dyDescent="0.35">
      <c r="A2" s="382" t="s">
        <v>309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78" t="s">
        <v>62</v>
      </c>
      <c r="C3" s="479"/>
      <c r="D3" s="479"/>
      <c r="E3" s="479"/>
      <c r="F3" s="485" t="s">
        <v>63</v>
      </c>
      <c r="G3" s="479"/>
      <c r="H3" s="479"/>
      <c r="I3" s="479"/>
      <c r="J3" s="479"/>
      <c r="K3" s="486"/>
    </row>
    <row r="4" spans="1:11" ht="14.4" customHeight="1" x14ac:dyDescent="0.3">
      <c r="A4" s="102"/>
      <c r="B4" s="483"/>
      <c r="C4" s="484"/>
      <c r="D4" s="484"/>
      <c r="E4" s="484"/>
      <c r="F4" s="487" t="s">
        <v>301</v>
      </c>
      <c r="G4" s="489" t="s">
        <v>64</v>
      </c>
      <c r="H4" s="266" t="s">
        <v>183</v>
      </c>
      <c r="I4" s="487" t="s">
        <v>65</v>
      </c>
      <c r="J4" s="489" t="s">
        <v>272</v>
      </c>
      <c r="K4" s="490" t="s">
        <v>303</v>
      </c>
    </row>
    <row r="5" spans="1:11" ht="42" thickBot="1" x14ac:dyDescent="0.35">
      <c r="A5" s="103"/>
      <c r="B5" s="28" t="s">
        <v>297</v>
      </c>
      <c r="C5" s="29" t="s">
        <v>298</v>
      </c>
      <c r="D5" s="30" t="s">
        <v>299</v>
      </c>
      <c r="E5" s="30" t="s">
        <v>300</v>
      </c>
      <c r="F5" s="488"/>
      <c r="G5" s="488"/>
      <c r="H5" s="29" t="s">
        <v>302</v>
      </c>
      <c r="I5" s="488"/>
      <c r="J5" s="488"/>
      <c r="K5" s="491"/>
    </row>
    <row r="6" spans="1:11" ht="14.4" customHeight="1" thickBot="1" x14ac:dyDescent="0.35">
      <c r="A6" s="624" t="s">
        <v>312</v>
      </c>
      <c r="B6" s="606">
        <v>138987.74585648999</v>
      </c>
      <c r="C6" s="606">
        <v>139698.65692000001</v>
      </c>
      <c r="D6" s="607">
        <v>710.91106350949804</v>
      </c>
      <c r="E6" s="608">
        <v>1.0051149190099999</v>
      </c>
      <c r="F6" s="606">
        <v>146813.143276291</v>
      </c>
      <c r="G6" s="607">
        <v>24468.8572127152</v>
      </c>
      <c r="H6" s="609">
        <v>12975.889450000001</v>
      </c>
      <c r="I6" s="606">
        <v>24760.271550000001</v>
      </c>
      <c r="J6" s="607">
        <v>291.414337284841</v>
      </c>
      <c r="K6" s="610">
        <v>0.16865160024100001</v>
      </c>
    </row>
    <row r="7" spans="1:11" ht="14.4" customHeight="1" thickBot="1" x14ac:dyDescent="0.35">
      <c r="A7" s="625" t="s">
        <v>313</v>
      </c>
      <c r="B7" s="606">
        <v>76352.605606560799</v>
      </c>
      <c r="C7" s="606">
        <v>71869.045490000004</v>
      </c>
      <c r="D7" s="607">
        <v>-4483.5601165608496</v>
      </c>
      <c r="E7" s="608">
        <v>0.941278230376</v>
      </c>
      <c r="F7" s="606">
        <v>80000.201392199902</v>
      </c>
      <c r="G7" s="607">
        <v>13333.3668987</v>
      </c>
      <c r="H7" s="609">
        <v>7824.9848700000002</v>
      </c>
      <c r="I7" s="606">
        <v>14081.355809999999</v>
      </c>
      <c r="J7" s="607">
        <v>747.988911300008</v>
      </c>
      <c r="K7" s="610">
        <v>0.17601650452000001</v>
      </c>
    </row>
    <row r="8" spans="1:11" ht="14.4" customHeight="1" thickBot="1" x14ac:dyDescent="0.35">
      <c r="A8" s="626" t="s">
        <v>314</v>
      </c>
      <c r="B8" s="606">
        <v>74006.734861237201</v>
      </c>
      <c r="C8" s="606">
        <v>69470.473490000004</v>
      </c>
      <c r="D8" s="607">
        <v>-4536.2613712372304</v>
      </c>
      <c r="E8" s="608">
        <v>0.93870474924000002</v>
      </c>
      <c r="F8" s="606">
        <v>77615.948945933007</v>
      </c>
      <c r="G8" s="607">
        <v>12935.991490988799</v>
      </c>
      <c r="H8" s="609">
        <v>7589.1638700000003</v>
      </c>
      <c r="I8" s="606">
        <v>13534.731809999999</v>
      </c>
      <c r="J8" s="607">
        <v>598.74031901116905</v>
      </c>
      <c r="K8" s="610">
        <v>0.17438080695700001</v>
      </c>
    </row>
    <row r="9" spans="1:11" ht="14.4" customHeight="1" thickBot="1" x14ac:dyDescent="0.35">
      <c r="A9" s="627" t="s">
        <v>315</v>
      </c>
      <c r="B9" s="611">
        <v>0</v>
      </c>
      <c r="C9" s="611">
        <v>-1.103E-2</v>
      </c>
      <c r="D9" s="612">
        <v>-1.103E-2</v>
      </c>
      <c r="E9" s="613" t="s">
        <v>310</v>
      </c>
      <c r="F9" s="611">
        <v>0</v>
      </c>
      <c r="G9" s="612">
        <v>0</v>
      </c>
      <c r="H9" s="614">
        <v>-1.1299999999999999E-3</v>
      </c>
      <c r="I9" s="611">
        <v>1.3999999999999999E-4</v>
      </c>
      <c r="J9" s="612">
        <v>1.3999999999999999E-4</v>
      </c>
      <c r="K9" s="615" t="s">
        <v>310</v>
      </c>
    </row>
    <row r="10" spans="1:11" ht="14.4" customHeight="1" thickBot="1" x14ac:dyDescent="0.35">
      <c r="A10" s="628" t="s">
        <v>316</v>
      </c>
      <c r="B10" s="606">
        <v>0</v>
      </c>
      <c r="C10" s="606">
        <v>-1.103E-2</v>
      </c>
      <c r="D10" s="607">
        <v>-1.103E-2</v>
      </c>
      <c r="E10" s="616" t="s">
        <v>310</v>
      </c>
      <c r="F10" s="606">
        <v>0</v>
      </c>
      <c r="G10" s="607">
        <v>0</v>
      </c>
      <c r="H10" s="609">
        <v>-1.1299999999999999E-3</v>
      </c>
      <c r="I10" s="606">
        <v>1.3999999999999999E-4</v>
      </c>
      <c r="J10" s="607">
        <v>1.3999999999999999E-4</v>
      </c>
      <c r="K10" s="617" t="s">
        <v>310</v>
      </c>
    </row>
    <row r="11" spans="1:11" ht="14.4" customHeight="1" thickBot="1" x14ac:dyDescent="0.35">
      <c r="A11" s="627" t="s">
        <v>317</v>
      </c>
      <c r="B11" s="611">
        <v>6155.5380134474899</v>
      </c>
      <c r="C11" s="611">
        <v>5927.5326800000003</v>
      </c>
      <c r="D11" s="612">
        <v>-228.00533344749101</v>
      </c>
      <c r="E11" s="618">
        <v>0.96295931680500002</v>
      </c>
      <c r="F11" s="611">
        <v>6055.0675183871499</v>
      </c>
      <c r="G11" s="612">
        <v>1009.1779197311899</v>
      </c>
      <c r="H11" s="614">
        <v>405.72541999999999</v>
      </c>
      <c r="I11" s="611">
        <v>1053.4296300000001</v>
      </c>
      <c r="J11" s="612">
        <v>44.251710268808999</v>
      </c>
      <c r="K11" s="619">
        <v>0.17397487753800001</v>
      </c>
    </row>
    <row r="12" spans="1:11" ht="14.4" customHeight="1" thickBot="1" x14ac:dyDescent="0.35">
      <c r="A12" s="628" t="s">
        <v>318</v>
      </c>
      <c r="B12" s="606">
        <v>4208.7050733002097</v>
      </c>
      <c r="C12" s="606">
        <v>4095.4951999999998</v>
      </c>
      <c r="D12" s="607">
        <v>-113.209873300214</v>
      </c>
      <c r="E12" s="608">
        <v>0.97310102006900001</v>
      </c>
      <c r="F12" s="606">
        <v>4100.0669794803098</v>
      </c>
      <c r="G12" s="607">
        <v>683.34449658005099</v>
      </c>
      <c r="H12" s="609">
        <v>195.70764</v>
      </c>
      <c r="I12" s="606">
        <v>678.23123999999996</v>
      </c>
      <c r="J12" s="607">
        <v>-5.1132565800509999</v>
      </c>
      <c r="K12" s="610">
        <v>0.16541955128800001</v>
      </c>
    </row>
    <row r="13" spans="1:11" ht="14.4" customHeight="1" thickBot="1" x14ac:dyDescent="0.35">
      <c r="A13" s="628" t="s">
        <v>319</v>
      </c>
      <c r="B13" s="606">
        <v>176</v>
      </c>
      <c r="C13" s="606">
        <v>256.80189000000001</v>
      </c>
      <c r="D13" s="607">
        <v>80.80189</v>
      </c>
      <c r="E13" s="608">
        <v>1.459101647727</v>
      </c>
      <c r="F13" s="606">
        <v>195.00005375285599</v>
      </c>
      <c r="G13" s="607">
        <v>32.500008958808998</v>
      </c>
      <c r="H13" s="609">
        <v>8.4787999999999997</v>
      </c>
      <c r="I13" s="606">
        <v>13.26886</v>
      </c>
      <c r="J13" s="607">
        <v>-19.231148958809001</v>
      </c>
      <c r="K13" s="610">
        <v>6.8045417139999995E-2</v>
      </c>
    </row>
    <row r="14" spans="1:11" ht="14.4" customHeight="1" thickBot="1" x14ac:dyDescent="0.35">
      <c r="A14" s="628" t="s">
        <v>320</v>
      </c>
      <c r="B14" s="606">
        <v>169</v>
      </c>
      <c r="C14" s="606">
        <v>211.14796999999999</v>
      </c>
      <c r="D14" s="607">
        <v>42.147970000000001</v>
      </c>
      <c r="E14" s="608">
        <v>1.249396272189</v>
      </c>
      <c r="F14" s="606">
        <v>190.00005237457799</v>
      </c>
      <c r="G14" s="607">
        <v>31.666675395761999</v>
      </c>
      <c r="H14" s="609">
        <v>0</v>
      </c>
      <c r="I14" s="606">
        <v>41.127130000000001</v>
      </c>
      <c r="J14" s="607">
        <v>9.4604546042370004</v>
      </c>
      <c r="K14" s="610">
        <v>0.21645851927900001</v>
      </c>
    </row>
    <row r="15" spans="1:11" ht="14.4" customHeight="1" thickBot="1" x14ac:dyDescent="0.35">
      <c r="A15" s="628" t="s">
        <v>321</v>
      </c>
      <c r="B15" s="606">
        <v>7.6481479072500003</v>
      </c>
      <c r="C15" s="606">
        <v>0</v>
      </c>
      <c r="D15" s="607">
        <v>-7.6481479072500003</v>
      </c>
      <c r="E15" s="608">
        <v>0</v>
      </c>
      <c r="F15" s="606">
        <v>0</v>
      </c>
      <c r="G15" s="607">
        <v>0</v>
      </c>
      <c r="H15" s="609">
        <v>0</v>
      </c>
      <c r="I15" s="606">
        <v>0</v>
      </c>
      <c r="J15" s="607">
        <v>0</v>
      </c>
      <c r="K15" s="610">
        <v>2</v>
      </c>
    </row>
    <row r="16" spans="1:11" ht="14.4" customHeight="1" thickBot="1" x14ac:dyDescent="0.35">
      <c r="A16" s="628" t="s">
        <v>322</v>
      </c>
      <c r="B16" s="606">
        <v>292.69428813318098</v>
      </c>
      <c r="C16" s="606">
        <v>549.56043</v>
      </c>
      <c r="D16" s="607">
        <v>256.86614186681902</v>
      </c>
      <c r="E16" s="608">
        <v>1.877591918534</v>
      </c>
      <c r="F16" s="606">
        <v>530.00014609750599</v>
      </c>
      <c r="G16" s="607">
        <v>88.333357682916997</v>
      </c>
      <c r="H16" s="609">
        <v>47.359400000000001</v>
      </c>
      <c r="I16" s="606">
        <v>99.024199999999993</v>
      </c>
      <c r="J16" s="607">
        <v>10.690842317082</v>
      </c>
      <c r="K16" s="610">
        <v>0.186838061704</v>
      </c>
    </row>
    <row r="17" spans="1:11" ht="14.4" customHeight="1" thickBot="1" x14ac:dyDescent="0.35">
      <c r="A17" s="628" t="s">
        <v>323</v>
      </c>
      <c r="B17" s="606">
        <v>17.217727878074999</v>
      </c>
      <c r="C17" s="606">
        <v>11.559469999999999</v>
      </c>
      <c r="D17" s="607">
        <v>-5.6582578780750001</v>
      </c>
      <c r="E17" s="608">
        <v>0.67137023432200005</v>
      </c>
      <c r="F17" s="606">
        <v>18.000004961801999</v>
      </c>
      <c r="G17" s="607">
        <v>3.0000008269670002</v>
      </c>
      <c r="H17" s="609">
        <v>8.2242499999999996</v>
      </c>
      <c r="I17" s="606">
        <v>8.2242499999999996</v>
      </c>
      <c r="J17" s="607">
        <v>5.2242491730319998</v>
      </c>
      <c r="K17" s="610">
        <v>0.45690265182899997</v>
      </c>
    </row>
    <row r="18" spans="1:11" ht="14.4" customHeight="1" thickBot="1" x14ac:dyDescent="0.35">
      <c r="A18" s="628" t="s">
        <v>324</v>
      </c>
      <c r="B18" s="606">
        <v>0</v>
      </c>
      <c r="C18" s="606">
        <v>0</v>
      </c>
      <c r="D18" s="607">
        <v>0</v>
      </c>
      <c r="E18" s="608">
        <v>1</v>
      </c>
      <c r="F18" s="606">
        <v>0</v>
      </c>
      <c r="G18" s="607">
        <v>0</v>
      </c>
      <c r="H18" s="609">
        <v>101.21415</v>
      </c>
      <c r="I18" s="606">
        <v>101.21415</v>
      </c>
      <c r="J18" s="607">
        <v>101.21415</v>
      </c>
      <c r="K18" s="617" t="s">
        <v>325</v>
      </c>
    </row>
    <row r="19" spans="1:11" ht="14.4" customHeight="1" thickBot="1" x14ac:dyDescent="0.35">
      <c r="A19" s="628" t="s">
        <v>326</v>
      </c>
      <c r="B19" s="606">
        <v>577.72224216152301</v>
      </c>
      <c r="C19" s="606">
        <v>310.28296</v>
      </c>
      <c r="D19" s="607">
        <v>-267.43928216152301</v>
      </c>
      <c r="E19" s="608">
        <v>0.53707982375499996</v>
      </c>
      <c r="F19" s="606">
        <v>500.000137827836</v>
      </c>
      <c r="G19" s="607">
        <v>83.333356304638997</v>
      </c>
      <c r="H19" s="609">
        <v>15.17342</v>
      </c>
      <c r="I19" s="606">
        <v>45.470709999999997</v>
      </c>
      <c r="J19" s="607">
        <v>-37.862646304639</v>
      </c>
      <c r="K19" s="610">
        <v>9.0941394930999994E-2</v>
      </c>
    </row>
    <row r="20" spans="1:11" ht="14.4" customHeight="1" thickBot="1" x14ac:dyDescent="0.35">
      <c r="A20" s="628" t="s">
        <v>327</v>
      </c>
      <c r="B20" s="606">
        <v>20.086990695577001</v>
      </c>
      <c r="C20" s="606">
        <v>5.5561600000000002</v>
      </c>
      <c r="D20" s="607">
        <v>-14.530830695577</v>
      </c>
      <c r="E20" s="608">
        <v>0.27660489737799998</v>
      </c>
      <c r="F20" s="606">
        <v>15.000004134835001</v>
      </c>
      <c r="G20" s="607">
        <v>2.5000006891390001</v>
      </c>
      <c r="H20" s="609">
        <v>0.28710000000000002</v>
      </c>
      <c r="I20" s="606">
        <v>1.22803</v>
      </c>
      <c r="J20" s="607">
        <v>-1.2719706891389999</v>
      </c>
      <c r="K20" s="610">
        <v>8.1868644098999993E-2</v>
      </c>
    </row>
    <row r="21" spans="1:11" ht="14.4" customHeight="1" thickBot="1" x14ac:dyDescent="0.35">
      <c r="A21" s="628" t="s">
        <v>328</v>
      </c>
      <c r="B21" s="606">
        <v>400</v>
      </c>
      <c r="C21" s="606">
        <v>218.50640000000001</v>
      </c>
      <c r="D21" s="607">
        <v>-181.49359999999999</v>
      </c>
      <c r="E21" s="608">
        <v>0.54626600000000003</v>
      </c>
      <c r="F21" s="606">
        <v>227.000062573837</v>
      </c>
      <c r="G21" s="607">
        <v>37.833343762306001</v>
      </c>
      <c r="H21" s="609">
        <v>0</v>
      </c>
      <c r="I21" s="606">
        <v>13.72706</v>
      </c>
      <c r="J21" s="607">
        <v>-24.106283762305999</v>
      </c>
      <c r="K21" s="610">
        <v>6.0471613286000002E-2</v>
      </c>
    </row>
    <row r="22" spans="1:11" ht="14.4" customHeight="1" thickBot="1" x14ac:dyDescent="0.35">
      <c r="A22" s="628" t="s">
        <v>329</v>
      </c>
      <c r="B22" s="606">
        <v>286.463543371669</v>
      </c>
      <c r="C22" s="606">
        <v>268.62220000000002</v>
      </c>
      <c r="D22" s="607">
        <v>-17.841343371669002</v>
      </c>
      <c r="E22" s="608">
        <v>0.93771862498900005</v>
      </c>
      <c r="F22" s="606">
        <v>280.00007718358899</v>
      </c>
      <c r="G22" s="607">
        <v>46.666679530598003</v>
      </c>
      <c r="H22" s="609">
        <v>29.280660000000001</v>
      </c>
      <c r="I22" s="606">
        <v>51.914000000000001</v>
      </c>
      <c r="J22" s="607">
        <v>5.2473204694010001</v>
      </c>
      <c r="K22" s="610">
        <v>0.18540709174799999</v>
      </c>
    </row>
    <row r="23" spans="1:11" ht="14.4" customHeight="1" thickBot="1" x14ac:dyDescent="0.35">
      <c r="A23" s="627" t="s">
        <v>330</v>
      </c>
      <c r="B23" s="611">
        <v>971.07028209333203</v>
      </c>
      <c r="C23" s="611">
        <v>1190.107</v>
      </c>
      <c r="D23" s="612">
        <v>219.036717906668</v>
      </c>
      <c r="E23" s="618">
        <v>1.225562167791</v>
      </c>
      <c r="F23" s="611">
        <v>1206.9408783500501</v>
      </c>
      <c r="G23" s="612">
        <v>201.15681305834099</v>
      </c>
      <c r="H23" s="614">
        <v>108.384</v>
      </c>
      <c r="I23" s="611">
        <v>183.54599999999999</v>
      </c>
      <c r="J23" s="612">
        <v>-17.61081305834</v>
      </c>
      <c r="K23" s="619">
        <v>0.15207538603699999</v>
      </c>
    </row>
    <row r="24" spans="1:11" ht="14.4" customHeight="1" thickBot="1" x14ac:dyDescent="0.35">
      <c r="A24" s="628" t="s">
        <v>331</v>
      </c>
      <c r="B24" s="606">
        <v>770.92739765644205</v>
      </c>
      <c r="C24" s="606">
        <v>946.99699999999996</v>
      </c>
      <c r="D24" s="607">
        <v>176.06960234355799</v>
      </c>
      <c r="E24" s="608">
        <v>1.22838674936</v>
      </c>
      <c r="F24" s="606">
        <v>957.89797325306995</v>
      </c>
      <c r="G24" s="607">
        <v>159.649662208845</v>
      </c>
      <c r="H24" s="609">
        <v>86.13</v>
      </c>
      <c r="I24" s="606">
        <v>139.88399999999999</v>
      </c>
      <c r="J24" s="607">
        <v>-19.765662208845001</v>
      </c>
      <c r="K24" s="610">
        <v>0.146032253857</v>
      </c>
    </row>
    <row r="25" spans="1:11" ht="14.4" customHeight="1" thickBot="1" x14ac:dyDescent="0.35">
      <c r="A25" s="628" t="s">
        <v>332</v>
      </c>
      <c r="B25" s="606">
        <v>200.14288443689</v>
      </c>
      <c r="C25" s="606">
        <v>243.11</v>
      </c>
      <c r="D25" s="607">
        <v>42.967115563109999</v>
      </c>
      <c r="E25" s="608">
        <v>1.2146822040859999</v>
      </c>
      <c r="F25" s="606">
        <v>249.04290509697501</v>
      </c>
      <c r="G25" s="607">
        <v>41.507150849494998</v>
      </c>
      <c r="H25" s="609">
        <v>22.254000000000001</v>
      </c>
      <c r="I25" s="606">
        <v>43.661999999999999</v>
      </c>
      <c r="J25" s="607">
        <v>2.1548491505039999</v>
      </c>
      <c r="K25" s="610">
        <v>0.175319188406</v>
      </c>
    </row>
    <row r="26" spans="1:11" ht="14.4" customHeight="1" thickBot="1" x14ac:dyDescent="0.35">
      <c r="A26" s="627" t="s">
        <v>333</v>
      </c>
      <c r="B26" s="611">
        <v>62963.188025067298</v>
      </c>
      <c r="C26" s="611">
        <v>58347.823729999996</v>
      </c>
      <c r="D26" s="612">
        <v>-4615.3642950673502</v>
      </c>
      <c r="E26" s="618">
        <v>0.92669741733400002</v>
      </c>
      <c r="F26" s="611">
        <v>66463.627751807304</v>
      </c>
      <c r="G26" s="612">
        <v>11077.2712919679</v>
      </c>
      <c r="H26" s="614">
        <v>6774.34656</v>
      </c>
      <c r="I26" s="611">
        <v>11691.354520000001</v>
      </c>
      <c r="J26" s="612">
        <v>614.08322803211001</v>
      </c>
      <c r="K26" s="619">
        <v>0.17590605441599999</v>
      </c>
    </row>
    <row r="27" spans="1:11" ht="14.4" customHeight="1" thickBot="1" x14ac:dyDescent="0.35">
      <c r="A27" s="628" t="s">
        <v>334</v>
      </c>
      <c r="B27" s="606">
        <v>22151.9993022657</v>
      </c>
      <c r="C27" s="606">
        <v>18891.150890000001</v>
      </c>
      <c r="D27" s="607">
        <v>-3260.8484122656801</v>
      </c>
      <c r="E27" s="608">
        <v>0.852796654253</v>
      </c>
      <c r="F27" s="606">
        <v>21877.0060305191</v>
      </c>
      <c r="G27" s="607">
        <v>3646.16767175319</v>
      </c>
      <c r="H27" s="609">
        <v>1095.64876</v>
      </c>
      <c r="I27" s="606">
        <v>2156.9648499999998</v>
      </c>
      <c r="J27" s="607">
        <v>-1489.2028217531899</v>
      </c>
      <c r="K27" s="610">
        <v>9.8595065841000001E-2</v>
      </c>
    </row>
    <row r="28" spans="1:11" ht="14.4" customHeight="1" thickBot="1" x14ac:dyDescent="0.35">
      <c r="A28" s="628" t="s">
        <v>335</v>
      </c>
      <c r="B28" s="606">
        <v>8499.9997322706004</v>
      </c>
      <c r="C28" s="606">
        <v>7773.5126499999997</v>
      </c>
      <c r="D28" s="607">
        <v>-726.48708227060297</v>
      </c>
      <c r="E28" s="608">
        <v>0.91453092880499998</v>
      </c>
      <c r="F28" s="606">
        <v>9000.0024809010392</v>
      </c>
      <c r="G28" s="607">
        <v>1500.0004134835101</v>
      </c>
      <c r="H28" s="609">
        <v>958.34410000000003</v>
      </c>
      <c r="I28" s="606">
        <v>958.34410000000003</v>
      </c>
      <c r="J28" s="607">
        <v>-541.65631348350701</v>
      </c>
      <c r="K28" s="610">
        <v>0.10648264842500001</v>
      </c>
    </row>
    <row r="29" spans="1:11" ht="14.4" customHeight="1" thickBot="1" x14ac:dyDescent="0.35">
      <c r="A29" s="628" t="s">
        <v>336</v>
      </c>
      <c r="B29" s="606">
        <v>20499.999422554902</v>
      </c>
      <c r="C29" s="606">
        <v>20220.110820000002</v>
      </c>
      <c r="D29" s="607">
        <v>-279.888602554925</v>
      </c>
      <c r="E29" s="608">
        <v>0.98634689705099998</v>
      </c>
      <c r="F29" s="606">
        <v>23499.6159085371</v>
      </c>
      <c r="G29" s="607">
        <v>3916.6026514228502</v>
      </c>
      <c r="H29" s="609">
        <v>3911.91696</v>
      </c>
      <c r="I29" s="606">
        <v>6767.6469100000004</v>
      </c>
      <c r="J29" s="607">
        <v>2851.0442585771498</v>
      </c>
      <c r="K29" s="610">
        <v>0.287989681888</v>
      </c>
    </row>
    <row r="30" spans="1:11" ht="14.4" customHeight="1" thickBot="1" x14ac:dyDescent="0.35">
      <c r="A30" s="628" t="s">
        <v>337</v>
      </c>
      <c r="B30" s="606">
        <v>2399.9999244058199</v>
      </c>
      <c r="C30" s="606">
        <v>2013.6471100000001</v>
      </c>
      <c r="D30" s="607">
        <v>-386.35281440581599</v>
      </c>
      <c r="E30" s="608">
        <v>0.83901965559299996</v>
      </c>
      <c r="F30" s="606">
        <v>2400.0006615736102</v>
      </c>
      <c r="G30" s="607">
        <v>400.00011026226798</v>
      </c>
      <c r="H30" s="609">
        <v>295.71946000000003</v>
      </c>
      <c r="I30" s="606">
        <v>368.86209000000002</v>
      </c>
      <c r="J30" s="607">
        <v>-31.138020262268</v>
      </c>
      <c r="K30" s="610">
        <v>0.15369249513300001</v>
      </c>
    </row>
    <row r="31" spans="1:11" ht="14.4" customHeight="1" thickBot="1" x14ac:dyDescent="0.35">
      <c r="A31" s="628" t="s">
        <v>338</v>
      </c>
      <c r="B31" s="606">
        <v>11.999999622029</v>
      </c>
      <c r="C31" s="606">
        <v>11.889060000000001</v>
      </c>
      <c r="D31" s="607">
        <v>-0.110939622029</v>
      </c>
      <c r="E31" s="608">
        <v>0.99075503120599995</v>
      </c>
      <c r="F31" s="606">
        <v>15.000004134835001</v>
      </c>
      <c r="G31" s="607">
        <v>2.5000006891390001</v>
      </c>
      <c r="H31" s="609">
        <v>0</v>
      </c>
      <c r="I31" s="606">
        <v>2.7888000000000002</v>
      </c>
      <c r="J31" s="607">
        <v>0.28879931085999999</v>
      </c>
      <c r="K31" s="610">
        <v>0.18591994875000001</v>
      </c>
    </row>
    <row r="32" spans="1:11" ht="14.4" customHeight="1" thickBot="1" x14ac:dyDescent="0.35">
      <c r="A32" s="628" t="s">
        <v>339</v>
      </c>
      <c r="B32" s="606">
        <v>1.6990499464840001</v>
      </c>
      <c r="C32" s="606">
        <v>1.44906</v>
      </c>
      <c r="D32" s="607">
        <v>-0.249989946484</v>
      </c>
      <c r="E32" s="608">
        <v>0.85286486309499998</v>
      </c>
      <c r="F32" s="606">
        <v>2.000000551311</v>
      </c>
      <c r="G32" s="607">
        <v>0.33333342521800002</v>
      </c>
      <c r="H32" s="609">
        <v>0</v>
      </c>
      <c r="I32" s="606">
        <v>0</v>
      </c>
      <c r="J32" s="607">
        <v>-0.33333342521800002</v>
      </c>
      <c r="K32" s="610">
        <v>0</v>
      </c>
    </row>
    <row r="33" spans="1:11" ht="14.4" customHeight="1" thickBot="1" x14ac:dyDescent="0.35">
      <c r="A33" s="628" t="s">
        <v>340</v>
      </c>
      <c r="B33" s="606">
        <v>1279.9999596831001</v>
      </c>
      <c r="C33" s="606">
        <v>1328.8930600000001</v>
      </c>
      <c r="D33" s="607">
        <v>48.893100316898</v>
      </c>
      <c r="E33" s="608">
        <v>1.0381977358250001</v>
      </c>
      <c r="F33" s="606">
        <v>1350.00037213516</v>
      </c>
      <c r="G33" s="607">
        <v>225.00006202252601</v>
      </c>
      <c r="H33" s="609">
        <v>47.741520000000001</v>
      </c>
      <c r="I33" s="606">
        <v>292.70528999999999</v>
      </c>
      <c r="J33" s="607">
        <v>67.705227977473001</v>
      </c>
      <c r="K33" s="610">
        <v>0.21681867356599999</v>
      </c>
    </row>
    <row r="34" spans="1:11" ht="14.4" customHeight="1" thickBot="1" x14ac:dyDescent="0.35">
      <c r="A34" s="628" t="s">
        <v>341</v>
      </c>
      <c r="B34" s="606">
        <v>4272.9998654108604</v>
      </c>
      <c r="C34" s="606">
        <v>3919.97165</v>
      </c>
      <c r="D34" s="607">
        <v>-353.02821541085501</v>
      </c>
      <c r="E34" s="608">
        <v>0.91738164602600003</v>
      </c>
      <c r="F34" s="606">
        <v>4200.0011577538198</v>
      </c>
      <c r="G34" s="607">
        <v>700.00019295897005</v>
      </c>
      <c r="H34" s="609">
        <v>241.90135000000001</v>
      </c>
      <c r="I34" s="606">
        <v>686.55066999999997</v>
      </c>
      <c r="J34" s="607">
        <v>-13.449522958969</v>
      </c>
      <c r="K34" s="610">
        <v>0.16346440017800001</v>
      </c>
    </row>
    <row r="35" spans="1:11" ht="14.4" customHeight="1" thickBot="1" x14ac:dyDescent="0.35">
      <c r="A35" s="628" t="s">
        <v>342</v>
      </c>
      <c r="B35" s="606">
        <v>96.490886960769998</v>
      </c>
      <c r="C35" s="606">
        <v>84.911100000000005</v>
      </c>
      <c r="D35" s="607">
        <v>-11.579786960770001</v>
      </c>
      <c r="E35" s="608">
        <v>0.879990874521</v>
      </c>
      <c r="F35" s="606">
        <v>100.000027565567</v>
      </c>
      <c r="G35" s="607">
        <v>16.666671260927</v>
      </c>
      <c r="H35" s="609">
        <v>7.5644600000000004</v>
      </c>
      <c r="I35" s="606">
        <v>7.5644600000000004</v>
      </c>
      <c r="J35" s="607">
        <v>-9.1022112609269996</v>
      </c>
      <c r="K35" s="610">
        <v>7.5644579148000005E-2</v>
      </c>
    </row>
    <row r="36" spans="1:11" ht="14.4" customHeight="1" thickBot="1" x14ac:dyDescent="0.35">
      <c r="A36" s="628" t="s">
        <v>343</v>
      </c>
      <c r="B36" s="606">
        <v>736.99997678628597</v>
      </c>
      <c r="C36" s="606">
        <v>676.08525999999995</v>
      </c>
      <c r="D36" s="607">
        <v>-60.914716786286</v>
      </c>
      <c r="E36" s="608">
        <v>0.91734773581399998</v>
      </c>
      <c r="F36" s="606">
        <v>740.000203985197</v>
      </c>
      <c r="G36" s="607">
        <v>123.333367330866</v>
      </c>
      <c r="H36" s="609">
        <v>44.282710000000002</v>
      </c>
      <c r="I36" s="606">
        <v>88.027379999999994</v>
      </c>
      <c r="J36" s="607">
        <v>-35.305987330866003</v>
      </c>
      <c r="K36" s="610">
        <v>0.118955886128</v>
      </c>
    </row>
    <row r="37" spans="1:11" ht="14.4" customHeight="1" thickBot="1" x14ac:dyDescent="0.35">
      <c r="A37" s="628" t="s">
        <v>344</v>
      </c>
      <c r="B37" s="606">
        <v>71.999997732173995</v>
      </c>
      <c r="C37" s="606">
        <v>112.49926000000001</v>
      </c>
      <c r="D37" s="607">
        <v>40.499262267825003</v>
      </c>
      <c r="E37" s="608">
        <v>1.562489771436</v>
      </c>
      <c r="F37" s="606">
        <v>100.000027565567</v>
      </c>
      <c r="G37" s="607">
        <v>16.666671260927</v>
      </c>
      <c r="H37" s="609">
        <v>6.8815900000000001</v>
      </c>
      <c r="I37" s="606">
        <v>14.76685</v>
      </c>
      <c r="J37" s="607">
        <v>-1.899821260927</v>
      </c>
      <c r="K37" s="610">
        <v>0.14766845929399999</v>
      </c>
    </row>
    <row r="38" spans="1:11" ht="14.4" customHeight="1" thickBot="1" x14ac:dyDescent="0.35">
      <c r="A38" s="628" t="s">
        <v>345</v>
      </c>
      <c r="B38" s="606">
        <v>344.99998913333599</v>
      </c>
      <c r="C38" s="606">
        <v>362.18525</v>
      </c>
      <c r="D38" s="607">
        <v>17.185260866663</v>
      </c>
      <c r="E38" s="608">
        <v>1.049812351907</v>
      </c>
      <c r="F38" s="606">
        <v>360.00009923604199</v>
      </c>
      <c r="G38" s="607">
        <v>60.000016539340002</v>
      </c>
      <c r="H38" s="609">
        <v>19.603629999999999</v>
      </c>
      <c r="I38" s="606">
        <v>42.116599999999998</v>
      </c>
      <c r="J38" s="607">
        <v>-17.883416539340001</v>
      </c>
      <c r="K38" s="610">
        <v>0.116990523306</v>
      </c>
    </row>
    <row r="39" spans="1:11" ht="14.4" customHeight="1" thickBot="1" x14ac:dyDescent="0.35">
      <c r="A39" s="628" t="s">
        <v>346</v>
      </c>
      <c r="B39" s="606">
        <v>335.999989416814</v>
      </c>
      <c r="C39" s="606">
        <v>333.29539999999997</v>
      </c>
      <c r="D39" s="607">
        <v>-2.7045894168140001</v>
      </c>
      <c r="E39" s="608">
        <v>0.99195062648200005</v>
      </c>
      <c r="F39" s="606">
        <v>300.00008269670099</v>
      </c>
      <c r="G39" s="607">
        <v>50.000013782783</v>
      </c>
      <c r="H39" s="609">
        <v>0</v>
      </c>
      <c r="I39" s="606">
        <v>0</v>
      </c>
      <c r="J39" s="607">
        <v>-50.000013782783</v>
      </c>
      <c r="K39" s="610">
        <v>0</v>
      </c>
    </row>
    <row r="40" spans="1:11" ht="14.4" customHeight="1" thickBot="1" x14ac:dyDescent="0.35">
      <c r="A40" s="628" t="s">
        <v>347</v>
      </c>
      <c r="B40" s="606">
        <v>2257.9999288784702</v>
      </c>
      <c r="C40" s="606">
        <v>2255.0954700000002</v>
      </c>
      <c r="D40" s="607">
        <v>-2.904458878472</v>
      </c>
      <c r="E40" s="608">
        <v>0.99871370284700001</v>
      </c>
      <c r="F40" s="606">
        <v>2200.0006064424801</v>
      </c>
      <c r="G40" s="607">
        <v>366.66676774041298</v>
      </c>
      <c r="H40" s="609">
        <v>120.24312</v>
      </c>
      <c r="I40" s="606">
        <v>267.81684999999999</v>
      </c>
      <c r="J40" s="607">
        <v>-98.849917740411996</v>
      </c>
      <c r="K40" s="610">
        <v>0.12173489826099999</v>
      </c>
    </row>
    <row r="41" spans="1:11" ht="14.4" customHeight="1" thickBot="1" x14ac:dyDescent="0.35">
      <c r="A41" s="628" t="s">
        <v>348</v>
      </c>
      <c r="B41" s="606">
        <v>0</v>
      </c>
      <c r="C41" s="606">
        <v>363.12768999999997</v>
      </c>
      <c r="D41" s="607">
        <v>363.12768999999997</v>
      </c>
      <c r="E41" s="616" t="s">
        <v>325</v>
      </c>
      <c r="F41" s="606">
        <v>320.00008820981498</v>
      </c>
      <c r="G41" s="607">
        <v>53.333348034968999</v>
      </c>
      <c r="H41" s="609">
        <v>24.498899999999999</v>
      </c>
      <c r="I41" s="606">
        <v>29.94463</v>
      </c>
      <c r="J41" s="607">
        <v>-23.388718034968999</v>
      </c>
      <c r="K41" s="610">
        <v>9.3576942954E-2</v>
      </c>
    </row>
    <row r="42" spans="1:11" ht="14.4" customHeight="1" thickBot="1" x14ac:dyDescent="0.35">
      <c r="A42" s="628" t="s">
        <v>349</v>
      </c>
      <c r="B42" s="606">
        <v>0</v>
      </c>
      <c r="C42" s="606">
        <v>0</v>
      </c>
      <c r="D42" s="607">
        <v>0</v>
      </c>
      <c r="E42" s="608">
        <v>1</v>
      </c>
      <c r="F42" s="606">
        <v>0</v>
      </c>
      <c r="G42" s="607">
        <v>0</v>
      </c>
      <c r="H42" s="609">
        <v>0</v>
      </c>
      <c r="I42" s="606">
        <v>7.2550400000000002</v>
      </c>
      <c r="J42" s="607">
        <v>7.2550400000000002</v>
      </c>
      <c r="K42" s="617" t="s">
        <v>325</v>
      </c>
    </row>
    <row r="43" spans="1:11" ht="14.4" customHeight="1" thickBot="1" x14ac:dyDescent="0.35">
      <c r="A43" s="627" t="s">
        <v>350</v>
      </c>
      <c r="B43" s="611">
        <v>625.99998028251696</v>
      </c>
      <c r="C43" s="611">
        <v>616.37527999999998</v>
      </c>
      <c r="D43" s="612">
        <v>-9.6247002825170007</v>
      </c>
      <c r="E43" s="618">
        <v>0.98462507893600004</v>
      </c>
      <c r="F43" s="611">
        <v>627.67207107853801</v>
      </c>
      <c r="G43" s="612">
        <v>104.612011846423</v>
      </c>
      <c r="H43" s="614">
        <v>46.204250000000002</v>
      </c>
      <c r="I43" s="611">
        <v>97.217389999999995</v>
      </c>
      <c r="J43" s="612">
        <v>-7.3946218464219999</v>
      </c>
      <c r="K43" s="619">
        <v>0.15488563929999999</v>
      </c>
    </row>
    <row r="44" spans="1:11" ht="14.4" customHeight="1" thickBot="1" x14ac:dyDescent="0.35">
      <c r="A44" s="628" t="s">
        <v>351</v>
      </c>
      <c r="B44" s="606">
        <v>536.999983085802</v>
      </c>
      <c r="C44" s="606">
        <v>496.80982999999998</v>
      </c>
      <c r="D44" s="607">
        <v>-40.190153085801001</v>
      </c>
      <c r="E44" s="608">
        <v>0.92515799934499998</v>
      </c>
      <c r="F44" s="606">
        <v>542.92518771344601</v>
      </c>
      <c r="G44" s="607">
        <v>90.487531285573994</v>
      </c>
      <c r="H44" s="609">
        <v>37.267769999999999</v>
      </c>
      <c r="I44" s="606">
        <v>78.829139999999995</v>
      </c>
      <c r="J44" s="607">
        <v>-11.658391285574</v>
      </c>
      <c r="K44" s="610">
        <v>0.14519337430599999</v>
      </c>
    </row>
    <row r="45" spans="1:11" ht="14.4" customHeight="1" thickBot="1" x14ac:dyDescent="0.35">
      <c r="A45" s="628" t="s">
        <v>352</v>
      </c>
      <c r="B45" s="606">
        <v>88.999997196715</v>
      </c>
      <c r="C45" s="606">
        <v>119.56545</v>
      </c>
      <c r="D45" s="607">
        <v>30.565452803284</v>
      </c>
      <c r="E45" s="608">
        <v>1.3434320647860001</v>
      </c>
      <c r="F45" s="606">
        <v>84.746883365090994</v>
      </c>
      <c r="G45" s="607">
        <v>14.124480560847999</v>
      </c>
      <c r="H45" s="609">
        <v>8.9364799999999995</v>
      </c>
      <c r="I45" s="606">
        <v>18.388249999999999</v>
      </c>
      <c r="J45" s="607">
        <v>4.2637694391509999</v>
      </c>
      <c r="K45" s="610">
        <v>0.216978480739</v>
      </c>
    </row>
    <row r="46" spans="1:11" ht="14.4" customHeight="1" thickBot="1" x14ac:dyDescent="0.35">
      <c r="A46" s="627" t="s">
        <v>353</v>
      </c>
      <c r="B46" s="611">
        <v>929.98505128053</v>
      </c>
      <c r="C46" s="611">
        <v>1134.75155</v>
      </c>
      <c r="D46" s="612">
        <v>204.76649871947001</v>
      </c>
      <c r="E46" s="618">
        <v>1.2201825700710001</v>
      </c>
      <c r="F46" s="611">
        <v>1113.03923087624</v>
      </c>
      <c r="G46" s="612">
        <v>185.506538479374</v>
      </c>
      <c r="H46" s="614">
        <v>83.738460000000003</v>
      </c>
      <c r="I46" s="611">
        <v>178.86492999999999</v>
      </c>
      <c r="J46" s="612">
        <v>-6.6416084793739998</v>
      </c>
      <c r="K46" s="619">
        <v>0.160699573777</v>
      </c>
    </row>
    <row r="47" spans="1:11" ht="14.4" customHeight="1" thickBot="1" x14ac:dyDescent="0.35">
      <c r="A47" s="628" t="s">
        <v>354</v>
      </c>
      <c r="B47" s="606">
        <v>16.037204074163999</v>
      </c>
      <c r="C47" s="606">
        <v>73.442430000000002</v>
      </c>
      <c r="D47" s="607">
        <v>57.405225925834998</v>
      </c>
      <c r="E47" s="608">
        <v>4.5795033635760003</v>
      </c>
      <c r="F47" s="606">
        <v>63.156450216682998</v>
      </c>
      <c r="G47" s="607">
        <v>10.526075036112999</v>
      </c>
      <c r="H47" s="609">
        <v>0</v>
      </c>
      <c r="I47" s="606">
        <v>0</v>
      </c>
      <c r="J47" s="607">
        <v>-10.526075036112999</v>
      </c>
      <c r="K47" s="610">
        <v>0</v>
      </c>
    </row>
    <row r="48" spans="1:11" ht="14.4" customHeight="1" thickBot="1" x14ac:dyDescent="0.35">
      <c r="A48" s="628" t="s">
        <v>355</v>
      </c>
      <c r="B48" s="606">
        <v>23.999999244057999</v>
      </c>
      <c r="C48" s="606">
        <v>35.043379999999999</v>
      </c>
      <c r="D48" s="607">
        <v>11.043380755941</v>
      </c>
      <c r="E48" s="608">
        <v>1.4601408793240001</v>
      </c>
      <c r="F48" s="606">
        <v>38.000010474915001</v>
      </c>
      <c r="G48" s="607">
        <v>6.3333350791519996</v>
      </c>
      <c r="H48" s="609">
        <v>2.7899600000000002</v>
      </c>
      <c r="I48" s="606">
        <v>5.2485099999999996</v>
      </c>
      <c r="J48" s="607">
        <v>-1.084825079152</v>
      </c>
      <c r="K48" s="610">
        <v>0.13811864613700001</v>
      </c>
    </row>
    <row r="49" spans="1:11" ht="14.4" customHeight="1" thickBot="1" x14ac:dyDescent="0.35">
      <c r="A49" s="628" t="s">
        <v>356</v>
      </c>
      <c r="B49" s="606">
        <v>418.90266365306297</v>
      </c>
      <c r="C49" s="606">
        <v>489.22719000000001</v>
      </c>
      <c r="D49" s="607">
        <v>70.324526346937006</v>
      </c>
      <c r="E49" s="608">
        <v>1.1678779641399999</v>
      </c>
      <c r="F49" s="606">
        <v>488.56325294539198</v>
      </c>
      <c r="G49" s="607">
        <v>81.427208824231002</v>
      </c>
      <c r="H49" s="609">
        <v>37.646769999999997</v>
      </c>
      <c r="I49" s="606">
        <v>85.403329999999997</v>
      </c>
      <c r="J49" s="607">
        <v>3.9761211757680002</v>
      </c>
      <c r="K49" s="610">
        <v>0.17480506256799999</v>
      </c>
    </row>
    <row r="50" spans="1:11" ht="14.4" customHeight="1" thickBot="1" x14ac:dyDescent="0.35">
      <c r="A50" s="628" t="s">
        <v>357</v>
      </c>
      <c r="B50" s="606">
        <v>93.999997039226997</v>
      </c>
      <c r="C50" s="606">
        <v>90.937910000000002</v>
      </c>
      <c r="D50" s="607">
        <v>-3.0620870392269999</v>
      </c>
      <c r="E50" s="608">
        <v>0.96742460493899995</v>
      </c>
      <c r="F50" s="606">
        <v>86.463365362372997</v>
      </c>
      <c r="G50" s="607">
        <v>14.410560893729</v>
      </c>
      <c r="H50" s="609">
        <v>7.4194100000000001</v>
      </c>
      <c r="I50" s="606">
        <v>18.68093</v>
      </c>
      <c r="J50" s="607">
        <v>4.2703691062709996</v>
      </c>
      <c r="K50" s="610">
        <v>0.21605601310600001</v>
      </c>
    </row>
    <row r="51" spans="1:11" ht="14.4" customHeight="1" thickBot="1" x14ac:dyDescent="0.35">
      <c r="A51" s="628" t="s">
        <v>358</v>
      </c>
      <c r="B51" s="606">
        <v>20.999999338551</v>
      </c>
      <c r="C51" s="606">
        <v>48.515180000000001</v>
      </c>
      <c r="D51" s="607">
        <v>27.515180661449001</v>
      </c>
      <c r="E51" s="608">
        <v>2.310246739433</v>
      </c>
      <c r="F51" s="606">
        <v>55.463657329425999</v>
      </c>
      <c r="G51" s="607">
        <v>9.2439428882369992</v>
      </c>
      <c r="H51" s="609">
        <v>2.06616</v>
      </c>
      <c r="I51" s="606">
        <v>5.9960399999999998</v>
      </c>
      <c r="J51" s="607">
        <v>-3.2479028882369998</v>
      </c>
      <c r="K51" s="610">
        <v>0.108107548054</v>
      </c>
    </row>
    <row r="52" spans="1:11" ht="14.4" customHeight="1" thickBot="1" x14ac:dyDescent="0.35">
      <c r="A52" s="628" t="s">
        <v>359</v>
      </c>
      <c r="B52" s="606">
        <v>2.2003174665929999</v>
      </c>
      <c r="C52" s="606">
        <v>3.6769599999999998</v>
      </c>
      <c r="D52" s="607">
        <v>1.476642533406</v>
      </c>
      <c r="E52" s="608">
        <v>1.671104309185</v>
      </c>
      <c r="F52" s="606">
        <v>0</v>
      </c>
      <c r="G52" s="607">
        <v>0</v>
      </c>
      <c r="H52" s="609">
        <v>0</v>
      </c>
      <c r="I52" s="606">
        <v>0</v>
      </c>
      <c r="J52" s="607">
        <v>0</v>
      </c>
      <c r="K52" s="617" t="s">
        <v>310</v>
      </c>
    </row>
    <row r="53" spans="1:11" ht="14.4" customHeight="1" thickBot="1" x14ac:dyDescent="0.35">
      <c r="A53" s="628" t="s">
        <v>360</v>
      </c>
      <c r="B53" s="606">
        <v>19.401384298909999</v>
      </c>
      <c r="C53" s="606">
        <v>22.368459999999999</v>
      </c>
      <c r="D53" s="607">
        <v>2.9670757010890001</v>
      </c>
      <c r="E53" s="608">
        <v>1.1529311339520001</v>
      </c>
      <c r="F53" s="606">
        <v>20.826891204574999</v>
      </c>
      <c r="G53" s="607">
        <v>3.4711485340950001</v>
      </c>
      <c r="H53" s="609">
        <v>1.77003</v>
      </c>
      <c r="I53" s="606">
        <v>3.64683</v>
      </c>
      <c r="J53" s="607">
        <v>0.17568146590399999</v>
      </c>
      <c r="K53" s="610">
        <v>0.17510198541700001</v>
      </c>
    </row>
    <row r="54" spans="1:11" ht="14.4" customHeight="1" thickBot="1" x14ac:dyDescent="0.35">
      <c r="A54" s="628" t="s">
        <v>361</v>
      </c>
      <c r="B54" s="606">
        <v>225.999992881548</v>
      </c>
      <c r="C54" s="606">
        <v>246.94286</v>
      </c>
      <c r="D54" s="607">
        <v>20.942867118452</v>
      </c>
      <c r="E54" s="608">
        <v>1.0926675565399999</v>
      </c>
      <c r="F54" s="606">
        <v>248.00006836260701</v>
      </c>
      <c r="G54" s="607">
        <v>41.333344727101</v>
      </c>
      <c r="H54" s="609">
        <v>24.097370000000002</v>
      </c>
      <c r="I54" s="606">
        <v>35.661340000000003</v>
      </c>
      <c r="J54" s="607">
        <v>-5.6720047271010001</v>
      </c>
      <c r="K54" s="610">
        <v>0.14379568616800001</v>
      </c>
    </row>
    <row r="55" spans="1:11" ht="14.4" customHeight="1" thickBot="1" x14ac:dyDescent="0.35">
      <c r="A55" s="628" t="s">
        <v>362</v>
      </c>
      <c r="B55" s="606">
        <v>26.443495772721999</v>
      </c>
      <c r="C55" s="606">
        <v>23.187860000000001</v>
      </c>
      <c r="D55" s="607">
        <v>-3.255635772722</v>
      </c>
      <c r="E55" s="608">
        <v>0.87688330617400001</v>
      </c>
      <c r="F55" s="606">
        <v>32.223098866580997</v>
      </c>
      <c r="G55" s="607">
        <v>5.3705164777630001</v>
      </c>
      <c r="H55" s="609">
        <v>1.7302999999999999</v>
      </c>
      <c r="I55" s="606">
        <v>2.6192899999999999</v>
      </c>
      <c r="J55" s="607">
        <v>-2.7512264777629998</v>
      </c>
      <c r="K55" s="610">
        <v>8.1286098858000005E-2</v>
      </c>
    </row>
    <row r="56" spans="1:11" ht="14.4" customHeight="1" thickBot="1" x14ac:dyDescent="0.35">
      <c r="A56" s="628" t="s">
        <v>363</v>
      </c>
      <c r="B56" s="606">
        <v>0</v>
      </c>
      <c r="C56" s="606">
        <v>8.27163</v>
      </c>
      <c r="D56" s="607">
        <v>8.27163</v>
      </c>
      <c r="E56" s="616" t="s">
        <v>325</v>
      </c>
      <c r="F56" s="606">
        <v>0</v>
      </c>
      <c r="G56" s="607">
        <v>0</v>
      </c>
      <c r="H56" s="609">
        <v>0</v>
      </c>
      <c r="I56" s="606">
        <v>0</v>
      </c>
      <c r="J56" s="607">
        <v>0</v>
      </c>
      <c r="K56" s="617" t="s">
        <v>310</v>
      </c>
    </row>
    <row r="57" spans="1:11" ht="14.4" customHeight="1" thickBot="1" x14ac:dyDescent="0.35">
      <c r="A57" s="628" t="s">
        <v>364</v>
      </c>
      <c r="B57" s="606">
        <v>81.999997511691006</v>
      </c>
      <c r="C57" s="606">
        <v>91.999279999999999</v>
      </c>
      <c r="D57" s="607">
        <v>9.9992824883079994</v>
      </c>
      <c r="E57" s="608">
        <v>1.121942473069</v>
      </c>
      <c r="F57" s="606">
        <v>80.342436113687995</v>
      </c>
      <c r="G57" s="607">
        <v>13.390406018947999</v>
      </c>
      <c r="H57" s="609">
        <v>6.2184600000000003</v>
      </c>
      <c r="I57" s="606">
        <v>21.430540000000001</v>
      </c>
      <c r="J57" s="607">
        <v>8.0401339810509995</v>
      </c>
      <c r="K57" s="610">
        <v>0.26673998246199998</v>
      </c>
    </row>
    <row r="58" spans="1:11" ht="14.4" customHeight="1" thickBot="1" x14ac:dyDescent="0.35">
      <c r="A58" s="628" t="s">
        <v>365</v>
      </c>
      <c r="B58" s="606">
        <v>0</v>
      </c>
      <c r="C58" s="606">
        <v>1.1384099999999999</v>
      </c>
      <c r="D58" s="607">
        <v>1.1384099999999999</v>
      </c>
      <c r="E58" s="616" t="s">
        <v>310</v>
      </c>
      <c r="F58" s="606">
        <v>0</v>
      </c>
      <c r="G58" s="607">
        <v>0</v>
      </c>
      <c r="H58" s="609">
        <v>0</v>
      </c>
      <c r="I58" s="606">
        <v>0.17812</v>
      </c>
      <c r="J58" s="607">
        <v>0.17812</v>
      </c>
      <c r="K58" s="617" t="s">
        <v>310</v>
      </c>
    </row>
    <row r="59" spans="1:11" ht="14.4" customHeight="1" thickBot="1" x14ac:dyDescent="0.35">
      <c r="A59" s="627" t="s">
        <v>366</v>
      </c>
      <c r="B59" s="611">
        <v>258.95357527391297</v>
      </c>
      <c r="C59" s="611">
        <v>261.35694000000001</v>
      </c>
      <c r="D59" s="612">
        <v>2.4033647260870001</v>
      </c>
      <c r="E59" s="618">
        <v>1.0092810640800001</v>
      </c>
      <c r="F59" s="611">
        <v>255.54736018732001</v>
      </c>
      <c r="G59" s="612">
        <v>42.591226697886</v>
      </c>
      <c r="H59" s="614">
        <v>18.844480000000001</v>
      </c>
      <c r="I59" s="611">
        <v>39.078809999999997</v>
      </c>
      <c r="J59" s="612">
        <v>-3.5124166978860001</v>
      </c>
      <c r="K59" s="619">
        <v>0.152921986638</v>
      </c>
    </row>
    <row r="60" spans="1:11" ht="14.4" customHeight="1" thickBot="1" x14ac:dyDescent="0.35">
      <c r="A60" s="628" t="s">
        <v>367</v>
      </c>
      <c r="B60" s="606">
        <v>0</v>
      </c>
      <c r="C60" s="606">
        <v>11.38363</v>
      </c>
      <c r="D60" s="607">
        <v>11.38363</v>
      </c>
      <c r="E60" s="616" t="s">
        <v>310</v>
      </c>
      <c r="F60" s="606">
        <v>0</v>
      </c>
      <c r="G60" s="607">
        <v>0</v>
      </c>
      <c r="H60" s="609">
        <v>0</v>
      </c>
      <c r="I60" s="606">
        <v>7.6499999999999999E-2</v>
      </c>
      <c r="J60" s="607">
        <v>7.6499999999999999E-2</v>
      </c>
      <c r="K60" s="617" t="s">
        <v>310</v>
      </c>
    </row>
    <row r="61" spans="1:11" ht="14.4" customHeight="1" thickBot="1" x14ac:dyDescent="0.35">
      <c r="A61" s="628" t="s">
        <v>368</v>
      </c>
      <c r="B61" s="606">
        <v>37.433550883472002</v>
      </c>
      <c r="C61" s="606">
        <v>10.782</v>
      </c>
      <c r="D61" s="607">
        <v>-26.651550883472002</v>
      </c>
      <c r="E61" s="608">
        <v>0.28803038305200002</v>
      </c>
      <c r="F61" s="606">
        <v>9.7075465667409997</v>
      </c>
      <c r="G61" s="607">
        <v>1.61792442779</v>
      </c>
      <c r="H61" s="609">
        <v>0.35598000000000002</v>
      </c>
      <c r="I61" s="606">
        <v>20.066680000000002</v>
      </c>
      <c r="J61" s="607">
        <v>18.448755572208999</v>
      </c>
      <c r="K61" s="610">
        <v>2.0671216833249999</v>
      </c>
    </row>
    <row r="62" spans="1:11" ht="14.4" customHeight="1" thickBot="1" x14ac:dyDescent="0.35">
      <c r="A62" s="628" t="s">
        <v>369</v>
      </c>
      <c r="B62" s="606">
        <v>211.52002470541601</v>
      </c>
      <c r="C62" s="606">
        <v>230.42698999999999</v>
      </c>
      <c r="D62" s="607">
        <v>18.906965294584001</v>
      </c>
      <c r="E62" s="608">
        <v>1.089386171928</v>
      </c>
      <c r="F62" s="606">
        <v>234.27411523871299</v>
      </c>
      <c r="G62" s="607">
        <v>39.045685873118003</v>
      </c>
      <c r="H62" s="609">
        <v>18.367799999999999</v>
      </c>
      <c r="I62" s="606">
        <v>18.367799999999999</v>
      </c>
      <c r="J62" s="607">
        <v>-20.677885873118001</v>
      </c>
      <c r="K62" s="610">
        <v>7.8403027927999996E-2</v>
      </c>
    </row>
    <row r="63" spans="1:11" ht="14.4" customHeight="1" thickBot="1" x14ac:dyDescent="0.35">
      <c r="A63" s="628" t="s">
        <v>370</v>
      </c>
      <c r="B63" s="606">
        <v>0</v>
      </c>
      <c r="C63" s="606">
        <v>1.3132999999999999</v>
      </c>
      <c r="D63" s="607">
        <v>1.3132999999999999</v>
      </c>
      <c r="E63" s="616" t="s">
        <v>310</v>
      </c>
      <c r="F63" s="606">
        <v>3.6184432777289999</v>
      </c>
      <c r="G63" s="607">
        <v>0.60307387962100001</v>
      </c>
      <c r="H63" s="609">
        <v>0</v>
      </c>
      <c r="I63" s="606">
        <v>0</v>
      </c>
      <c r="J63" s="607">
        <v>-0.60307387962100001</v>
      </c>
      <c r="K63" s="610">
        <v>0</v>
      </c>
    </row>
    <row r="64" spans="1:11" ht="14.4" customHeight="1" thickBot="1" x14ac:dyDescent="0.35">
      <c r="A64" s="628" t="s">
        <v>371</v>
      </c>
      <c r="B64" s="606">
        <v>9.9999996850239992</v>
      </c>
      <c r="C64" s="606">
        <v>7.4510199999999998</v>
      </c>
      <c r="D64" s="607">
        <v>-2.5489796850239999</v>
      </c>
      <c r="E64" s="608">
        <v>0.74510202346800003</v>
      </c>
      <c r="F64" s="606">
        <v>7.9472551041350004</v>
      </c>
      <c r="G64" s="607">
        <v>1.3245425173550001</v>
      </c>
      <c r="H64" s="609">
        <v>0.1207</v>
      </c>
      <c r="I64" s="606">
        <v>0.56782999999999995</v>
      </c>
      <c r="J64" s="607">
        <v>-0.756712517355</v>
      </c>
      <c r="K64" s="610">
        <v>7.1449826708E-2</v>
      </c>
    </row>
    <row r="65" spans="1:11" ht="14.4" customHeight="1" thickBot="1" x14ac:dyDescent="0.35">
      <c r="A65" s="627" t="s">
        <v>372</v>
      </c>
      <c r="B65" s="611">
        <v>2101.9999337920999</v>
      </c>
      <c r="C65" s="611">
        <v>1992.5373400000001</v>
      </c>
      <c r="D65" s="612">
        <v>-109.46259379209501</v>
      </c>
      <c r="E65" s="618">
        <v>0.94792454936199999</v>
      </c>
      <c r="F65" s="611">
        <v>1894.0541352463399</v>
      </c>
      <c r="G65" s="612">
        <v>315.675689207723</v>
      </c>
      <c r="H65" s="614">
        <v>151.92183</v>
      </c>
      <c r="I65" s="611">
        <v>291.24038999999999</v>
      </c>
      <c r="J65" s="612">
        <v>-24.435299207722998</v>
      </c>
      <c r="K65" s="619">
        <v>0.15376561027399999</v>
      </c>
    </row>
    <row r="66" spans="1:11" ht="14.4" customHeight="1" thickBot="1" x14ac:dyDescent="0.35">
      <c r="A66" s="628" t="s">
        <v>373</v>
      </c>
      <c r="B66" s="606">
        <v>34.999998897584</v>
      </c>
      <c r="C66" s="606">
        <v>24.572040000000001</v>
      </c>
      <c r="D66" s="607">
        <v>-10.427958897584</v>
      </c>
      <c r="E66" s="608">
        <v>0.70205830782699996</v>
      </c>
      <c r="F66" s="606">
        <v>0</v>
      </c>
      <c r="G66" s="607">
        <v>0</v>
      </c>
      <c r="H66" s="609">
        <v>7.0044500000000003</v>
      </c>
      <c r="I66" s="606">
        <v>9.7124900000000007</v>
      </c>
      <c r="J66" s="607">
        <v>9.7124900000000007</v>
      </c>
      <c r="K66" s="617" t="s">
        <v>310</v>
      </c>
    </row>
    <row r="67" spans="1:11" ht="14.4" customHeight="1" thickBot="1" x14ac:dyDescent="0.35">
      <c r="A67" s="628" t="s">
        <v>374</v>
      </c>
      <c r="B67" s="606">
        <v>2.9999999055069999</v>
      </c>
      <c r="C67" s="606">
        <v>6.2073999999999998</v>
      </c>
      <c r="D67" s="607">
        <v>3.2074000944919998</v>
      </c>
      <c r="E67" s="608">
        <v>2.0691333985060001</v>
      </c>
      <c r="F67" s="606">
        <v>6.0536148084260004</v>
      </c>
      <c r="G67" s="607">
        <v>1.008935801404</v>
      </c>
      <c r="H67" s="609">
        <v>0</v>
      </c>
      <c r="I67" s="606">
        <v>1.089</v>
      </c>
      <c r="J67" s="607">
        <v>8.0064198594999997E-2</v>
      </c>
      <c r="K67" s="610">
        <v>0.179892516201</v>
      </c>
    </row>
    <row r="68" spans="1:11" ht="14.4" customHeight="1" thickBot="1" x14ac:dyDescent="0.35">
      <c r="A68" s="628" t="s">
        <v>375</v>
      </c>
      <c r="B68" s="606">
        <v>7.9999997480190004</v>
      </c>
      <c r="C68" s="606">
        <v>10.06503</v>
      </c>
      <c r="D68" s="607">
        <v>2.0650302519800001</v>
      </c>
      <c r="E68" s="608">
        <v>1.258128789628</v>
      </c>
      <c r="F68" s="606">
        <v>0</v>
      </c>
      <c r="G68" s="607">
        <v>0</v>
      </c>
      <c r="H68" s="609">
        <v>0.17036999999999999</v>
      </c>
      <c r="I68" s="606">
        <v>0.68147000000000002</v>
      </c>
      <c r="J68" s="607">
        <v>0.68147000000000002</v>
      </c>
      <c r="K68" s="617" t="s">
        <v>310</v>
      </c>
    </row>
    <row r="69" spans="1:11" ht="14.4" customHeight="1" thickBot="1" x14ac:dyDescent="0.35">
      <c r="A69" s="628" t="s">
        <v>376</v>
      </c>
      <c r="B69" s="606">
        <v>190.99999398396301</v>
      </c>
      <c r="C69" s="606">
        <v>439.66982999999999</v>
      </c>
      <c r="D69" s="607">
        <v>248.66983601603701</v>
      </c>
      <c r="E69" s="608">
        <v>2.3019363552269998</v>
      </c>
      <c r="F69" s="606">
        <v>441.00012156415198</v>
      </c>
      <c r="G69" s="607">
        <v>73.500020260691997</v>
      </c>
      <c r="H69" s="609">
        <v>41.303910000000002</v>
      </c>
      <c r="I69" s="606">
        <v>70.218689999999995</v>
      </c>
      <c r="J69" s="607">
        <v>-3.281330260691</v>
      </c>
      <c r="K69" s="610">
        <v>0.15922601052999999</v>
      </c>
    </row>
    <row r="70" spans="1:11" ht="14.4" customHeight="1" thickBot="1" x14ac:dyDescent="0.35">
      <c r="A70" s="628" t="s">
        <v>377</v>
      </c>
      <c r="B70" s="606">
        <v>1761.99994450127</v>
      </c>
      <c r="C70" s="606">
        <v>1346.7587799999999</v>
      </c>
      <c r="D70" s="607">
        <v>-415.24116450127099</v>
      </c>
      <c r="E70" s="608">
        <v>0.76433531351799999</v>
      </c>
      <c r="F70" s="606">
        <v>1290.0003555958201</v>
      </c>
      <c r="G70" s="607">
        <v>215.00005926597001</v>
      </c>
      <c r="H70" s="609">
        <v>89.652439999999999</v>
      </c>
      <c r="I70" s="606">
        <v>183.92567</v>
      </c>
      <c r="J70" s="607">
        <v>-31.074389265969</v>
      </c>
      <c r="K70" s="610">
        <v>0.142577999457</v>
      </c>
    </row>
    <row r="71" spans="1:11" ht="14.4" customHeight="1" thickBot="1" x14ac:dyDescent="0.35">
      <c r="A71" s="628" t="s">
        <v>378</v>
      </c>
      <c r="B71" s="606">
        <v>102.99999675575</v>
      </c>
      <c r="C71" s="606">
        <v>165.26426000000001</v>
      </c>
      <c r="D71" s="607">
        <v>62.264263244250003</v>
      </c>
      <c r="E71" s="608">
        <v>1.6045074291779999</v>
      </c>
      <c r="F71" s="606">
        <v>157.00004327794099</v>
      </c>
      <c r="G71" s="607">
        <v>26.166673879655999</v>
      </c>
      <c r="H71" s="609">
        <v>13.790660000000001</v>
      </c>
      <c r="I71" s="606">
        <v>25.61307</v>
      </c>
      <c r="J71" s="607">
        <v>-0.553603879656</v>
      </c>
      <c r="K71" s="610">
        <v>0.16314052827700001</v>
      </c>
    </row>
    <row r="72" spans="1:11" ht="14.4" customHeight="1" thickBot="1" x14ac:dyDescent="0.35">
      <c r="A72" s="626" t="s">
        <v>42</v>
      </c>
      <c r="B72" s="606">
        <v>2345.8707453236402</v>
      </c>
      <c r="C72" s="606">
        <v>2398.5720000000001</v>
      </c>
      <c r="D72" s="607">
        <v>52.701254676364996</v>
      </c>
      <c r="E72" s="608">
        <v>1.022465540687</v>
      </c>
      <c r="F72" s="606">
        <v>2384.2524462669498</v>
      </c>
      <c r="G72" s="607">
        <v>397.37540771115903</v>
      </c>
      <c r="H72" s="609">
        <v>235.821</v>
      </c>
      <c r="I72" s="606">
        <v>546.62400000000002</v>
      </c>
      <c r="J72" s="607">
        <v>149.248592288841</v>
      </c>
      <c r="K72" s="610">
        <v>0.22926431337200001</v>
      </c>
    </row>
    <row r="73" spans="1:11" ht="14.4" customHeight="1" thickBot="1" x14ac:dyDescent="0.35">
      <c r="A73" s="627" t="s">
        <v>379</v>
      </c>
      <c r="B73" s="611">
        <v>2345.8707453236402</v>
      </c>
      <c r="C73" s="611">
        <v>2398.5720000000001</v>
      </c>
      <c r="D73" s="612">
        <v>52.701254676364996</v>
      </c>
      <c r="E73" s="618">
        <v>1.022465540687</v>
      </c>
      <c r="F73" s="611">
        <v>2384.2524462669498</v>
      </c>
      <c r="G73" s="612">
        <v>397.37540771115903</v>
      </c>
      <c r="H73" s="614">
        <v>235.821</v>
      </c>
      <c r="I73" s="611">
        <v>546.62400000000002</v>
      </c>
      <c r="J73" s="612">
        <v>149.248592288841</v>
      </c>
      <c r="K73" s="619">
        <v>0.22926431337200001</v>
      </c>
    </row>
    <row r="74" spans="1:11" ht="14.4" customHeight="1" thickBot="1" x14ac:dyDescent="0.35">
      <c r="A74" s="628" t="s">
        <v>380</v>
      </c>
      <c r="B74" s="606">
        <v>818.87079342042796</v>
      </c>
      <c r="C74" s="606">
        <v>819.745</v>
      </c>
      <c r="D74" s="607">
        <v>0.87420657957199999</v>
      </c>
      <c r="E74" s="608">
        <v>1.0010675757230001</v>
      </c>
      <c r="F74" s="606">
        <v>827.00022796724397</v>
      </c>
      <c r="G74" s="607">
        <v>137.833371327874</v>
      </c>
      <c r="H74" s="609">
        <v>57.506</v>
      </c>
      <c r="I74" s="606">
        <v>122.027</v>
      </c>
      <c r="J74" s="607">
        <v>-15.806371327874</v>
      </c>
      <c r="K74" s="610">
        <v>0.14755376827300001</v>
      </c>
    </row>
    <row r="75" spans="1:11" ht="14.4" customHeight="1" thickBot="1" x14ac:dyDescent="0.35">
      <c r="A75" s="628" t="s">
        <v>381</v>
      </c>
      <c r="B75" s="606">
        <v>222.99999297604001</v>
      </c>
      <c r="C75" s="606">
        <v>199.107</v>
      </c>
      <c r="D75" s="607">
        <v>-23.892992976039999</v>
      </c>
      <c r="E75" s="608">
        <v>0.89285653036400003</v>
      </c>
      <c r="F75" s="606">
        <v>195.56174082832101</v>
      </c>
      <c r="G75" s="607">
        <v>32.593623471386003</v>
      </c>
      <c r="H75" s="609">
        <v>15.35</v>
      </c>
      <c r="I75" s="606">
        <v>36.722999999999999</v>
      </c>
      <c r="J75" s="607">
        <v>4.1293765286130002</v>
      </c>
      <c r="K75" s="610">
        <v>0.18778212877600001</v>
      </c>
    </row>
    <row r="76" spans="1:11" ht="14.4" customHeight="1" thickBot="1" x14ac:dyDescent="0.35">
      <c r="A76" s="628" t="s">
        <v>382</v>
      </c>
      <c r="B76" s="606">
        <v>1303.9999589271699</v>
      </c>
      <c r="C76" s="606">
        <v>1379.72</v>
      </c>
      <c r="D76" s="607">
        <v>75.720041072832998</v>
      </c>
      <c r="E76" s="608">
        <v>1.058067517989</v>
      </c>
      <c r="F76" s="606">
        <v>1361.6904774713901</v>
      </c>
      <c r="G76" s="607">
        <v>226.948412911898</v>
      </c>
      <c r="H76" s="609">
        <v>162.965</v>
      </c>
      <c r="I76" s="606">
        <v>387.87400000000002</v>
      </c>
      <c r="J76" s="607">
        <v>160.92558708810199</v>
      </c>
      <c r="K76" s="610">
        <v>0.28484740579200002</v>
      </c>
    </row>
    <row r="77" spans="1:11" ht="14.4" customHeight="1" thickBot="1" x14ac:dyDescent="0.35">
      <c r="A77" s="629" t="s">
        <v>383</v>
      </c>
      <c r="B77" s="611">
        <v>4863.1417225007399</v>
      </c>
      <c r="C77" s="611">
        <v>3842.3280599999998</v>
      </c>
      <c r="D77" s="612">
        <v>-1020.81366250074</v>
      </c>
      <c r="E77" s="618">
        <v>0.79009173066500005</v>
      </c>
      <c r="F77" s="611">
        <v>3781.5916864822502</v>
      </c>
      <c r="G77" s="612">
        <v>630.26528108037496</v>
      </c>
      <c r="H77" s="614">
        <v>227.49965</v>
      </c>
      <c r="I77" s="611">
        <v>605.32384999999999</v>
      </c>
      <c r="J77" s="612">
        <v>-24.941431080373999</v>
      </c>
      <c r="K77" s="619">
        <v>0.16007118171000001</v>
      </c>
    </row>
    <row r="78" spans="1:11" ht="14.4" customHeight="1" thickBot="1" x14ac:dyDescent="0.35">
      <c r="A78" s="626" t="s">
        <v>45</v>
      </c>
      <c r="B78" s="606">
        <v>1941.39554766635</v>
      </c>
      <c r="C78" s="606">
        <v>1205.28379</v>
      </c>
      <c r="D78" s="607">
        <v>-736.11175766635199</v>
      </c>
      <c r="E78" s="608">
        <v>0.620833704624</v>
      </c>
      <c r="F78" s="606">
        <v>854.20471115714099</v>
      </c>
      <c r="G78" s="607">
        <v>142.36745185952299</v>
      </c>
      <c r="H78" s="609">
        <v>33.72531</v>
      </c>
      <c r="I78" s="606">
        <v>153.37227999999999</v>
      </c>
      <c r="J78" s="607">
        <v>11.004828140476</v>
      </c>
      <c r="K78" s="610">
        <v>0.179549794091</v>
      </c>
    </row>
    <row r="79" spans="1:11" ht="14.4" customHeight="1" thickBot="1" x14ac:dyDescent="0.35">
      <c r="A79" s="630" t="s">
        <v>384</v>
      </c>
      <c r="B79" s="606">
        <v>1941.39554766635</v>
      </c>
      <c r="C79" s="606">
        <v>1205.28379</v>
      </c>
      <c r="D79" s="607">
        <v>-736.11175766635199</v>
      </c>
      <c r="E79" s="608">
        <v>0.620833704624</v>
      </c>
      <c r="F79" s="606">
        <v>854.20471115714099</v>
      </c>
      <c r="G79" s="607">
        <v>142.36745185952299</v>
      </c>
      <c r="H79" s="609">
        <v>33.72531</v>
      </c>
      <c r="I79" s="606">
        <v>153.37227999999999</v>
      </c>
      <c r="J79" s="607">
        <v>11.004828140476</v>
      </c>
      <c r="K79" s="610">
        <v>0.179549794091</v>
      </c>
    </row>
    <row r="80" spans="1:11" ht="14.4" customHeight="1" thickBot="1" x14ac:dyDescent="0.35">
      <c r="A80" s="628" t="s">
        <v>385</v>
      </c>
      <c r="B80" s="606">
        <v>676.57771524507996</v>
      </c>
      <c r="C80" s="606">
        <v>492.54789</v>
      </c>
      <c r="D80" s="607">
        <v>-184.02982524507999</v>
      </c>
      <c r="E80" s="608">
        <v>0.72799898504100002</v>
      </c>
      <c r="F80" s="606">
        <v>469.570986330555</v>
      </c>
      <c r="G80" s="607">
        <v>78.261831055092003</v>
      </c>
      <c r="H80" s="609">
        <v>0</v>
      </c>
      <c r="I80" s="606">
        <v>75.490629999999996</v>
      </c>
      <c r="J80" s="607">
        <v>-2.7712010550919999</v>
      </c>
      <c r="K80" s="610">
        <v>0.16076510729400001</v>
      </c>
    </row>
    <row r="81" spans="1:11" ht="14.4" customHeight="1" thickBot="1" x14ac:dyDescent="0.35">
      <c r="A81" s="628" t="s">
        <v>386</v>
      </c>
      <c r="B81" s="606">
        <v>2.0836088104730002</v>
      </c>
      <c r="C81" s="606">
        <v>4.2880000000000003</v>
      </c>
      <c r="D81" s="607">
        <v>2.204391189526</v>
      </c>
      <c r="E81" s="608">
        <v>2.0579678769090002</v>
      </c>
      <c r="F81" s="606">
        <v>0</v>
      </c>
      <c r="G81" s="607">
        <v>0</v>
      </c>
      <c r="H81" s="609">
        <v>0</v>
      </c>
      <c r="I81" s="606">
        <v>0</v>
      </c>
      <c r="J81" s="607">
        <v>0</v>
      </c>
      <c r="K81" s="610">
        <v>2</v>
      </c>
    </row>
    <row r="82" spans="1:11" ht="14.4" customHeight="1" thickBot="1" x14ac:dyDescent="0.35">
      <c r="A82" s="628" t="s">
        <v>387</v>
      </c>
      <c r="B82" s="606">
        <v>20.97390715945</v>
      </c>
      <c r="C82" s="606">
        <v>68.706720000000004</v>
      </c>
      <c r="D82" s="607">
        <v>47.732812840549002</v>
      </c>
      <c r="E82" s="608">
        <v>3.275818829446</v>
      </c>
      <c r="F82" s="606">
        <v>-13.747790397048</v>
      </c>
      <c r="G82" s="607">
        <v>-2.2912983995079999</v>
      </c>
      <c r="H82" s="609">
        <v>1.40506</v>
      </c>
      <c r="I82" s="606">
        <v>13.323560000000001</v>
      </c>
      <c r="J82" s="607">
        <v>15.614858399508</v>
      </c>
      <c r="K82" s="610">
        <v>-0.96914192136999999</v>
      </c>
    </row>
    <row r="83" spans="1:11" ht="14.4" customHeight="1" thickBot="1" x14ac:dyDescent="0.35">
      <c r="A83" s="628" t="s">
        <v>388</v>
      </c>
      <c r="B83" s="606">
        <v>1146.99996387228</v>
      </c>
      <c r="C83" s="606">
        <v>473.94389999999999</v>
      </c>
      <c r="D83" s="607">
        <v>-673.05606387228295</v>
      </c>
      <c r="E83" s="608">
        <v>0.41320306445299998</v>
      </c>
      <c r="F83" s="606">
        <v>119.876236384127</v>
      </c>
      <c r="G83" s="607">
        <v>19.979372730687</v>
      </c>
      <c r="H83" s="609">
        <v>4.8439899999999998</v>
      </c>
      <c r="I83" s="606">
        <v>19.22289</v>
      </c>
      <c r="J83" s="607">
        <v>-0.756482730687</v>
      </c>
      <c r="K83" s="610">
        <v>0.16035613545899999</v>
      </c>
    </row>
    <row r="84" spans="1:11" ht="14.4" customHeight="1" thickBot="1" x14ac:dyDescent="0.35">
      <c r="A84" s="628" t="s">
        <v>389</v>
      </c>
      <c r="B84" s="606">
        <v>94.760352579065</v>
      </c>
      <c r="C84" s="606">
        <v>165.79728</v>
      </c>
      <c r="D84" s="607">
        <v>71.036927420934006</v>
      </c>
      <c r="E84" s="608">
        <v>1.7496481966090001</v>
      </c>
      <c r="F84" s="606">
        <v>278.50527883950599</v>
      </c>
      <c r="G84" s="607">
        <v>46.417546473251001</v>
      </c>
      <c r="H84" s="609">
        <v>27.47626</v>
      </c>
      <c r="I84" s="606">
        <v>45.3352</v>
      </c>
      <c r="J84" s="607">
        <v>-1.0823464732500001</v>
      </c>
      <c r="K84" s="610">
        <v>0.16278039751600001</v>
      </c>
    </row>
    <row r="85" spans="1:11" ht="14.4" customHeight="1" thickBot="1" x14ac:dyDescent="0.35">
      <c r="A85" s="631" t="s">
        <v>46</v>
      </c>
      <c r="B85" s="611">
        <v>0</v>
      </c>
      <c r="C85" s="611">
        <v>80.968999999999994</v>
      </c>
      <c r="D85" s="612">
        <v>80.968999999999994</v>
      </c>
      <c r="E85" s="613" t="s">
        <v>310</v>
      </c>
      <c r="F85" s="611">
        <v>37.287988400655003</v>
      </c>
      <c r="G85" s="612">
        <v>6.2146647334420004</v>
      </c>
      <c r="H85" s="614">
        <v>4.74</v>
      </c>
      <c r="I85" s="611">
        <v>4.74</v>
      </c>
      <c r="J85" s="612">
        <v>-1.474664733442</v>
      </c>
      <c r="K85" s="619">
        <v>0.12711868361100001</v>
      </c>
    </row>
    <row r="86" spans="1:11" ht="14.4" customHeight="1" thickBot="1" x14ac:dyDescent="0.35">
      <c r="A86" s="627" t="s">
        <v>390</v>
      </c>
      <c r="B86" s="611">
        <v>0</v>
      </c>
      <c r="C86" s="611">
        <v>80.968999999999994</v>
      </c>
      <c r="D86" s="612">
        <v>80.968999999999994</v>
      </c>
      <c r="E86" s="613" t="s">
        <v>310</v>
      </c>
      <c r="F86" s="611">
        <v>37.287988400655003</v>
      </c>
      <c r="G86" s="612">
        <v>6.2146647334420004</v>
      </c>
      <c r="H86" s="614">
        <v>4.74</v>
      </c>
      <c r="I86" s="611">
        <v>4.74</v>
      </c>
      <c r="J86" s="612">
        <v>-1.474664733442</v>
      </c>
      <c r="K86" s="619">
        <v>0.12711868361100001</v>
      </c>
    </row>
    <row r="87" spans="1:11" ht="14.4" customHeight="1" thickBot="1" x14ac:dyDescent="0.35">
      <c r="A87" s="628" t="s">
        <v>391</v>
      </c>
      <c r="B87" s="606">
        <v>0</v>
      </c>
      <c r="C87" s="606">
        <v>44.393999999999998</v>
      </c>
      <c r="D87" s="607">
        <v>44.393999999999998</v>
      </c>
      <c r="E87" s="616" t="s">
        <v>310</v>
      </c>
      <c r="F87" s="606">
        <v>0</v>
      </c>
      <c r="G87" s="607">
        <v>0</v>
      </c>
      <c r="H87" s="609">
        <v>1.42</v>
      </c>
      <c r="I87" s="606">
        <v>1.42</v>
      </c>
      <c r="J87" s="607">
        <v>1.42</v>
      </c>
      <c r="K87" s="617" t="s">
        <v>310</v>
      </c>
    </row>
    <row r="88" spans="1:11" ht="14.4" customHeight="1" thickBot="1" x14ac:dyDescent="0.35">
      <c r="A88" s="628" t="s">
        <v>392</v>
      </c>
      <c r="B88" s="606">
        <v>0</v>
      </c>
      <c r="C88" s="606">
        <v>36.575000000000003</v>
      </c>
      <c r="D88" s="607">
        <v>36.575000000000003</v>
      </c>
      <c r="E88" s="616" t="s">
        <v>310</v>
      </c>
      <c r="F88" s="606">
        <v>37.287988400655003</v>
      </c>
      <c r="G88" s="607">
        <v>6.2146647334420004</v>
      </c>
      <c r="H88" s="609">
        <v>3.32</v>
      </c>
      <c r="I88" s="606">
        <v>3.32</v>
      </c>
      <c r="J88" s="607">
        <v>-2.8946647334420001</v>
      </c>
      <c r="K88" s="610">
        <v>8.9036715103E-2</v>
      </c>
    </row>
    <row r="89" spans="1:11" ht="14.4" customHeight="1" thickBot="1" x14ac:dyDescent="0.35">
      <c r="A89" s="626" t="s">
        <v>47</v>
      </c>
      <c r="B89" s="606">
        <v>2921.7461748343899</v>
      </c>
      <c r="C89" s="606">
        <v>2556.0752699999998</v>
      </c>
      <c r="D89" s="607">
        <v>-365.67090483439102</v>
      </c>
      <c r="E89" s="608">
        <v>0.87484508134700001</v>
      </c>
      <c r="F89" s="606">
        <v>2890.0989869244499</v>
      </c>
      <c r="G89" s="607">
        <v>481.68316448740899</v>
      </c>
      <c r="H89" s="609">
        <v>189.03433999999999</v>
      </c>
      <c r="I89" s="606">
        <v>447.21156999999999</v>
      </c>
      <c r="J89" s="607">
        <v>-34.471594487407998</v>
      </c>
      <c r="K89" s="610">
        <v>0.15473918783500001</v>
      </c>
    </row>
    <row r="90" spans="1:11" ht="14.4" customHeight="1" thickBot="1" x14ac:dyDescent="0.35">
      <c r="A90" s="627" t="s">
        <v>393</v>
      </c>
      <c r="B90" s="611">
        <v>2.1058869542540002</v>
      </c>
      <c r="C90" s="611">
        <v>1.2969999999999999</v>
      </c>
      <c r="D90" s="612">
        <v>-0.80888695425400003</v>
      </c>
      <c r="E90" s="618">
        <v>0.61589250903399995</v>
      </c>
      <c r="F90" s="611">
        <v>1.445262923696</v>
      </c>
      <c r="G90" s="612">
        <v>0.240877153949</v>
      </c>
      <c r="H90" s="614">
        <v>0</v>
      </c>
      <c r="I90" s="611">
        <v>0</v>
      </c>
      <c r="J90" s="612">
        <v>-0.240877153949</v>
      </c>
      <c r="K90" s="619">
        <v>0</v>
      </c>
    </row>
    <row r="91" spans="1:11" ht="14.4" customHeight="1" thickBot="1" x14ac:dyDescent="0.35">
      <c r="A91" s="628" t="s">
        <v>394</v>
      </c>
      <c r="B91" s="606">
        <v>2.1058869542540002</v>
      </c>
      <c r="C91" s="606">
        <v>1.2969999999999999</v>
      </c>
      <c r="D91" s="607">
        <v>-0.80888695425400003</v>
      </c>
      <c r="E91" s="608">
        <v>0.61589250903399995</v>
      </c>
      <c r="F91" s="606">
        <v>1.445262923696</v>
      </c>
      <c r="G91" s="607">
        <v>0.240877153949</v>
      </c>
      <c r="H91" s="609">
        <v>0</v>
      </c>
      <c r="I91" s="606">
        <v>0</v>
      </c>
      <c r="J91" s="607">
        <v>-0.240877153949</v>
      </c>
      <c r="K91" s="610">
        <v>0</v>
      </c>
    </row>
    <row r="92" spans="1:11" ht="14.4" customHeight="1" thickBot="1" x14ac:dyDescent="0.35">
      <c r="A92" s="627" t="s">
        <v>395</v>
      </c>
      <c r="B92" s="611">
        <v>71.877646271502996</v>
      </c>
      <c r="C92" s="611">
        <v>69.345029999999994</v>
      </c>
      <c r="D92" s="612">
        <v>-2.5326162715030001</v>
      </c>
      <c r="E92" s="618">
        <v>0.96476489697500001</v>
      </c>
      <c r="F92" s="611">
        <v>68.174918315856999</v>
      </c>
      <c r="G92" s="612">
        <v>11.362486385976</v>
      </c>
      <c r="H92" s="614">
        <v>5.8922299999999996</v>
      </c>
      <c r="I92" s="611">
        <v>10.30733</v>
      </c>
      <c r="J92" s="612">
        <v>-1.055156385976</v>
      </c>
      <c r="K92" s="619">
        <v>0.15118947341</v>
      </c>
    </row>
    <row r="93" spans="1:11" ht="14.4" customHeight="1" thickBot="1" x14ac:dyDescent="0.35">
      <c r="A93" s="628" t="s">
        <v>396</v>
      </c>
      <c r="B93" s="606">
        <v>16.381071872275001</v>
      </c>
      <c r="C93" s="606">
        <v>16.634</v>
      </c>
      <c r="D93" s="607">
        <v>0.25292812772399997</v>
      </c>
      <c r="E93" s="608">
        <v>1.01544026726</v>
      </c>
      <c r="F93" s="606">
        <v>11.26075864884</v>
      </c>
      <c r="G93" s="607">
        <v>1.87679310814</v>
      </c>
      <c r="H93" s="609">
        <v>1.5427999999999999</v>
      </c>
      <c r="I93" s="606">
        <v>3.1617000000000002</v>
      </c>
      <c r="J93" s="607">
        <v>1.2849068918590001</v>
      </c>
      <c r="K93" s="610">
        <v>0.28077149138800001</v>
      </c>
    </row>
    <row r="94" spans="1:11" ht="14.4" customHeight="1" thickBot="1" x14ac:dyDescent="0.35">
      <c r="A94" s="628" t="s">
        <v>397</v>
      </c>
      <c r="B94" s="606">
        <v>55.496574399228003</v>
      </c>
      <c r="C94" s="606">
        <v>52.711030000000001</v>
      </c>
      <c r="D94" s="607">
        <v>-2.7855443992270001</v>
      </c>
      <c r="E94" s="608">
        <v>0.94980691277999996</v>
      </c>
      <c r="F94" s="606">
        <v>56.914159667017003</v>
      </c>
      <c r="G94" s="607">
        <v>9.4856932778360008</v>
      </c>
      <c r="H94" s="609">
        <v>4.3494299999999999</v>
      </c>
      <c r="I94" s="606">
        <v>7.1456299999999997</v>
      </c>
      <c r="J94" s="607">
        <v>-2.3400632778360002</v>
      </c>
      <c r="K94" s="610">
        <v>0.125551005967</v>
      </c>
    </row>
    <row r="95" spans="1:11" ht="14.4" customHeight="1" thickBot="1" x14ac:dyDescent="0.35">
      <c r="A95" s="627" t="s">
        <v>398</v>
      </c>
      <c r="B95" s="611">
        <v>47.999998488114997</v>
      </c>
      <c r="C95" s="611">
        <v>57.947670000000002</v>
      </c>
      <c r="D95" s="612">
        <v>9.9476715118839998</v>
      </c>
      <c r="E95" s="618">
        <v>1.207243163025</v>
      </c>
      <c r="F95" s="611">
        <v>63.649432839147003</v>
      </c>
      <c r="G95" s="612">
        <v>10.608238806524</v>
      </c>
      <c r="H95" s="614">
        <v>0</v>
      </c>
      <c r="I95" s="611">
        <v>31.302330000000001</v>
      </c>
      <c r="J95" s="612">
        <v>20.694091193475</v>
      </c>
      <c r="K95" s="619">
        <v>0.49179275609700002</v>
      </c>
    </row>
    <row r="96" spans="1:11" ht="14.4" customHeight="1" thickBot="1" x14ac:dyDescent="0.35">
      <c r="A96" s="628" t="s">
        <v>399</v>
      </c>
      <c r="B96" s="606">
        <v>29.999999055071999</v>
      </c>
      <c r="C96" s="606">
        <v>29.295000000000002</v>
      </c>
      <c r="D96" s="607">
        <v>-0.704999055072</v>
      </c>
      <c r="E96" s="608">
        <v>0.97650003075699998</v>
      </c>
      <c r="F96" s="606">
        <v>29.000007994013998</v>
      </c>
      <c r="G96" s="607">
        <v>4.8333346656689997</v>
      </c>
      <c r="H96" s="609">
        <v>0</v>
      </c>
      <c r="I96" s="606">
        <v>7.4249999999999998</v>
      </c>
      <c r="J96" s="607">
        <v>2.59166533433</v>
      </c>
      <c r="K96" s="610">
        <v>0.25603441218099998</v>
      </c>
    </row>
    <row r="97" spans="1:11" ht="14.4" customHeight="1" thickBot="1" x14ac:dyDescent="0.35">
      <c r="A97" s="628" t="s">
        <v>400</v>
      </c>
      <c r="B97" s="606">
        <v>17.999999433043001</v>
      </c>
      <c r="C97" s="606">
        <v>28.652670000000001</v>
      </c>
      <c r="D97" s="607">
        <v>10.652670566955999</v>
      </c>
      <c r="E97" s="608">
        <v>1.591815050138</v>
      </c>
      <c r="F97" s="606">
        <v>34.649424845132003</v>
      </c>
      <c r="G97" s="607">
        <v>5.7749041408549999</v>
      </c>
      <c r="H97" s="609">
        <v>0</v>
      </c>
      <c r="I97" s="606">
        <v>23.877330000000001</v>
      </c>
      <c r="J97" s="607">
        <v>18.102425859143999</v>
      </c>
      <c r="K97" s="610">
        <v>0.68911187145800001</v>
      </c>
    </row>
    <row r="98" spans="1:11" ht="14.4" customHeight="1" thickBot="1" x14ac:dyDescent="0.35">
      <c r="A98" s="627" t="s">
        <v>401</v>
      </c>
      <c r="B98" s="611">
        <v>0</v>
      </c>
      <c r="C98" s="611">
        <v>7.5</v>
      </c>
      <c r="D98" s="612">
        <v>7.5</v>
      </c>
      <c r="E98" s="613" t="s">
        <v>325</v>
      </c>
      <c r="F98" s="611">
        <v>4.5328116396500002</v>
      </c>
      <c r="G98" s="612">
        <v>0.75546860660799997</v>
      </c>
      <c r="H98" s="614">
        <v>0</v>
      </c>
      <c r="I98" s="611">
        <v>0</v>
      </c>
      <c r="J98" s="612">
        <v>-0.75546860660799997</v>
      </c>
      <c r="K98" s="619">
        <v>0</v>
      </c>
    </row>
    <row r="99" spans="1:11" ht="14.4" customHeight="1" thickBot="1" x14ac:dyDescent="0.35">
      <c r="A99" s="628" t="s">
        <v>402</v>
      </c>
      <c r="B99" s="606">
        <v>0</v>
      </c>
      <c r="C99" s="606">
        <v>7.5</v>
      </c>
      <c r="D99" s="607">
        <v>7.5</v>
      </c>
      <c r="E99" s="616" t="s">
        <v>325</v>
      </c>
      <c r="F99" s="606">
        <v>4.5328116396500002</v>
      </c>
      <c r="G99" s="607">
        <v>0.75546860660799997</v>
      </c>
      <c r="H99" s="609">
        <v>0</v>
      </c>
      <c r="I99" s="606">
        <v>0</v>
      </c>
      <c r="J99" s="607">
        <v>-0.75546860660799997</v>
      </c>
      <c r="K99" s="610">
        <v>0</v>
      </c>
    </row>
    <row r="100" spans="1:11" ht="14.4" customHeight="1" thickBot="1" x14ac:dyDescent="0.35">
      <c r="A100" s="627" t="s">
        <v>403</v>
      </c>
      <c r="B100" s="611">
        <v>1508.0786748119799</v>
      </c>
      <c r="C100" s="611">
        <v>1448.5949499999999</v>
      </c>
      <c r="D100" s="612">
        <v>-59.483724811978</v>
      </c>
      <c r="E100" s="618">
        <v>0.96055661696799999</v>
      </c>
      <c r="F100" s="611">
        <v>1431.0753080808299</v>
      </c>
      <c r="G100" s="612">
        <v>238.51255134680599</v>
      </c>
      <c r="H100" s="614">
        <v>125.43967000000001</v>
      </c>
      <c r="I100" s="611">
        <v>246.11148</v>
      </c>
      <c r="J100" s="612">
        <v>7.5989286531940001</v>
      </c>
      <c r="K100" s="619">
        <v>0.17197660990300001</v>
      </c>
    </row>
    <row r="101" spans="1:11" ht="14.4" customHeight="1" thickBot="1" x14ac:dyDescent="0.35">
      <c r="A101" s="628" t="s">
        <v>404</v>
      </c>
      <c r="B101" s="606">
        <v>1203.1110625144399</v>
      </c>
      <c r="C101" s="606">
        <v>1101.0614599999999</v>
      </c>
      <c r="D101" s="607">
        <v>-102.04960251443801</v>
      </c>
      <c r="E101" s="608">
        <v>0.91517856855099999</v>
      </c>
      <c r="F101" s="606">
        <v>1131.2224897297899</v>
      </c>
      <c r="G101" s="607">
        <v>188.53708162163099</v>
      </c>
      <c r="H101" s="609">
        <v>95.614810000000006</v>
      </c>
      <c r="I101" s="606">
        <v>190.79719</v>
      </c>
      <c r="J101" s="607">
        <v>2.2601083783679998</v>
      </c>
      <c r="K101" s="610">
        <v>0.16866460111199999</v>
      </c>
    </row>
    <row r="102" spans="1:11" ht="14.4" customHeight="1" thickBot="1" x14ac:dyDescent="0.35">
      <c r="A102" s="628" t="s">
        <v>405</v>
      </c>
      <c r="B102" s="606">
        <v>0</v>
      </c>
      <c r="C102" s="606">
        <v>0</v>
      </c>
      <c r="D102" s="607">
        <v>0</v>
      </c>
      <c r="E102" s="608">
        <v>1</v>
      </c>
      <c r="F102" s="606">
        <v>0</v>
      </c>
      <c r="G102" s="607">
        <v>0</v>
      </c>
      <c r="H102" s="609">
        <v>4.2350000000000003</v>
      </c>
      <c r="I102" s="606">
        <v>4.2350000000000003</v>
      </c>
      <c r="J102" s="607">
        <v>4.2350000000000003</v>
      </c>
      <c r="K102" s="617" t="s">
        <v>325</v>
      </c>
    </row>
    <row r="103" spans="1:11" ht="14.4" customHeight="1" thickBot="1" x14ac:dyDescent="0.35">
      <c r="A103" s="628" t="s">
        <v>406</v>
      </c>
      <c r="B103" s="606">
        <v>11.806146609919001</v>
      </c>
      <c r="C103" s="606">
        <v>0</v>
      </c>
      <c r="D103" s="607">
        <v>-11.806146609919001</v>
      </c>
      <c r="E103" s="608">
        <v>0</v>
      </c>
      <c r="F103" s="606">
        <v>0</v>
      </c>
      <c r="G103" s="607">
        <v>0</v>
      </c>
      <c r="H103" s="609">
        <v>0</v>
      </c>
      <c r="I103" s="606">
        <v>0</v>
      </c>
      <c r="J103" s="607">
        <v>0</v>
      </c>
      <c r="K103" s="610">
        <v>2</v>
      </c>
    </row>
    <row r="104" spans="1:11" ht="14.4" customHeight="1" thickBot="1" x14ac:dyDescent="0.35">
      <c r="A104" s="628" t="s">
        <v>407</v>
      </c>
      <c r="B104" s="606">
        <v>293.16146568762099</v>
      </c>
      <c r="C104" s="606">
        <v>347.53348999999997</v>
      </c>
      <c r="D104" s="607">
        <v>54.372024312378997</v>
      </c>
      <c r="E104" s="608">
        <v>1.185467841705</v>
      </c>
      <c r="F104" s="606">
        <v>299.85281835104797</v>
      </c>
      <c r="G104" s="607">
        <v>49.975469725174001</v>
      </c>
      <c r="H104" s="609">
        <v>25.589860000000002</v>
      </c>
      <c r="I104" s="606">
        <v>51.07929</v>
      </c>
      <c r="J104" s="607">
        <v>1.1038202748249999</v>
      </c>
      <c r="K104" s="610">
        <v>0.17034787360299999</v>
      </c>
    </row>
    <row r="105" spans="1:11" ht="14.4" customHeight="1" thickBot="1" x14ac:dyDescent="0.35">
      <c r="A105" s="627" t="s">
        <v>408</v>
      </c>
      <c r="B105" s="611">
        <v>1291.68396830854</v>
      </c>
      <c r="C105" s="611">
        <v>967.56061999999997</v>
      </c>
      <c r="D105" s="612">
        <v>-324.12334830854002</v>
      </c>
      <c r="E105" s="618">
        <v>0.74906915603099999</v>
      </c>
      <c r="F105" s="611">
        <v>1321.2212531252701</v>
      </c>
      <c r="G105" s="612">
        <v>220.203542187545</v>
      </c>
      <c r="H105" s="614">
        <v>57.702440000000003</v>
      </c>
      <c r="I105" s="611">
        <v>159.49043</v>
      </c>
      <c r="J105" s="612">
        <v>-60.713112187543999</v>
      </c>
      <c r="K105" s="619">
        <v>0.120714399365</v>
      </c>
    </row>
    <row r="106" spans="1:11" ht="14.4" customHeight="1" thickBot="1" x14ac:dyDescent="0.35">
      <c r="A106" s="628" t="s">
        <v>409</v>
      </c>
      <c r="B106" s="606">
        <v>0</v>
      </c>
      <c r="C106" s="606">
        <v>0.34</v>
      </c>
      <c r="D106" s="607">
        <v>0.34</v>
      </c>
      <c r="E106" s="616" t="s">
        <v>325</v>
      </c>
      <c r="F106" s="606">
        <v>58.000015988028998</v>
      </c>
      <c r="G106" s="607">
        <v>9.6666693313379994</v>
      </c>
      <c r="H106" s="609">
        <v>0</v>
      </c>
      <c r="I106" s="606">
        <v>0</v>
      </c>
      <c r="J106" s="607">
        <v>-9.6666693313379994</v>
      </c>
      <c r="K106" s="610">
        <v>0</v>
      </c>
    </row>
    <row r="107" spans="1:11" ht="14.4" customHeight="1" thickBot="1" x14ac:dyDescent="0.35">
      <c r="A107" s="628" t="s">
        <v>410</v>
      </c>
      <c r="B107" s="606">
        <v>534.02959550629805</v>
      </c>
      <c r="C107" s="606">
        <v>444.52438999999998</v>
      </c>
      <c r="D107" s="607">
        <v>-89.505205506297003</v>
      </c>
      <c r="E107" s="608">
        <v>0.83239654457400003</v>
      </c>
      <c r="F107" s="606">
        <v>402.75260327466799</v>
      </c>
      <c r="G107" s="607">
        <v>67.125433879111</v>
      </c>
      <c r="H107" s="609">
        <v>39.762500000000003</v>
      </c>
      <c r="I107" s="606">
        <v>49.982050000000001</v>
      </c>
      <c r="J107" s="607">
        <v>-17.143383879110999</v>
      </c>
      <c r="K107" s="610">
        <v>0.124101122112</v>
      </c>
    </row>
    <row r="108" spans="1:11" ht="14.4" customHeight="1" thickBot="1" x14ac:dyDescent="0.35">
      <c r="A108" s="628" t="s">
        <v>411</v>
      </c>
      <c r="B108" s="606">
        <v>18.864119880844001</v>
      </c>
      <c r="C108" s="606">
        <v>18.976299999999998</v>
      </c>
      <c r="D108" s="607">
        <v>0.11218011915499999</v>
      </c>
      <c r="E108" s="608">
        <v>1.0059467454540001</v>
      </c>
      <c r="F108" s="606">
        <v>20.000005513112999</v>
      </c>
      <c r="G108" s="607">
        <v>3.3333342521849998</v>
      </c>
      <c r="H108" s="609">
        <v>0</v>
      </c>
      <c r="I108" s="606">
        <v>5.5659999999999998</v>
      </c>
      <c r="J108" s="607">
        <v>2.232665747814</v>
      </c>
      <c r="K108" s="610">
        <v>0.27829992328499997</v>
      </c>
    </row>
    <row r="109" spans="1:11" ht="14.4" customHeight="1" thickBot="1" x14ac:dyDescent="0.35">
      <c r="A109" s="628" t="s">
        <v>412</v>
      </c>
      <c r="B109" s="606">
        <v>6.1385620867870001</v>
      </c>
      <c r="C109" s="606">
        <v>2.42</v>
      </c>
      <c r="D109" s="607">
        <v>-3.7185620867870002</v>
      </c>
      <c r="E109" s="608">
        <v>0.39422913147799998</v>
      </c>
      <c r="F109" s="606">
        <v>3.9848615879459999</v>
      </c>
      <c r="G109" s="607">
        <v>0.66414359799099998</v>
      </c>
      <c r="H109" s="609">
        <v>0</v>
      </c>
      <c r="I109" s="606">
        <v>0</v>
      </c>
      <c r="J109" s="607">
        <v>-0.66414359799099998</v>
      </c>
      <c r="K109" s="610">
        <v>0</v>
      </c>
    </row>
    <row r="110" spans="1:11" ht="14.4" customHeight="1" thickBot="1" x14ac:dyDescent="0.35">
      <c r="A110" s="628" t="s">
        <v>413</v>
      </c>
      <c r="B110" s="606">
        <v>732.65169083461001</v>
      </c>
      <c r="C110" s="606">
        <v>501.29993000000002</v>
      </c>
      <c r="D110" s="607">
        <v>-231.35176083460999</v>
      </c>
      <c r="E110" s="608">
        <v>0.68422681100799998</v>
      </c>
      <c r="F110" s="606">
        <v>836.48376676150997</v>
      </c>
      <c r="G110" s="607">
        <v>139.413961126918</v>
      </c>
      <c r="H110" s="609">
        <v>17.93994</v>
      </c>
      <c r="I110" s="606">
        <v>103.94238</v>
      </c>
      <c r="J110" s="607">
        <v>-35.471581126917997</v>
      </c>
      <c r="K110" s="610">
        <v>0.12426108447000001</v>
      </c>
    </row>
    <row r="111" spans="1:11" ht="14.4" customHeight="1" thickBot="1" x14ac:dyDescent="0.35">
      <c r="A111" s="627" t="s">
        <v>414</v>
      </c>
      <c r="B111" s="611">
        <v>0</v>
      </c>
      <c r="C111" s="611">
        <v>3.83</v>
      </c>
      <c r="D111" s="612">
        <v>3.83</v>
      </c>
      <c r="E111" s="613" t="s">
        <v>310</v>
      </c>
      <c r="F111" s="611">
        <v>0</v>
      </c>
      <c r="G111" s="612">
        <v>0</v>
      </c>
      <c r="H111" s="614">
        <v>0</v>
      </c>
      <c r="I111" s="611">
        <v>0</v>
      </c>
      <c r="J111" s="612">
        <v>0</v>
      </c>
      <c r="K111" s="615" t="s">
        <v>310</v>
      </c>
    </row>
    <row r="112" spans="1:11" ht="14.4" customHeight="1" thickBot="1" x14ac:dyDescent="0.35">
      <c r="A112" s="628" t="s">
        <v>415</v>
      </c>
      <c r="B112" s="606">
        <v>0</v>
      </c>
      <c r="C112" s="606">
        <v>3.0249999999999999</v>
      </c>
      <c r="D112" s="607">
        <v>3.0249999999999999</v>
      </c>
      <c r="E112" s="616" t="s">
        <v>310</v>
      </c>
      <c r="F112" s="606">
        <v>0</v>
      </c>
      <c r="G112" s="607">
        <v>0</v>
      </c>
      <c r="H112" s="609">
        <v>0</v>
      </c>
      <c r="I112" s="606">
        <v>0</v>
      </c>
      <c r="J112" s="607">
        <v>0</v>
      </c>
      <c r="K112" s="617" t="s">
        <v>310</v>
      </c>
    </row>
    <row r="113" spans="1:11" ht="14.4" customHeight="1" thickBot="1" x14ac:dyDescent="0.35">
      <c r="A113" s="628" t="s">
        <v>416</v>
      </c>
      <c r="B113" s="606">
        <v>0</v>
      </c>
      <c r="C113" s="606">
        <v>0.80500000000000005</v>
      </c>
      <c r="D113" s="607">
        <v>0.80500000000000005</v>
      </c>
      <c r="E113" s="616" t="s">
        <v>325</v>
      </c>
      <c r="F113" s="606">
        <v>0</v>
      </c>
      <c r="G113" s="607">
        <v>0</v>
      </c>
      <c r="H113" s="609">
        <v>0</v>
      </c>
      <c r="I113" s="606">
        <v>0</v>
      </c>
      <c r="J113" s="607">
        <v>0</v>
      </c>
      <c r="K113" s="617" t="s">
        <v>310</v>
      </c>
    </row>
    <row r="114" spans="1:11" ht="14.4" customHeight="1" thickBot="1" x14ac:dyDescent="0.35">
      <c r="A114" s="625" t="s">
        <v>48</v>
      </c>
      <c r="B114" s="606">
        <v>51414.998380552097</v>
      </c>
      <c r="C114" s="606">
        <v>57199.085339999998</v>
      </c>
      <c r="D114" s="607">
        <v>5784.0869594479</v>
      </c>
      <c r="E114" s="608">
        <v>1.1124980480719999</v>
      </c>
      <c r="F114" s="606">
        <v>57167.015758408299</v>
      </c>
      <c r="G114" s="607">
        <v>9527.8359597347098</v>
      </c>
      <c r="H114" s="609">
        <v>4409.3469299999997</v>
      </c>
      <c r="I114" s="606">
        <v>9060.8633599999994</v>
      </c>
      <c r="J114" s="607">
        <v>-466.97259973471</v>
      </c>
      <c r="K114" s="610">
        <v>0.15849809964299999</v>
      </c>
    </row>
    <row r="115" spans="1:11" ht="14.4" customHeight="1" thickBot="1" x14ac:dyDescent="0.35">
      <c r="A115" s="631" t="s">
        <v>417</v>
      </c>
      <c r="B115" s="611">
        <v>38116.998799406902</v>
      </c>
      <c r="C115" s="611">
        <v>42690.946000000004</v>
      </c>
      <c r="D115" s="612">
        <v>4573.9472005931402</v>
      </c>
      <c r="E115" s="618">
        <v>1.1199975691849999</v>
      </c>
      <c r="F115" s="611">
        <v>42221.011638458498</v>
      </c>
      <c r="G115" s="612">
        <v>7036.83527307641</v>
      </c>
      <c r="H115" s="614">
        <v>3258.4180000000001</v>
      </c>
      <c r="I115" s="611">
        <v>6693.8680000000004</v>
      </c>
      <c r="J115" s="612">
        <v>-342.967273076411</v>
      </c>
      <c r="K115" s="619">
        <v>0.15854352466300001</v>
      </c>
    </row>
    <row r="116" spans="1:11" ht="14.4" customHeight="1" thickBot="1" x14ac:dyDescent="0.35">
      <c r="A116" s="627" t="s">
        <v>418</v>
      </c>
      <c r="B116" s="611">
        <v>37998.998803123599</v>
      </c>
      <c r="C116" s="611">
        <v>42615.014999999999</v>
      </c>
      <c r="D116" s="612">
        <v>4616.0161968764196</v>
      </c>
      <c r="E116" s="618">
        <v>1.1214773110409999</v>
      </c>
      <c r="F116" s="611">
        <v>42100.011605104097</v>
      </c>
      <c r="G116" s="612">
        <v>7016.6686008506904</v>
      </c>
      <c r="H116" s="614">
        <v>3241.3209999999999</v>
      </c>
      <c r="I116" s="611">
        <v>6666.4189999999999</v>
      </c>
      <c r="J116" s="612">
        <v>-350.24960085068898</v>
      </c>
      <c r="K116" s="619">
        <v>0.158347201006</v>
      </c>
    </row>
    <row r="117" spans="1:11" ht="14.4" customHeight="1" thickBot="1" x14ac:dyDescent="0.35">
      <c r="A117" s="628" t="s">
        <v>419</v>
      </c>
      <c r="B117" s="606">
        <v>37998.998803123599</v>
      </c>
      <c r="C117" s="606">
        <v>42615.014999999999</v>
      </c>
      <c r="D117" s="607">
        <v>4616.0161968764196</v>
      </c>
      <c r="E117" s="608">
        <v>1.1214773110409999</v>
      </c>
      <c r="F117" s="606">
        <v>42100.011605104097</v>
      </c>
      <c r="G117" s="607">
        <v>7016.6686008506904</v>
      </c>
      <c r="H117" s="609">
        <v>3241.3209999999999</v>
      </c>
      <c r="I117" s="606">
        <v>6666.4189999999999</v>
      </c>
      <c r="J117" s="607">
        <v>-350.24960085068898</v>
      </c>
      <c r="K117" s="610">
        <v>0.158347201006</v>
      </c>
    </row>
    <row r="118" spans="1:11" ht="14.4" customHeight="1" thickBot="1" x14ac:dyDescent="0.35">
      <c r="A118" s="627" t="s">
        <v>420</v>
      </c>
      <c r="B118" s="611">
        <v>117.99999628328599</v>
      </c>
      <c r="C118" s="611">
        <v>75.930999999999997</v>
      </c>
      <c r="D118" s="612">
        <v>-42.068996283285998</v>
      </c>
      <c r="E118" s="618">
        <v>0.64348307111500003</v>
      </c>
      <c r="F118" s="611">
        <v>121.00003335433701</v>
      </c>
      <c r="G118" s="612">
        <v>20.166672225721999</v>
      </c>
      <c r="H118" s="614">
        <v>17.097000000000001</v>
      </c>
      <c r="I118" s="611">
        <v>27.449000000000002</v>
      </c>
      <c r="J118" s="612">
        <v>7.2823277742770003</v>
      </c>
      <c r="K118" s="619">
        <v>0.226851177136</v>
      </c>
    </row>
    <row r="119" spans="1:11" ht="14.4" customHeight="1" thickBot="1" x14ac:dyDescent="0.35">
      <c r="A119" s="628" t="s">
        <v>421</v>
      </c>
      <c r="B119" s="606">
        <v>117.99999628328599</v>
      </c>
      <c r="C119" s="606">
        <v>75.930999999999997</v>
      </c>
      <c r="D119" s="607">
        <v>-42.068996283285998</v>
      </c>
      <c r="E119" s="608">
        <v>0.64348307111500003</v>
      </c>
      <c r="F119" s="606">
        <v>121.00003335433701</v>
      </c>
      <c r="G119" s="607">
        <v>20.166672225721999</v>
      </c>
      <c r="H119" s="609">
        <v>17.097000000000001</v>
      </c>
      <c r="I119" s="606">
        <v>27.449000000000002</v>
      </c>
      <c r="J119" s="607">
        <v>7.2823277742770003</v>
      </c>
      <c r="K119" s="610">
        <v>0.226851177136</v>
      </c>
    </row>
    <row r="120" spans="1:11" ht="14.4" customHeight="1" thickBot="1" x14ac:dyDescent="0.35">
      <c r="A120" s="626" t="s">
        <v>422</v>
      </c>
      <c r="B120" s="606">
        <v>12918.999593082801</v>
      </c>
      <c r="C120" s="606">
        <v>14081.23006</v>
      </c>
      <c r="D120" s="607">
        <v>1162.2304669171899</v>
      </c>
      <c r="E120" s="608">
        <v>1.0899628843960001</v>
      </c>
      <c r="F120" s="606">
        <v>14314.0039457354</v>
      </c>
      <c r="G120" s="607">
        <v>2385.6673242892298</v>
      </c>
      <c r="H120" s="609">
        <v>1102.0532800000001</v>
      </c>
      <c r="I120" s="606">
        <v>2266.5867800000001</v>
      </c>
      <c r="J120" s="607">
        <v>-119.080544289234</v>
      </c>
      <c r="K120" s="610">
        <v>0.158347502808</v>
      </c>
    </row>
    <row r="121" spans="1:11" ht="14.4" customHeight="1" thickBot="1" x14ac:dyDescent="0.35">
      <c r="A121" s="627" t="s">
        <v>423</v>
      </c>
      <c r="B121" s="611">
        <v>3418.9998923097901</v>
      </c>
      <c r="C121" s="611">
        <v>3835.3535700000002</v>
      </c>
      <c r="D121" s="612">
        <v>416.353677690214</v>
      </c>
      <c r="E121" s="618">
        <v>1.1217764524139999</v>
      </c>
      <c r="F121" s="611">
        <v>3789.00104445937</v>
      </c>
      <c r="G121" s="612">
        <v>631.50017407656196</v>
      </c>
      <c r="H121" s="614">
        <v>291.72302999999999</v>
      </c>
      <c r="I121" s="611">
        <v>599.98203000000001</v>
      </c>
      <c r="J121" s="612">
        <v>-31.518144076561999</v>
      </c>
      <c r="K121" s="619">
        <v>0.158348341148</v>
      </c>
    </row>
    <row r="122" spans="1:11" ht="14.4" customHeight="1" thickBot="1" x14ac:dyDescent="0.35">
      <c r="A122" s="628" t="s">
        <v>424</v>
      </c>
      <c r="B122" s="606">
        <v>3418.9998923097901</v>
      </c>
      <c r="C122" s="606">
        <v>3835.3535700000002</v>
      </c>
      <c r="D122" s="607">
        <v>416.353677690214</v>
      </c>
      <c r="E122" s="608">
        <v>1.1217764524139999</v>
      </c>
      <c r="F122" s="606">
        <v>3789.00104445937</v>
      </c>
      <c r="G122" s="607">
        <v>631.50017407656196</v>
      </c>
      <c r="H122" s="609">
        <v>291.72302999999999</v>
      </c>
      <c r="I122" s="606">
        <v>599.98203000000001</v>
      </c>
      <c r="J122" s="607">
        <v>-31.518144076561999</v>
      </c>
      <c r="K122" s="610">
        <v>0.158348341148</v>
      </c>
    </row>
    <row r="123" spans="1:11" ht="14.4" customHeight="1" thickBot="1" x14ac:dyDescent="0.35">
      <c r="A123" s="627" t="s">
        <v>425</v>
      </c>
      <c r="B123" s="611">
        <v>9499.9997007730199</v>
      </c>
      <c r="C123" s="611">
        <v>10245.876490000001</v>
      </c>
      <c r="D123" s="612">
        <v>745.87678922697899</v>
      </c>
      <c r="E123" s="618">
        <v>1.078513348707</v>
      </c>
      <c r="F123" s="611">
        <v>10525.002901276001</v>
      </c>
      <c r="G123" s="612">
        <v>1754.1671502126701</v>
      </c>
      <c r="H123" s="614">
        <v>810.33024999999998</v>
      </c>
      <c r="I123" s="611">
        <v>1666.60475</v>
      </c>
      <c r="J123" s="612">
        <v>-87.562400212672003</v>
      </c>
      <c r="K123" s="619">
        <v>0.158347201006</v>
      </c>
    </row>
    <row r="124" spans="1:11" ht="14.4" customHeight="1" thickBot="1" x14ac:dyDescent="0.35">
      <c r="A124" s="628" t="s">
        <v>426</v>
      </c>
      <c r="B124" s="606">
        <v>9499.9997007730199</v>
      </c>
      <c r="C124" s="606">
        <v>10245.876490000001</v>
      </c>
      <c r="D124" s="607">
        <v>745.87678922697899</v>
      </c>
      <c r="E124" s="608">
        <v>1.078513348707</v>
      </c>
      <c r="F124" s="606">
        <v>10525.002901276001</v>
      </c>
      <c r="G124" s="607">
        <v>1754.1671502126701</v>
      </c>
      <c r="H124" s="609">
        <v>810.33024999999998</v>
      </c>
      <c r="I124" s="606">
        <v>1666.60475</v>
      </c>
      <c r="J124" s="607">
        <v>-87.562400212672003</v>
      </c>
      <c r="K124" s="610">
        <v>0.158347201006</v>
      </c>
    </row>
    <row r="125" spans="1:11" ht="14.4" customHeight="1" thickBot="1" x14ac:dyDescent="0.35">
      <c r="A125" s="626" t="s">
        <v>427</v>
      </c>
      <c r="B125" s="606">
        <v>378.99998806241803</v>
      </c>
      <c r="C125" s="606">
        <v>426.90928000000002</v>
      </c>
      <c r="D125" s="607">
        <v>47.909291937581003</v>
      </c>
      <c r="E125" s="608">
        <v>1.126409745241</v>
      </c>
      <c r="F125" s="606">
        <v>632.00017421438997</v>
      </c>
      <c r="G125" s="607">
        <v>105.333362369065</v>
      </c>
      <c r="H125" s="609">
        <v>48.87565</v>
      </c>
      <c r="I125" s="606">
        <v>100.40858</v>
      </c>
      <c r="J125" s="607">
        <v>-4.9247823690640002</v>
      </c>
      <c r="K125" s="610">
        <v>0.15887429164799999</v>
      </c>
    </row>
    <row r="126" spans="1:11" ht="14.4" customHeight="1" thickBot="1" x14ac:dyDescent="0.35">
      <c r="A126" s="627" t="s">
        <v>428</v>
      </c>
      <c r="B126" s="611">
        <v>378.99998806241803</v>
      </c>
      <c r="C126" s="611">
        <v>426.90928000000002</v>
      </c>
      <c r="D126" s="612">
        <v>47.909291937581003</v>
      </c>
      <c r="E126" s="618">
        <v>1.126409745241</v>
      </c>
      <c r="F126" s="611">
        <v>632.00017421438997</v>
      </c>
      <c r="G126" s="612">
        <v>105.333362369065</v>
      </c>
      <c r="H126" s="614">
        <v>48.87565</v>
      </c>
      <c r="I126" s="611">
        <v>100.40858</v>
      </c>
      <c r="J126" s="612">
        <v>-4.9247823690640002</v>
      </c>
      <c r="K126" s="619">
        <v>0.15887429164799999</v>
      </c>
    </row>
    <row r="127" spans="1:11" ht="14.4" customHeight="1" thickBot="1" x14ac:dyDescent="0.35">
      <c r="A127" s="628" t="s">
        <v>429</v>
      </c>
      <c r="B127" s="606">
        <v>378.99998806241803</v>
      </c>
      <c r="C127" s="606">
        <v>426.90928000000002</v>
      </c>
      <c r="D127" s="607">
        <v>47.909291937581003</v>
      </c>
      <c r="E127" s="608">
        <v>1.126409745241</v>
      </c>
      <c r="F127" s="606">
        <v>632.00017421438997</v>
      </c>
      <c r="G127" s="607">
        <v>105.333362369065</v>
      </c>
      <c r="H127" s="609">
        <v>48.87565</v>
      </c>
      <c r="I127" s="606">
        <v>100.40858</v>
      </c>
      <c r="J127" s="607">
        <v>-4.9247823690640002</v>
      </c>
      <c r="K127" s="610">
        <v>0.15887429164799999</v>
      </c>
    </row>
    <row r="128" spans="1:11" ht="14.4" customHeight="1" thickBot="1" x14ac:dyDescent="0.35">
      <c r="A128" s="625" t="s">
        <v>430</v>
      </c>
      <c r="B128" s="606">
        <v>0</v>
      </c>
      <c r="C128" s="606">
        <v>120.73108999999999</v>
      </c>
      <c r="D128" s="607">
        <v>120.73108999999999</v>
      </c>
      <c r="E128" s="616" t="s">
        <v>310</v>
      </c>
      <c r="F128" s="606">
        <v>103.23899831146799</v>
      </c>
      <c r="G128" s="607">
        <v>17.206499718578002</v>
      </c>
      <c r="H128" s="609">
        <v>33.832000000000001</v>
      </c>
      <c r="I128" s="606">
        <v>33.832000000000001</v>
      </c>
      <c r="J128" s="607">
        <v>16.625500281421999</v>
      </c>
      <c r="K128" s="610">
        <v>0.32770562048500002</v>
      </c>
    </row>
    <row r="129" spans="1:11" ht="14.4" customHeight="1" thickBot="1" x14ac:dyDescent="0.35">
      <c r="A129" s="626" t="s">
        <v>431</v>
      </c>
      <c r="B129" s="606">
        <v>0</v>
      </c>
      <c r="C129" s="606">
        <v>120.73108999999999</v>
      </c>
      <c r="D129" s="607">
        <v>120.73108999999999</v>
      </c>
      <c r="E129" s="616" t="s">
        <v>310</v>
      </c>
      <c r="F129" s="606">
        <v>103.23899831146799</v>
      </c>
      <c r="G129" s="607">
        <v>17.206499718578002</v>
      </c>
      <c r="H129" s="609">
        <v>33.832000000000001</v>
      </c>
      <c r="I129" s="606">
        <v>33.832000000000001</v>
      </c>
      <c r="J129" s="607">
        <v>16.625500281421999</v>
      </c>
      <c r="K129" s="610">
        <v>0.32770562048500002</v>
      </c>
    </row>
    <row r="130" spans="1:11" ht="14.4" customHeight="1" thickBot="1" x14ac:dyDescent="0.35">
      <c r="A130" s="627" t="s">
        <v>432</v>
      </c>
      <c r="B130" s="611">
        <v>0</v>
      </c>
      <c r="C130" s="611">
        <v>120.73108999999999</v>
      </c>
      <c r="D130" s="612">
        <v>120.73108999999999</v>
      </c>
      <c r="E130" s="613" t="s">
        <v>310</v>
      </c>
      <c r="F130" s="611">
        <v>103.23899831146799</v>
      </c>
      <c r="G130" s="612">
        <v>17.206499718578002</v>
      </c>
      <c r="H130" s="614">
        <v>33.832000000000001</v>
      </c>
      <c r="I130" s="611">
        <v>33.832000000000001</v>
      </c>
      <c r="J130" s="612">
        <v>16.625500281421999</v>
      </c>
      <c r="K130" s="619">
        <v>0.32770562048500002</v>
      </c>
    </row>
    <row r="131" spans="1:11" ht="14.4" customHeight="1" thickBot="1" x14ac:dyDescent="0.35">
      <c r="A131" s="628" t="s">
        <v>433</v>
      </c>
      <c r="B131" s="606">
        <v>0</v>
      </c>
      <c r="C131" s="606">
        <v>4.0132500000000002</v>
      </c>
      <c r="D131" s="607">
        <v>4.0132500000000002</v>
      </c>
      <c r="E131" s="616" t="s">
        <v>310</v>
      </c>
      <c r="F131" s="606">
        <v>0</v>
      </c>
      <c r="G131" s="607">
        <v>0</v>
      </c>
      <c r="H131" s="609">
        <v>0</v>
      </c>
      <c r="I131" s="606">
        <v>0</v>
      </c>
      <c r="J131" s="607">
        <v>0</v>
      </c>
      <c r="K131" s="617" t="s">
        <v>310</v>
      </c>
    </row>
    <row r="132" spans="1:11" ht="14.4" customHeight="1" thickBot="1" x14ac:dyDescent="0.35">
      <c r="A132" s="628" t="s">
        <v>434</v>
      </c>
      <c r="B132" s="606">
        <v>0</v>
      </c>
      <c r="C132" s="606">
        <v>-0.80500000000000005</v>
      </c>
      <c r="D132" s="607">
        <v>-0.80500000000000005</v>
      </c>
      <c r="E132" s="616" t="s">
        <v>325</v>
      </c>
      <c r="F132" s="606">
        <v>0</v>
      </c>
      <c r="G132" s="607">
        <v>0</v>
      </c>
      <c r="H132" s="609">
        <v>0</v>
      </c>
      <c r="I132" s="606">
        <v>0</v>
      </c>
      <c r="J132" s="607">
        <v>0</v>
      </c>
      <c r="K132" s="617" t="s">
        <v>310</v>
      </c>
    </row>
    <row r="133" spans="1:11" ht="14.4" customHeight="1" thickBot="1" x14ac:dyDescent="0.35">
      <c r="A133" s="628" t="s">
        <v>435</v>
      </c>
      <c r="B133" s="606">
        <v>0</v>
      </c>
      <c r="C133" s="606">
        <v>10</v>
      </c>
      <c r="D133" s="607">
        <v>10</v>
      </c>
      <c r="E133" s="616" t="s">
        <v>310</v>
      </c>
      <c r="F133" s="606">
        <v>0</v>
      </c>
      <c r="G133" s="607">
        <v>0</v>
      </c>
      <c r="H133" s="609">
        <v>26.4</v>
      </c>
      <c r="I133" s="606">
        <v>26.4</v>
      </c>
      <c r="J133" s="607">
        <v>26.4</v>
      </c>
      <c r="K133" s="617" t="s">
        <v>325</v>
      </c>
    </row>
    <row r="134" spans="1:11" ht="14.4" customHeight="1" thickBot="1" x14ac:dyDescent="0.35">
      <c r="A134" s="628" t="s">
        <v>436</v>
      </c>
      <c r="B134" s="606">
        <v>0</v>
      </c>
      <c r="C134" s="606">
        <v>107.52284</v>
      </c>
      <c r="D134" s="607">
        <v>107.52284</v>
      </c>
      <c r="E134" s="616" t="s">
        <v>310</v>
      </c>
      <c r="F134" s="606">
        <v>103.23899831146799</v>
      </c>
      <c r="G134" s="607">
        <v>17.206499718578002</v>
      </c>
      <c r="H134" s="609">
        <v>7.4320000000000004</v>
      </c>
      <c r="I134" s="606">
        <v>7.4320000000000004</v>
      </c>
      <c r="J134" s="607">
        <v>-9.7744997185769993</v>
      </c>
      <c r="K134" s="610">
        <v>7.1988300172000003E-2</v>
      </c>
    </row>
    <row r="135" spans="1:11" ht="14.4" customHeight="1" thickBot="1" x14ac:dyDescent="0.35">
      <c r="A135" s="625" t="s">
        <v>437</v>
      </c>
      <c r="B135" s="606">
        <v>6357.0001468767296</v>
      </c>
      <c r="C135" s="606">
        <v>6667.4669400000002</v>
      </c>
      <c r="D135" s="607">
        <v>310.46679312326802</v>
      </c>
      <c r="E135" s="608">
        <v>1.048838569443</v>
      </c>
      <c r="F135" s="606">
        <v>5761.0954408889802</v>
      </c>
      <c r="G135" s="607">
        <v>960.182573481497</v>
      </c>
      <c r="H135" s="609">
        <v>480.226</v>
      </c>
      <c r="I135" s="606">
        <v>978.89652999999998</v>
      </c>
      <c r="J135" s="607">
        <v>18.713956518501998</v>
      </c>
      <c r="K135" s="610">
        <v>0.16991499968000001</v>
      </c>
    </row>
    <row r="136" spans="1:11" ht="14.4" customHeight="1" thickBot="1" x14ac:dyDescent="0.35">
      <c r="A136" s="626" t="s">
        <v>438</v>
      </c>
      <c r="B136" s="606">
        <v>6301.0001468767296</v>
      </c>
      <c r="C136" s="606">
        <v>6286.9449999999997</v>
      </c>
      <c r="D136" s="607">
        <v>-14.055146876732</v>
      </c>
      <c r="E136" s="608">
        <v>0.99776937842400004</v>
      </c>
      <c r="F136" s="606">
        <v>5720.0142693193602</v>
      </c>
      <c r="G136" s="607">
        <v>953.33571155322704</v>
      </c>
      <c r="H136" s="609">
        <v>480.226</v>
      </c>
      <c r="I136" s="606">
        <v>959.66600000000005</v>
      </c>
      <c r="J136" s="607">
        <v>6.3302884467730003</v>
      </c>
      <c r="K136" s="610">
        <v>0.16777335769000001</v>
      </c>
    </row>
    <row r="137" spans="1:11" ht="14.4" customHeight="1" thickBot="1" x14ac:dyDescent="0.35">
      <c r="A137" s="627" t="s">
        <v>439</v>
      </c>
      <c r="B137" s="611">
        <v>6301.0001468767296</v>
      </c>
      <c r="C137" s="611">
        <v>6285.3509999999997</v>
      </c>
      <c r="D137" s="612">
        <v>-15.649146876732001</v>
      </c>
      <c r="E137" s="618">
        <v>0.99751640271099995</v>
      </c>
      <c r="F137" s="611">
        <v>5720.0142693193602</v>
      </c>
      <c r="G137" s="612">
        <v>953.33571155322704</v>
      </c>
      <c r="H137" s="614">
        <v>479.44</v>
      </c>
      <c r="I137" s="611">
        <v>958.88</v>
      </c>
      <c r="J137" s="612">
        <v>5.5442884467729998</v>
      </c>
      <c r="K137" s="619">
        <v>0.16763594544499999</v>
      </c>
    </row>
    <row r="138" spans="1:11" ht="14.4" customHeight="1" thickBot="1" x14ac:dyDescent="0.35">
      <c r="A138" s="628" t="s">
        <v>440</v>
      </c>
      <c r="B138" s="606">
        <v>39.999998740095997</v>
      </c>
      <c r="C138" s="606">
        <v>40.369999999999997</v>
      </c>
      <c r="D138" s="607">
        <v>0.37000125990299998</v>
      </c>
      <c r="E138" s="608">
        <v>1.009250031788</v>
      </c>
      <c r="F138" s="606">
        <v>0</v>
      </c>
      <c r="G138" s="607">
        <v>0</v>
      </c>
      <c r="H138" s="609">
        <v>0</v>
      </c>
      <c r="I138" s="606">
        <v>0</v>
      </c>
      <c r="J138" s="607">
        <v>0</v>
      </c>
      <c r="K138" s="617" t="s">
        <v>310</v>
      </c>
    </row>
    <row r="139" spans="1:11" ht="14.4" customHeight="1" thickBot="1" x14ac:dyDescent="0.35">
      <c r="A139" s="628" t="s">
        <v>441</v>
      </c>
      <c r="B139" s="606">
        <v>483.99998475516401</v>
      </c>
      <c r="C139" s="606">
        <v>484.60399999999998</v>
      </c>
      <c r="D139" s="607">
        <v>0.604015244836</v>
      </c>
      <c r="E139" s="608">
        <v>1.001247965421</v>
      </c>
      <c r="F139" s="606">
        <v>485.00120989858198</v>
      </c>
      <c r="G139" s="607">
        <v>80.833534983096996</v>
      </c>
      <c r="H139" s="609">
        <v>40.390999999999998</v>
      </c>
      <c r="I139" s="606">
        <v>80.781999999999996</v>
      </c>
      <c r="J139" s="607">
        <v>-5.1534983096999998E-2</v>
      </c>
      <c r="K139" s="610">
        <v>0.16656040923400001</v>
      </c>
    </row>
    <row r="140" spans="1:11" ht="14.4" customHeight="1" thickBot="1" x14ac:dyDescent="0.35">
      <c r="A140" s="628" t="s">
        <v>442</v>
      </c>
      <c r="B140" s="606">
        <v>1645.9999481549501</v>
      </c>
      <c r="C140" s="606">
        <v>1628.7539999999999</v>
      </c>
      <c r="D140" s="607">
        <v>-17.245948154954</v>
      </c>
      <c r="E140" s="608">
        <v>0.98952250990299995</v>
      </c>
      <c r="F140" s="606">
        <v>1321.0032954144899</v>
      </c>
      <c r="G140" s="607">
        <v>220.16721590241499</v>
      </c>
      <c r="H140" s="609">
        <v>111.16800000000001</v>
      </c>
      <c r="I140" s="606">
        <v>222.33600000000001</v>
      </c>
      <c r="J140" s="607">
        <v>2.1687840975850001</v>
      </c>
      <c r="K140" s="610">
        <v>0.168308437058</v>
      </c>
    </row>
    <row r="141" spans="1:11" ht="14.4" customHeight="1" thickBot="1" x14ac:dyDescent="0.35">
      <c r="A141" s="628" t="s">
        <v>443</v>
      </c>
      <c r="B141" s="606">
        <v>76.000466127788002</v>
      </c>
      <c r="C141" s="606">
        <v>76.811999999999998</v>
      </c>
      <c r="D141" s="607">
        <v>0.81153387221100004</v>
      </c>
      <c r="E141" s="608">
        <v>1.010678011774</v>
      </c>
      <c r="F141" s="606">
        <v>68.000169635264996</v>
      </c>
      <c r="G141" s="607">
        <v>11.333361605877</v>
      </c>
      <c r="H141" s="609">
        <v>6.4009999999999998</v>
      </c>
      <c r="I141" s="606">
        <v>12.802</v>
      </c>
      <c r="J141" s="607">
        <v>1.468638394122</v>
      </c>
      <c r="K141" s="610">
        <v>0.188264236231</v>
      </c>
    </row>
    <row r="142" spans="1:11" ht="14.4" customHeight="1" thickBot="1" x14ac:dyDescent="0.35">
      <c r="A142" s="628" t="s">
        <v>444</v>
      </c>
      <c r="B142" s="606">
        <v>228.99999278705101</v>
      </c>
      <c r="C142" s="606">
        <v>228.773</v>
      </c>
      <c r="D142" s="607">
        <v>-0.22699278705000001</v>
      </c>
      <c r="E142" s="608">
        <v>0.99900876509000003</v>
      </c>
      <c r="F142" s="606">
        <v>0</v>
      </c>
      <c r="G142" s="607">
        <v>0</v>
      </c>
      <c r="H142" s="609">
        <v>0</v>
      </c>
      <c r="I142" s="606">
        <v>0</v>
      </c>
      <c r="J142" s="607">
        <v>0</v>
      </c>
      <c r="K142" s="617" t="s">
        <v>310</v>
      </c>
    </row>
    <row r="143" spans="1:11" ht="14.4" customHeight="1" thickBot="1" x14ac:dyDescent="0.35">
      <c r="A143" s="628" t="s">
        <v>445</v>
      </c>
      <c r="B143" s="606">
        <v>10.999876475031</v>
      </c>
      <c r="C143" s="606">
        <v>9.3239999999999998</v>
      </c>
      <c r="D143" s="607">
        <v>-1.675876475031</v>
      </c>
      <c r="E143" s="608">
        <v>0.84764588231100002</v>
      </c>
      <c r="F143" s="606">
        <v>11.000027440998</v>
      </c>
      <c r="G143" s="607">
        <v>1.833337906833</v>
      </c>
      <c r="H143" s="609">
        <v>0.77700000000000002</v>
      </c>
      <c r="I143" s="606">
        <v>1.554</v>
      </c>
      <c r="J143" s="607">
        <v>-0.27933790683300003</v>
      </c>
      <c r="K143" s="610">
        <v>0.14127237484899999</v>
      </c>
    </row>
    <row r="144" spans="1:11" ht="14.4" customHeight="1" thickBot="1" x14ac:dyDescent="0.35">
      <c r="A144" s="628" t="s">
        <v>446</v>
      </c>
      <c r="B144" s="606">
        <v>3808.9998800256299</v>
      </c>
      <c r="C144" s="606">
        <v>3811.098</v>
      </c>
      <c r="D144" s="607">
        <v>2.098119974366</v>
      </c>
      <c r="E144" s="608">
        <v>1.0005508322500001</v>
      </c>
      <c r="F144" s="606">
        <v>3829.00955196221</v>
      </c>
      <c r="G144" s="607">
        <v>638.168258660368</v>
      </c>
      <c r="H144" s="609">
        <v>320.23500000000001</v>
      </c>
      <c r="I144" s="606">
        <v>640.47</v>
      </c>
      <c r="J144" s="607">
        <v>2.3017413396320001</v>
      </c>
      <c r="K144" s="610">
        <v>0.167267798972</v>
      </c>
    </row>
    <row r="145" spans="1:11" ht="14.4" customHeight="1" thickBot="1" x14ac:dyDescent="0.35">
      <c r="A145" s="628" t="s">
        <v>447</v>
      </c>
      <c r="B145" s="606">
        <v>5.9999998110139998</v>
      </c>
      <c r="C145" s="606">
        <v>5.6159999999999997</v>
      </c>
      <c r="D145" s="607">
        <v>-0.38399981101399999</v>
      </c>
      <c r="E145" s="608">
        <v>0.93600002948100003</v>
      </c>
      <c r="F145" s="606">
        <v>6.0000149678170001</v>
      </c>
      <c r="G145" s="607">
        <v>1.000002494636</v>
      </c>
      <c r="H145" s="609">
        <v>0.46800000000000003</v>
      </c>
      <c r="I145" s="606">
        <v>0.93600000000000005</v>
      </c>
      <c r="J145" s="607">
        <v>-6.4002494635999996E-2</v>
      </c>
      <c r="K145" s="610">
        <v>0.15599961083700001</v>
      </c>
    </row>
    <row r="146" spans="1:11" ht="14.4" customHeight="1" thickBot="1" x14ac:dyDescent="0.35">
      <c r="A146" s="627" t="s">
        <v>448</v>
      </c>
      <c r="B146" s="611">
        <v>0</v>
      </c>
      <c r="C146" s="611">
        <v>1.5940000000000001</v>
      </c>
      <c r="D146" s="612">
        <v>1.5940000000000001</v>
      </c>
      <c r="E146" s="613" t="s">
        <v>310</v>
      </c>
      <c r="F146" s="611">
        <v>0</v>
      </c>
      <c r="G146" s="612">
        <v>0</v>
      </c>
      <c r="H146" s="614">
        <v>0.78600000000000003</v>
      </c>
      <c r="I146" s="611">
        <v>0.78600000000000003</v>
      </c>
      <c r="J146" s="612">
        <v>0.78600000000000003</v>
      </c>
      <c r="K146" s="615" t="s">
        <v>310</v>
      </c>
    </row>
    <row r="147" spans="1:11" ht="14.4" customHeight="1" thickBot="1" x14ac:dyDescent="0.35">
      <c r="A147" s="628" t="s">
        <v>449</v>
      </c>
      <c r="B147" s="606">
        <v>0</v>
      </c>
      <c r="C147" s="606">
        <v>1.5940000000000001</v>
      </c>
      <c r="D147" s="607">
        <v>1.5940000000000001</v>
      </c>
      <c r="E147" s="616" t="s">
        <v>310</v>
      </c>
      <c r="F147" s="606">
        <v>0</v>
      </c>
      <c r="G147" s="607">
        <v>0</v>
      </c>
      <c r="H147" s="609">
        <v>0.78600000000000003</v>
      </c>
      <c r="I147" s="606">
        <v>0.78600000000000003</v>
      </c>
      <c r="J147" s="607">
        <v>0.78600000000000003</v>
      </c>
      <c r="K147" s="617" t="s">
        <v>310</v>
      </c>
    </row>
    <row r="148" spans="1:11" ht="14.4" customHeight="1" thickBot="1" x14ac:dyDescent="0.35">
      <c r="A148" s="626" t="s">
        <v>450</v>
      </c>
      <c r="B148" s="606">
        <v>56</v>
      </c>
      <c r="C148" s="606">
        <v>380.52193999999997</v>
      </c>
      <c r="D148" s="607">
        <v>324.52193999999997</v>
      </c>
      <c r="E148" s="608">
        <v>6.7950346428569999</v>
      </c>
      <c r="F148" s="606">
        <v>41.081171569623002</v>
      </c>
      <c r="G148" s="607">
        <v>6.8468619282700001</v>
      </c>
      <c r="H148" s="609">
        <v>0</v>
      </c>
      <c r="I148" s="606">
        <v>19.230530000000002</v>
      </c>
      <c r="J148" s="607">
        <v>12.383668071729</v>
      </c>
      <c r="K148" s="610">
        <v>0.468110554427</v>
      </c>
    </row>
    <row r="149" spans="1:11" ht="14.4" customHeight="1" thickBot="1" x14ac:dyDescent="0.35">
      <c r="A149" s="627" t="s">
        <v>451</v>
      </c>
      <c r="B149" s="611">
        <v>56</v>
      </c>
      <c r="C149" s="611">
        <v>129.20827</v>
      </c>
      <c r="D149" s="612">
        <v>73.208269999999999</v>
      </c>
      <c r="E149" s="618">
        <v>2.3072905357139999</v>
      </c>
      <c r="F149" s="611">
        <v>0</v>
      </c>
      <c r="G149" s="612">
        <v>0</v>
      </c>
      <c r="H149" s="614">
        <v>0</v>
      </c>
      <c r="I149" s="611">
        <v>0</v>
      </c>
      <c r="J149" s="612">
        <v>0</v>
      </c>
      <c r="K149" s="615" t="s">
        <v>310</v>
      </c>
    </row>
    <row r="150" spans="1:11" ht="14.4" customHeight="1" thickBot="1" x14ac:dyDescent="0.35">
      <c r="A150" s="628" t="s">
        <v>452</v>
      </c>
      <c r="B150" s="606">
        <v>56</v>
      </c>
      <c r="C150" s="606">
        <v>42.891249999999999</v>
      </c>
      <c r="D150" s="607">
        <v>-13.108750000000001</v>
      </c>
      <c r="E150" s="608">
        <v>0.765915178571</v>
      </c>
      <c r="F150" s="606">
        <v>0</v>
      </c>
      <c r="G150" s="607">
        <v>0</v>
      </c>
      <c r="H150" s="609">
        <v>0</v>
      </c>
      <c r="I150" s="606">
        <v>0</v>
      </c>
      <c r="J150" s="607">
        <v>0</v>
      </c>
      <c r="K150" s="617" t="s">
        <v>310</v>
      </c>
    </row>
    <row r="151" spans="1:11" ht="14.4" customHeight="1" thickBot="1" x14ac:dyDescent="0.35">
      <c r="A151" s="628" t="s">
        <v>453</v>
      </c>
      <c r="B151" s="606">
        <v>0</v>
      </c>
      <c r="C151" s="606">
        <v>86.317019999999999</v>
      </c>
      <c r="D151" s="607">
        <v>86.317019999999999</v>
      </c>
      <c r="E151" s="616" t="s">
        <v>310</v>
      </c>
      <c r="F151" s="606">
        <v>0</v>
      </c>
      <c r="G151" s="607">
        <v>0</v>
      </c>
      <c r="H151" s="609">
        <v>0</v>
      </c>
      <c r="I151" s="606">
        <v>0</v>
      </c>
      <c r="J151" s="607">
        <v>0</v>
      </c>
      <c r="K151" s="617" t="s">
        <v>310</v>
      </c>
    </row>
    <row r="152" spans="1:11" ht="14.4" customHeight="1" thickBot="1" x14ac:dyDescent="0.35">
      <c r="A152" s="627" t="s">
        <v>454</v>
      </c>
      <c r="B152" s="611">
        <v>0</v>
      </c>
      <c r="C152" s="611">
        <v>14.417920000000001</v>
      </c>
      <c r="D152" s="612">
        <v>14.417920000000001</v>
      </c>
      <c r="E152" s="613" t="s">
        <v>310</v>
      </c>
      <c r="F152" s="611">
        <v>0</v>
      </c>
      <c r="G152" s="612">
        <v>0</v>
      </c>
      <c r="H152" s="614">
        <v>0</v>
      </c>
      <c r="I152" s="611">
        <v>0</v>
      </c>
      <c r="J152" s="612">
        <v>0</v>
      </c>
      <c r="K152" s="615" t="s">
        <v>310</v>
      </c>
    </row>
    <row r="153" spans="1:11" ht="14.4" customHeight="1" thickBot="1" x14ac:dyDescent="0.35">
      <c r="A153" s="628" t="s">
        <v>455</v>
      </c>
      <c r="B153" s="606">
        <v>0</v>
      </c>
      <c r="C153" s="606">
        <v>7.4690099999999999</v>
      </c>
      <c r="D153" s="607">
        <v>7.4690099999999999</v>
      </c>
      <c r="E153" s="616" t="s">
        <v>325</v>
      </c>
      <c r="F153" s="606">
        <v>0</v>
      </c>
      <c r="G153" s="607">
        <v>0</v>
      </c>
      <c r="H153" s="609">
        <v>0</v>
      </c>
      <c r="I153" s="606">
        <v>0</v>
      </c>
      <c r="J153" s="607">
        <v>0</v>
      </c>
      <c r="K153" s="617" t="s">
        <v>310</v>
      </c>
    </row>
    <row r="154" spans="1:11" ht="14.4" customHeight="1" thickBot="1" x14ac:dyDescent="0.35">
      <c r="A154" s="628" t="s">
        <v>456</v>
      </c>
      <c r="B154" s="606">
        <v>0</v>
      </c>
      <c r="C154" s="606">
        <v>6.9489099999999997</v>
      </c>
      <c r="D154" s="607">
        <v>6.9489099999999997</v>
      </c>
      <c r="E154" s="616" t="s">
        <v>310</v>
      </c>
      <c r="F154" s="606">
        <v>0</v>
      </c>
      <c r="G154" s="607">
        <v>0</v>
      </c>
      <c r="H154" s="609">
        <v>0</v>
      </c>
      <c r="I154" s="606">
        <v>0</v>
      </c>
      <c r="J154" s="607">
        <v>0</v>
      </c>
      <c r="K154" s="617" t="s">
        <v>310</v>
      </c>
    </row>
    <row r="155" spans="1:11" ht="14.4" customHeight="1" thickBot="1" x14ac:dyDescent="0.35">
      <c r="A155" s="627" t="s">
        <v>457</v>
      </c>
      <c r="B155" s="611">
        <v>0</v>
      </c>
      <c r="C155" s="611">
        <v>33.452800000000003</v>
      </c>
      <c r="D155" s="612">
        <v>33.452800000000003</v>
      </c>
      <c r="E155" s="613" t="s">
        <v>310</v>
      </c>
      <c r="F155" s="611">
        <v>41.081171569623002</v>
      </c>
      <c r="G155" s="612">
        <v>6.8468619282700001</v>
      </c>
      <c r="H155" s="614">
        <v>0</v>
      </c>
      <c r="I155" s="611">
        <v>19.230530000000002</v>
      </c>
      <c r="J155" s="612">
        <v>12.383668071729</v>
      </c>
      <c r="K155" s="619">
        <v>0.468110554427</v>
      </c>
    </row>
    <row r="156" spans="1:11" ht="14.4" customHeight="1" thickBot="1" x14ac:dyDescent="0.35">
      <c r="A156" s="628" t="s">
        <v>458</v>
      </c>
      <c r="B156" s="606">
        <v>0</v>
      </c>
      <c r="C156" s="606">
        <v>12</v>
      </c>
      <c r="D156" s="607">
        <v>12</v>
      </c>
      <c r="E156" s="616" t="s">
        <v>325</v>
      </c>
      <c r="F156" s="606">
        <v>30.068612445732001</v>
      </c>
      <c r="G156" s="607">
        <v>5.0114354076219998</v>
      </c>
      <c r="H156" s="609">
        <v>0</v>
      </c>
      <c r="I156" s="606">
        <v>0</v>
      </c>
      <c r="J156" s="607">
        <v>-5.0114354076219998</v>
      </c>
      <c r="K156" s="610">
        <v>0</v>
      </c>
    </row>
    <row r="157" spans="1:11" ht="14.4" customHeight="1" thickBot="1" x14ac:dyDescent="0.35">
      <c r="A157" s="628" t="s">
        <v>459</v>
      </c>
      <c r="B157" s="606">
        <v>0</v>
      </c>
      <c r="C157" s="606">
        <v>4.4527999999999999</v>
      </c>
      <c r="D157" s="607">
        <v>4.4527999999999999</v>
      </c>
      <c r="E157" s="616" t="s">
        <v>310</v>
      </c>
      <c r="F157" s="606">
        <v>11.012559123891</v>
      </c>
      <c r="G157" s="607">
        <v>1.835426520648</v>
      </c>
      <c r="H157" s="609">
        <v>0</v>
      </c>
      <c r="I157" s="606">
        <v>0</v>
      </c>
      <c r="J157" s="607">
        <v>-1.835426520648</v>
      </c>
      <c r="K157" s="610">
        <v>0</v>
      </c>
    </row>
    <row r="158" spans="1:11" ht="14.4" customHeight="1" thickBot="1" x14ac:dyDescent="0.35">
      <c r="A158" s="628" t="s">
        <v>460</v>
      </c>
      <c r="B158" s="606">
        <v>0</v>
      </c>
      <c r="C158" s="606">
        <v>17</v>
      </c>
      <c r="D158" s="607">
        <v>17</v>
      </c>
      <c r="E158" s="616" t="s">
        <v>325</v>
      </c>
      <c r="F158" s="606">
        <v>0</v>
      </c>
      <c r="G158" s="607">
        <v>0</v>
      </c>
      <c r="H158" s="609">
        <v>0</v>
      </c>
      <c r="I158" s="606">
        <v>19.230530000000002</v>
      </c>
      <c r="J158" s="607">
        <v>19.230530000000002</v>
      </c>
      <c r="K158" s="617" t="s">
        <v>310</v>
      </c>
    </row>
    <row r="159" spans="1:11" ht="14.4" customHeight="1" thickBot="1" x14ac:dyDescent="0.35">
      <c r="A159" s="627" t="s">
        <v>461</v>
      </c>
      <c r="B159" s="611">
        <v>0</v>
      </c>
      <c r="C159" s="611">
        <v>167.20214999999999</v>
      </c>
      <c r="D159" s="612">
        <v>167.20214999999999</v>
      </c>
      <c r="E159" s="613" t="s">
        <v>325</v>
      </c>
      <c r="F159" s="611">
        <v>0</v>
      </c>
      <c r="G159" s="612">
        <v>0</v>
      </c>
      <c r="H159" s="614">
        <v>0</v>
      </c>
      <c r="I159" s="611">
        <v>0</v>
      </c>
      <c r="J159" s="612">
        <v>0</v>
      </c>
      <c r="K159" s="615" t="s">
        <v>310</v>
      </c>
    </row>
    <row r="160" spans="1:11" ht="14.4" customHeight="1" thickBot="1" x14ac:dyDescent="0.35">
      <c r="A160" s="628" t="s">
        <v>462</v>
      </c>
      <c r="B160" s="606">
        <v>0</v>
      </c>
      <c r="C160" s="606">
        <v>167.20214999999999</v>
      </c>
      <c r="D160" s="607">
        <v>167.20214999999999</v>
      </c>
      <c r="E160" s="616" t="s">
        <v>325</v>
      </c>
      <c r="F160" s="606">
        <v>0</v>
      </c>
      <c r="G160" s="607">
        <v>0</v>
      </c>
      <c r="H160" s="609">
        <v>0</v>
      </c>
      <c r="I160" s="606">
        <v>0</v>
      </c>
      <c r="J160" s="607">
        <v>0</v>
      </c>
      <c r="K160" s="617" t="s">
        <v>310</v>
      </c>
    </row>
    <row r="161" spans="1:11" ht="14.4" customHeight="1" thickBot="1" x14ac:dyDescent="0.35">
      <c r="A161" s="627" t="s">
        <v>463</v>
      </c>
      <c r="B161" s="611">
        <v>0</v>
      </c>
      <c r="C161" s="611">
        <v>36.2408</v>
      </c>
      <c r="D161" s="612">
        <v>36.2408</v>
      </c>
      <c r="E161" s="613" t="s">
        <v>325</v>
      </c>
      <c r="F161" s="611">
        <v>0</v>
      </c>
      <c r="G161" s="612">
        <v>0</v>
      </c>
      <c r="H161" s="614">
        <v>0</v>
      </c>
      <c r="I161" s="611">
        <v>0</v>
      </c>
      <c r="J161" s="612">
        <v>0</v>
      </c>
      <c r="K161" s="615" t="s">
        <v>310</v>
      </c>
    </row>
    <row r="162" spans="1:11" ht="14.4" customHeight="1" thickBot="1" x14ac:dyDescent="0.35">
      <c r="A162" s="628" t="s">
        <v>464</v>
      </c>
      <c r="B162" s="606">
        <v>0</v>
      </c>
      <c r="C162" s="606">
        <v>36.2408</v>
      </c>
      <c r="D162" s="607">
        <v>36.2408</v>
      </c>
      <c r="E162" s="616" t="s">
        <v>325</v>
      </c>
      <c r="F162" s="606">
        <v>0</v>
      </c>
      <c r="G162" s="607">
        <v>0</v>
      </c>
      <c r="H162" s="609">
        <v>0</v>
      </c>
      <c r="I162" s="606">
        <v>0</v>
      </c>
      <c r="J162" s="607">
        <v>0</v>
      </c>
      <c r="K162" s="617" t="s">
        <v>310</v>
      </c>
    </row>
    <row r="163" spans="1:11" ht="14.4" customHeight="1" thickBot="1" x14ac:dyDescent="0.35">
      <c r="A163" s="624" t="s">
        <v>465</v>
      </c>
      <c r="B163" s="606">
        <v>124595.20388101701</v>
      </c>
      <c r="C163" s="606">
        <v>121002.98652999999</v>
      </c>
      <c r="D163" s="607">
        <v>-3592.2173510173998</v>
      </c>
      <c r="E163" s="608">
        <v>0.97116889543700002</v>
      </c>
      <c r="F163" s="606">
        <v>127995.801926966</v>
      </c>
      <c r="G163" s="607">
        <v>21332.633654494399</v>
      </c>
      <c r="H163" s="609">
        <v>12002.23774</v>
      </c>
      <c r="I163" s="606">
        <v>20372.82892</v>
      </c>
      <c r="J163" s="607">
        <v>-959.80473449436204</v>
      </c>
      <c r="K163" s="610">
        <v>0.15916794623899999</v>
      </c>
    </row>
    <row r="164" spans="1:11" ht="14.4" customHeight="1" thickBot="1" x14ac:dyDescent="0.35">
      <c r="A164" s="625" t="s">
        <v>466</v>
      </c>
      <c r="B164" s="606">
        <v>124384.20388101701</v>
      </c>
      <c r="C164" s="606">
        <v>120679.25808</v>
      </c>
      <c r="D164" s="607">
        <v>-3704.9458010173498</v>
      </c>
      <c r="E164" s="608">
        <v>0.97021369526500001</v>
      </c>
      <c r="F164" s="606">
        <v>127857.162730767</v>
      </c>
      <c r="G164" s="607">
        <v>21309.527121794501</v>
      </c>
      <c r="H164" s="609">
        <v>12001.81474</v>
      </c>
      <c r="I164" s="606">
        <v>20348.07316</v>
      </c>
      <c r="J164" s="607">
        <v>-961.45396179453405</v>
      </c>
      <c r="K164" s="610">
        <v>0.15914691617900001</v>
      </c>
    </row>
    <row r="165" spans="1:11" ht="14.4" customHeight="1" thickBot="1" x14ac:dyDescent="0.35">
      <c r="A165" s="626" t="s">
        <v>467</v>
      </c>
      <c r="B165" s="606">
        <v>124384.20388101701</v>
      </c>
      <c r="C165" s="606">
        <v>120679.25808</v>
      </c>
      <c r="D165" s="607">
        <v>-3704.9458010173498</v>
      </c>
      <c r="E165" s="608">
        <v>0.97021369526500001</v>
      </c>
      <c r="F165" s="606">
        <v>127857.162730767</v>
      </c>
      <c r="G165" s="607">
        <v>21309.527121794501</v>
      </c>
      <c r="H165" s="609">
        <v>12001.81474</v>
      </c>
      <c r="I165" s="606">
        <v>20348.07316</v>
      </c>
      <c r="J165" s="607">
        <v>-961.45396179453405</v>
      </c>
      <c r="K165" s="610">
        <v>0.15914691617900001</v>
      </c>
    </row>
    <row r="166" spans="1:11" ht="14.4" customHeight="1" thickBot="1" x14ac:dyDescent="0.35">
      <c r="A166" s="627" t="s">
        <v>468</v>
      </c>
      <c r="B166" s="611">
        <v>26.038689032013</v>
      </c>
      <c r="C166" s="611">
        <v>316.25806</v>
      </c>
      <c r="D166" s="612">
        <v>290.21937096798598</v>
      </c>
      <c r="E166" s="618">
        <v>12.145698257356999</v>
      </c>
      <c r="F166" s="611">
        <v>308.62721208905901</v>
      </c>
      <c r="G166" s="612">
        <v>51.437868681509002</v>
      </c>
      <c r="H166" s="614">
        <v>0</v>
      </c>
      <c r="I166" s="611">
        <v>0.30177999999999999</v>
      </c>
      <c r="J166" s="612">
        <v>-51.136088681509001</v>
      </c>
      <c r="K166" s="619">
        <v>9.7781397099999993E-4</v>
      </c>
    </row>
    <row r="167" spans="1:11" ht="14.4" customHeight="1" thickBot="1" x14ac:dyDescent="0.35">
      <c r="A167" s="628" t="s">
        <v>469</v>
      </c>
      <c r="B167" s="606">
        <v>0.91027380140900005</v>
      </c>
      <c r="C167" s="606">
        <v>1.11277</v>
      </c>
      <c r="D167" s="607">
        <v>0.20249619859000001</v>
      </c>
      <c r="E167" s="608">
        <v>1.2224563623339999</v>
      </c>
      <c r="F167" s="606">
        <v>0.98188484749299998</v>
      </c>
      <c r="G167" s="607">
        <v>0.16364747458199999</v>
      </c>
      <c r="H167" s="609">
        <v>0</v>
      </c>
      <c r="I167" s="606">
        <v>0</v>
      </c>
      <c r="J167" s="607">
        <v>-0.16364747458199999</v>
      </c>
      <c r="K167" s="610">
        <v>0</v>
      </c>
    </row>
    <row r="168" spans="1:11" ht="14.4" customHeight="1" thickBot="1" x14ac:dyDescent="0.35">
      <c r="A168" s="628" t="s">
        <v>470</v>
      </c>
      <c r="B168" s="606">
        <v>0.23038190970299999</v>
      </c>
      <c r="C168" s="606">
        <v>0.47</v>
      </c>
      <c r="D168" s="607">
        <v>0.23961809029600001</v>
      </c>
      <c r="E168" s="608">
        <v>2.0400907371780002</v>
      </c>
      <c r="F168" s="606">
        <v>0.38653706383000003</v>
      </c>
      <c r="G168" s="607">
        <v>6.4422843970999996E-2</v>
      </c>
      <c r="H168" s="609">
        <v>0</v>
      </c>
      <c r="I168" s="606">
        <v>0.12478</v>
      </c>
      <c r="J168" s="607">
        <v>6.0357156028E-2</v>
      </c>
      <c r="K168" s="610">
        <v>0.32281509763499999</v>
      </c>
    </row>
    <row r="169" spans="1:11" ht="14.4" customHeight="1" thickBot="1" x14ac:dyDescent="0.35">
      <c r="A169" s="628" t="s">
        <v>471</v>
      </c>
      <c r="B169" s="606">
        <v>4.5172571206110002</v>
      </c>
      <c r="C169" s="606">
        <v>0.70499999999999996</v>
      </c>
      <c r="D169" s="607">
        <v>-3.8122571206110001</v>
      </c>
      <c r="E169" s="608">
        <v>0.156068158436</v>
      </c>
      <c r="F169" s="606">
        <v>0.87022318798099996</v>
      </c>
      <c r="G169" s="607">
        <v>0.14503719799600001</v>
      </c>
      <c r="H169" s="609">
        <v>0</v>
      </c>
      <c r="I169" s="606">
        <v>0.17699999999999999</v>
      </c>
      <c r="J169" s="607">
        <v>3.1962802003000002E-2</v>
      </c>
      <c r="K169" s="610">
        <v>0.20339609705200001</v>
      </c>
    </row>
    <row r="170" spans="1:11" ht="14.4" customHeight="1" thickBot="1" x14ac:dyDescent="0.35">
      <c r="A170" s="628" t="s">
        <v>472</v>
      </c>
      <c r="B170" s="606">
        <v>20.380776200288999</v>
      </c>
      <c r="C170" s="606">
        <v>313.97028999999998</v>
      </c>
      <c r="D170" s="607">
        <v>293.58951379971103</v>
      </c>
      <c r="E170" s="608">
        <v>15.405217490958</v>
      </c>
      <c r="F170" s="606">
        <v>306.388566989754</v>
      </c>
      <c r="G170" s="607">
        <v>51.064761164959002</v>
      </c>
      <c r="H170" s="609">
        <v>0</v>
      </c>
      <c r="I170" s="606">
        <v>0</v>
      </c>
      <c r="J170" s="607">
        <v>-51.064761164959002</v>
      </c>
      <c r="K170" s="610">
        <v>0</v>
      </c>
    </row>
    <row r="171" spans="1:11" ht="14.4" customHeight="1" thickBot="1" x14ac:dyDescent="0.35">
      <c r="A171" s="627" t="s">
        <v>473</v>
      </c>
      <c r="B171" s="611">
        <v>357.16519195295399</v>
      </c>
      <c r="C171" s="611">
        <v>453.18871999999999</v>
      </c>
      <c r="D171" s="612">
        <v>96.023528047045005</v>
      </c>
      <c r="E171" s="618">
        <v>1.2688490653910001</v>
      </c>
      <c r="F171" s="611">
        <v>384.00003850316398</v>
      </c>
      <c r="G171" s="612">
        <v>64.000006417194001</v>
      </c>
      <c r="H171" s="614">
        <v>74.510589999999993</v>
      </c>
      <c r="I171" s="611">
        <v>99.683490000000006</v>
      </c>
      <c r="J171" s="612">
        <v>35.683483582805998</v>
      </c>
      <c r="K171" s="619">
        <v>0.25959239584600002</v>
      </c>
    </row>
    <row r="172" spans="1:11" ht="14.4" customHeight="1" thickBot="1" x14ac:dyDescent="0.35">
      <c r="A172" s="628" t="s">
        <v>474</v>
      </c>
      <c r="B172" s="606">
        <v>176.908372922974</v>
      </c>
      <c r="C172" s="606">
        <v>452.80232000000001</v>
      </c>
      <c r="D172" s="607">
        <v>275.89394707702598</v>
      </c>
      <c r="E172" s="608">
        <v>2.5595301823110002</v>
      </c>
      <c r="F172" s="606">
        <v>384.00003850316398</v>
      </c>
      <c r="G172" s="607">
        <v>64.000006417194001</v>
      </c>
      <c r="H172" s="609">
        <v>74.510589999999993</v>
      </c>
      <c r="I172" s="606">
        <v>99.713489999999993</v>
      </c>
      <c r="J172" s="607">
        <v>35.713483582805999</v>
      </c>
      <c r="K172" s="610">
        <v>0.25967052083800002</v>
      </c>
    </row>
    <row r="173" spans="1:11" ht="14.4" customHeight="1" thickBot="1" x14ac:dyDescent="0.35">
      <c r="A173" s="628" t="s">
        <v>475</v>
      </c>
      <c r="B173" s="606">
        <v>180.25681902997999</v>
      </c>
      <c r="C173" s="606">
        <v>0.38640000000000002</v>
      </c>
      <c r="D173" s="607">
        <v>-179.87041902998001</v>
      </c>
      <c r="E173" s="608">
        <v>2.1436082249999999E-3</v>
      </c>
      <c r="F173" s="606">
        <v>0</v>
      </c>
      <c r="G173" s="607">
        <v>0</v>
      </c>
      <c r="H173" s="609">
        <v>0</v>
      </c>
      <c r="I173" s="606">
        <v>-0.03</v>
      </c>
      <c r="J173" s="607">
        <v>-0.03</v>
      </c>
      <c r="K173" s="617" t="s">
        <v>310</v>
      </c>
    </row>
    <row r="174" spans="1:11" ht="14.4" customHeight="1" thickBot="1" x14ac:dyDescent="0.35">
      <c r="A174" s="627" t="s">
        <v>476</v>
      </c>
      <c r="B174" s="611">
        <v>407.00000000010601</v>
      </c>
      <c r="C174" s="611">
        <v>157.02823000000001</v>
      </c>
      <c r="D174" s="612">
        <v>-249.97177000010601</v>
      </c>
      <c r="E174" s="618">
        <v>0.385818746928</v>
      </c>
      <c r="F174" s="611">
        <v>99.522739538026002</v>
      </c>
      <c r="G174" s="612">
        <v>16.587123256337001</v>
      </c>
      <c r="H174" s="614">
        <v>0</v>
      </c>
      <c r="I174" s="611">
        <v>0</v>
      </c>
      <c r="J174" s="612">
        <v>-16.587123256337001</v>
      </c>
      <c r="K174" s="619">
        <v>0</v>
      </c>
    </row>
    <row r="175" spans="1:11" ht="14.4" customHeight="1" thickBot="1" x14ac:dyDescent="0.35">
      <c r="A175" s="628" t="s">
        <v>477</v>
      </c>
      <c r="B175" s="606">
        <v>0</v>
      </c>
      <c r="C175" s="606">
        <v>157.02823000000001</v>
      </c>
      <c r="D175" s="607">
        <v>157.02823000000001</v>
      </c>
      <c r="E175" s="616" t="s">
        <v>325</v>
      </c>
      <c r="F175" s="606">
        <v>99.522739538026002</v>
      </c>
      <c r="G175" s="607">
        <v>16.587123256337001</v>
      </c>
      <c r="H175" s="609">
        <v>0</v>
      </c>
      <c r="I175" s="606">
        <v>0</v>
      </c>
      <c r="J175" s="607">
        <v>-16.587123256337001</v>
      </c>
      <c r="K175" s="610">
        <v>0</v>
      </c>
    </row>
    <row r="176" spans="1:11" ht="14.4" customHeight="1" thickBot="1" x14ac:dyDescent="0.35">
      <c r="A176" s="628" t="s">
        <v>478</v>
      </c>
      <c r="B176" s="606">
        <v>407.00000000010601</v>
      </c>
      <c r="C176" s="606">
        <v>0</v>
      </c>
      <c r="D176" s="607">
        <v>-407.00000000010601</v>
      </c>
      <c r="E176" s="608">
        <v>0</v>
      </c>
      <c r="F176" s="606">
        <v>0</v>
      </c>
      <c r="G176" s="607">
        <v>0</v>
      </c>
      <c r="H176" s="609">
        <v>0</v>
      </c>
      <c r="I176" s="606">
        <v>0</v>
      </c>
      <c r="J176" s="607">
        <v>0</v>
      </c>
      <c r="K176" s="617" t="s">
        <v>310</v>
      </c>
    </row>
    <row r="177" spans="1:11" ht="14.4" customHeight="1" thickBot="1" x14ac:dyDescent="0.35">
      <c r="A177" s="627" t="s">
        <v>479</v>
      </c>
      <c r="B177" s="611">
        <v>0</v>
      </c>
      <c r="C177" s="611">
        <v>-39.390039999999999</v>
      </c>
      <c r="D177" s="612">
        <v>-39.390039999999999</v>
      </c>
      <c r="E177" s="613" t="s">
        <v>325</v>
      </c>
      <c r="F177" s="611">
        <v>0</v>
      </c>
      <c r="G177" s="612">
        <v>0</v>
      </c>
      <c r="H177" s="614">
        <v>0</v>
      </c>
      <c r="I177" s="611">
        <v>0</v>
      </c>
      <c r="J177" s="612">
        <v>0</v>
      </c>
      <c r="K177" s="615" t="s">
        <v>310</v>
      </c>
    </row>
    <row r="178" spans="1:11" ht="14.4" customHeight="1" thickBot="1" x14ac:dyDescent="0.35">
      <c r="A178" s="628" t="s">
        <v>480</v>
      </c>
      <c r="B178" s="606">
        <v>0</v>
      </c>
      <c r="C178" s="606">
        <v>-39.390039999999999</v>
      </c>
      <c r="D178" s="607">
        <v>-39.390039999999999</v>
      </c>
      <c r="E178" s="616" t="s">
        <v>325</v>
      </c>
      <c r="F178" s="606">
        <v>0</v>
      </c>
      <c r="G178" s="607">
        <v>0</v>
      </c>
      <c r="H178" s="609">
        <v>0</v>
      </c>
      <c r="I178" s="606">
        <v>0</v>
      </c>
      <c r="J178" s="607">
        <v>0</v>
      </c>
      <c r="K178" s="617" t="s">
        <v>310</v>
      </c>
    </row>
    <row r="179" spans="1:11" ht="14.4" customHeight="1" thickBot="1" x14ac:dyDescent="0.35">
      <c r="A179" s="627" t="s">
        <v>481</v>
      </c>
      <c r="B179" s="611">
        <v>123594.000000032</v>
      </c>
      <c r="C179" s="611">
        <v>116928.69108</v>
      </c>
      <c r="D179" s="612">
        <v>-6665.3089200322902</v>
      </c>
      <c r="E179" s="618">
        <v>0.94607093451099999</v>
      </c>
      <c r="F179" s="611">
        <v>127065.012740637</v>
      </c>
      <c r="G179" s="612">
        <v>21177.502123439499</v>
      </c>
      <c r="H179" s="614">
        <v>11927.24375</v>
      </c>
      <c r="I179" s="611">
        <v>20248.02749</v>
      </c>
      <c r="J179" s="612">
        <v>-929.47463343949096</v>
      </c>
      <c r="K179" s="619">
        <v>0.159351713373</v>
      </c>
    </row>
    <row r="180" spans="1:11" ht="14.4" customHeight="1" thickBot="1" x14ac:dyDescent="0.35">
      <c r="A180" s="628" t="s">
        <v>482</v>
      </c>
      <c r="B180" s="606">
        <v>61089.000000016</v>
      </c>
      <c r="C180" s="606">
        <v>53545.48846</v>
      </c>
      <c r="D180" s="607">
        <v>-7543.5115400159602</v>
      </c>
      <c r="E180" s="608">
        <v>0.87651604151200002</v>
      </c>
      <c r="F180" s="606">
        <v>60158.006031961901</v>
      </c>
      <c r="G180" s="607">
        <v>10026.334338660299</v>
      </c>
      <c r="H180" s="609">
        <v>7622.4239200000002</v>
      </c>
      <c r="I180" s="606">
        <v>11105.99187</v>
      </c>
      <c r="J180" s="607">
        <v>1079.65753133969</v>
      </c>
      <c r="K180" s="610">
        <v>0.18461369653900001</v>
      </c>
    </row>
    <row r="181" spans="1:11" ht="14.4" customHeight="1" thickBot="1" x14ac:dyDescent="0.35">
      <c r="A181" s="628" t="s">
        <v>483</v>
      </c>
      <c r="B181" s="606">
        <v>62505.000000016298</v>
      </c>
      <c r="C181" s="606">
        <v>63383.202619999996</v>
      </c>
      <c r="D181" s="607">
        <v>878.20261998368403</v>
      </c>
      <c r="E181" s="608">
        <v>1.0140501179100001</v>
      </c>
      <c r="F181" s="606">
        <v>66907.006708675093</v>
      </c>
      <c r="G181" s="607">
        <v>11151.1677847792</v>
      </c>
      <c r="H181" s="609">
        <v>4304.8198300000004</v>
      </c>
      <c r="I181" s="606">
        <v>9142.0356200000006</v>
      </c>
      <c r="J181" s="607">
        <v>-2009.1321647791799</v>
      </c>
      <c r="K181" s="610">
        <v>0.13663794077300001</v>
      </c>
    </row>
    <row r="182" spans="1:11" ht="14.4" customHeight="1" thickBot="1" x14ac:dyDescent="0.35">
      <c r="A182" s="627" t="s">
        <v>484</v>
      </c>
      <c r="B182" s="611">
        <v>0</v>
      </c>
      <c r="C182" s="611">
        <v>2863.4820300000001</v>
      </c>
      <c r="D182" s="612">
        <v>2863.4820300000001</v>
      </c>
      <c r="E182" s="613" t="s">
        <v>310</v>
      </c>
      <c r="F182" s="611">
        <v>0</v>
      </c>
      <c r="G182" s="612">
        <v>0</v>
      </c>
      <c r="H182" s="614">
        <v>6.0400000000000002E-2</v>
      </c>
      <c r="I182" s="611">
        <v>6.0400000000000002E-2</v>
      </c>
      <c r="J182" s="612">
        <v>6.0400000000000002E-2</v>
      </c>
      <c r="K182" s="615" t="s">
        <v>310</v>
      </c>
    </row>
    <row r="183" spans="1:11" ht="14.4" customHeight="1" thickBot="1" x14ac:dyDescent="0.35">
      <c r="A183" s="628" t="s">
        <v>485</v>
      </c>
      <c r="B183" s="606">
        <v>0</v>
      </c>
      <c r="C183" s="606">
        <v>851.01274000000001</v>
      </c>
      <c r="D183" s="607">
        <v>851.01274000000001</v>
      </c>
      <c r="E183" s="616" t="s">
        <v>310</v>
      </c>
      <c r="F183" s="606">
        <v>0</v>
      </c>
      <c r="G183" s="607">
        <v>0</v>
      </c>
      <c r="H183" s="609">
        <v>0</v>
      </c>
      <c r="I183" s="606">
        <v>0</v>
      </c>
      <c r="J183" s="607">
        <v>0</v>
      </c>
      <c r="K183" s="617" t="s">
        <v>310</v>
      </c>
    </row>
    <row r="184" spans="1:11" ht="14.4" customHeight="1" thickBot="1" x14ac:dyDescent="0.35">
      <c r="A184" s="628" t="s">
        <v>486</v>
      </c>
      <c r="B184" s="606">
        <v>0</v>
      </c>
      <c r="C184" s="606">
        <v>2012.46929</v>
      </c>
      <c r="D184" s="607">
        <v>2012.46929</v>
      </c>
      <c r="E184" s="616" t="s">
        <v>310</v>
      </c>
      <c r="F184" s="606">
        <v>0</v>
      </c>
      <c r="G184" s="607">
        <v>0</v>
      </c>
      <c r="H184" s="609">
        <v>6.0400000000000002E-2</v>
      </c>
      <c r="I184" s="606">
        <v>6.0400000000000002E-2</v>
      </c>
      <c r="J184" s="607">
        <v>6.0400000000000002E-2</v>
      </c>
      <c r="K184" s="617" t="s">
        <v>310</v>
      </c>
    </row>
    <row r="185" spans="1:11" ht="14.4" customHeight="1" thickBot="1" x14ac:dyDescent="0.35">
      <c r="A185" s="625" t="s">
        <v>487</v>
      </c>
      <c r="B185" s="606">
        <v>29</v>
      </c>
      <c r="C185" s="606">
        <v>60.672449999999998</v>
      </c>
      <c r="D185" s="607">
        <v>31.672450000000001</v>
      </c>
      <c r="E185" s="608">
        <v>2.0921534482749999</v>
      </c>
      <c r="F185" s="606">
        <v>25.134005836018002</v>
      </c>
      <c r="G185" s="607">
        <v>4.1890009726689996</v>
      </c>
      <c r="H185" s="609">
        <v>0.42299999999999999</v>
      </c>
      <c r="I185" s="606">
        <v>24.755759999999999</v>
      </c>
      <c r="J185" s="607">
        <v>20.566759027330001</v>
      </c>
      <c r="K185" s="610">
        <v>0.98495083360400004</v>
      </c>
    </row>
    <row r="186" spans="1:11" ht="14.4" customHeight="1" thickBot="1" x14ac:dyDescent="0.35">
      <c r="A186" s="631" t="s">
        <v>488</v>
      </c>
      <c r="B186" s="611">
        <v>29</v>
      </c>
      <c r="C186" s="611">
        <v>60.672449999999998</v>
      </c>
      <c r="D186" s="612">
        <v>31.672450000000001</v>
      </c>
      <c r="E186" s="618">
        <v>2.0921534482749999</v>
      </c>
      <c r="F186" s="611">
        <v>25.134005836018002</v>
      </c>
      <c r="G186" s="612">
        <v>4.1890009726689996</v>
      </c>
      <c r="H186" s="614">
        <v>0.42299999999999999</v>
      </c>
      <c r="I186" s="611">
        <v>24.755759999999999</v>
      </c>
      <c r="J186" s="612">
        <v>20.566759027330001</v>
      </c>
      <c r="K186" s="619">
        <v>0.98495083360400004</v>
      </c>
    </row>
    <row r="187" spans="1:11" ht="14.4" customHeight="1" thickBot="1" x14ac:dyDescent="0.35">
      <c r="A187" s="627" t="s">
        <v>489</v>
      </c>
      <c r="B187" s="611">
        <v>0</v>
      </c>
      <c r="C187" s="611">
        <v>12.001189999999999</v>
      </c>
      <c r="D187" s="612">
        <v>12.001189999999999</v>
      </c>
      <c r="E187" s="613" t="s">
        <v>310</v>
      </c>
      <c r="F187" s="611">
        <v>0</v>
      </c>
      <c r="G187" s="612">
        <v>0</v>
      </c>
      <c r="H187" s="614">
        <v>0</v>
      </c>
      <c r="I187" s="611">
        <v>0</v>
      </c>
      <c r="J187" s="612">
        <v>0</v>
      </c>
      <c r="K187" s="615" t="s">
        <v>310</v>
      </c>
    </row>
    <row r="188" spans="1:11" ht="14.4" customHeight="1" thickBot="1" x14ac:dyDescent="0.35">
      <c r="A188" s="628" t="s">
        <v>490</v>
      </c>
      <c r="B188" s="606">
        <v>0</v>
      </c>
      <c r="C188" s="606">
        <v>1.1900000000000001E-3</v>
      </c>
      <c r="D188" s="607">
        <v>1.1900000000000001E-3</v>
      </c>
      <c r="E188" s="616" t="s">
        <v>310</v>
      </c>
      <c r="F188" s="606">
        <v>0</v>
      </c>
      <c r="G188" s="607">
        <v>0</v>
      </c>
      <c r="H188" s="609">
        <v>0</v>
      </c>
      <c r="I188" s="606">
        <v>0</v>
      </c>
      <c r="J188" s="607">
        <v>0</v>
      </c>
      <c r="K188" s="617" t="s">
        <v>310</v>
      </c>
    </row>
    <row r="189" spans="1:11" ht="14.4" customHeight="1" thickBot="1" x14ac:dyDescent="0.35">
      <c r="A189" s="628" t="s">
        <v>491</v>
      </c>
      <c r="B189" s="606">
        <v>0</v>
      </c>
      <c r="C189" s="606">
        <v>12</v>
      </c>
      <c r="D189" s="607">
        <v>12</v>
      </c>
      <c r="E189" s="616" t="s">
        <v>325</v>
      </c>
      <c r="F189" s="606">
        <v>0</v>
      </c>
      <c r="G189" s="607">
        <v>0</v>
      </c>
      <c r="H189" s="609">
        <v>0</v>
      </c>
      <c r="I189" s="606">
        <v>0</v>
      </c>
      <c r="J189" s="607">
        <v>0</v>
      </c>
      <c r="K189" s="617" t="s">
        <v>310</v>
      </c>
    </row>
    <row r="190" spans="1:11" ht="14.4" customHeight="1" thickBot="1" x14ac:dyDescent="0.35">
      <c r="A190" s="627" t="s">
        <v>492</v>
      </c>
      <c r="B190" s="611">
        <v>29</v>
      </c>
      <c r="C190" s="611">
        <v>31.67126</v>
      </c>
      <c r="D190" s="612">
        <v>2.6712600000000002</v>
      </c>
      <c r="E190" s="618">
        <v>1.0921124137930001</v>
      </c>
      <c r="F190" s="611">
        <v>25.134005836018002</v>
      </c>
      <c r="G190" s="612">
        <v>4.1890009726689996</v>
      </c>
      <c r="H190" s="614">
        <v>0.42299999999999999</v>
      </c>
      <c r="I190" s="611">
        <v>5.5252299999999996</v>
      </c>
      <c r="J190" s="612">
        <v>1.3362290273299999</v>
      </c>
      <c r="K190" s="619">
        <v>0.21983085529800001</v>
      </c>
    </row>
    <row r="191" spans="1:11" ht="14.4" customHeight="1" thickBot="1" x14ac:dyDescent="0.35">
      <c r="A191" s="628" t="s">
        <v>493</v>
      </c>
      <c r="B191" s="606">
        <v>0</v>
      </c>
      <c r="C191" s="606">
        <v>1.139</v>
      </c>
      <c r="D191" s="607">
        <v>1.139</v>
      </c>
      <c r="E191" s="616" t="s">
        <v>310</v>
      </c>
      <c r="F191" s="606">
        <v>0.96261491628499996</v>
      </c>
      <c r="G191" s="607">
        <v>0.16043581938000001</v>
      </c>
      <c r="H191" s="609">
        <v>0.42299999999999999</v>
      </c>
      <c r="I191" s="606">
        <v>1.2929999999999999</v>
      </c>
      <c r="J191" s="607">
        <v>1.1325641806190001</v>
      </c>
      <c r="K191" s="610">
        <v>1.3432162520290001</v>
      </c>
    </row>
    <row r="192" spans="1:11" ht="14.4" customHeight="1" thickBot="1" x14ac:dyDescent="0.35">
      <c r="A192" s="628" t="s">
        <v>494</v>
      </c>
      <c r="B192" s="606">
        <v>21</v>
      </c>
      <c r="C192" s="606">
        <v>1.4</v>
      </c>
      <c r="D192" s="607">
        <v>-19.600000000000001</v>
      </c>
      <c r="E192" s="608">
        <v>6.6666666666000005E-2</v>
      </c>
      <c r="F192" s="606">
        <v>0.98978083933799998</v>
      </c>
      <c r="G192" s="607">
        <v>0.16496347322300001</v>
      </c>
      <c r="H192" s="609">
        <v>0</v>
      </c>
      <c r="I192" s="606">
        <v>0</v>
      </c>
      <c r="J192" s="607">
        <v>-0.16496347322300001</v>
      </c>
      <c r="K192" s="610">
        <v>0</v>
      </c>
    </row>
    <row r="193" spans="1:11" ht="14.4" customHeight="1" thickBot="1" x14ac:dyDescent="0.35">
      <c r="A193" s="628" t="s">
        <v>495</v>
      </c>
      <c r="B193" s="606">
        <v>8</v>
      </c>
      <c r="C193" s="606">
        <v>29.132259999999999</v>
      </c>
      <c r="D193" s="607">
        <v>21.132259999999999</v>
      </c>
      <c r="E193" s="608">
        <v>3.6415324999999998</v>
      </c>
      <c r="F193" s="606">
        <v>23.181610080395</v>
      </c>
      <c r="G193" s="607">
        <v>3.8636016800649999</v>
      </c>
      <c r="H193" s="609">
        <v>0</v>
      </c>
      <c r="I193" s="606">
        <v>4.2322300000000004</v>
      </c>
      <c r="J193" s="607">
        <v>0.36862831993400003</v>
      </c>
      <c r="K193" s="610">
        <v>0.182568423216</v>
      </c>
    </row>
    <row r="194" spans="1:11" ht="14.4" customHeight="1" thickBot="1" x14ac:dyDescent="0.35">
      <c r="A194" s="627" t="s">
        <v>496</v>
      </c>
      <c r="B194" s="611">
        <v>0</v>
      </c>
      <c r="C194" s="611">
        <v>17</v>
      </c>
      <c r="D194" s="612">
        <v>17</v>
      </c>
      <c r="E194" s="613" t="s">
        <v>325</v>
      </c>
      <c r="F194" s="611">
        <v>0</v>
      </c>
      <c r="G194" s="612">
        <v>0</v>
      </c>
      <c r="H194" s="614">
        <v>0</v>
      </c>
      <c r="I194" s="611">
        <v>19.230530000000002</v>
      </c>
      <c r="J194" s="612">
        <v>19.230530000000002</v>
      </c>
      <c r="K194" s="615" t="s">
        <v>310</v>
      </c>
    </row>
    <row r="195" spans="1:11" ht="14.4" customHeight="1" thickBot="1" x14ac:dyDescent="0.35">
      <c r="A195" s="628" t="s">
        <v>497</v>
      </c>
      <c r="B195" s="606">
        <v>0</v>
      </c>
      <c r="C195" s="606">
        <v>17</v>
      </c>
      <c r="D195" s="607">
        <v>17</v>
      </c>
      <c r="E195" s="616" t="s">
        <v>325</v>
      </c>
      <c r="F195" s="606">
        <v>0</v>
      </c>
      <c r="G195" s="607">
        <v>0</v>
      </c>
      <c r="H195" s="609">
        <v>0</v>
      </c>
      <c r="I195" s="606">
        <v>19.230530000000002</v>
      </c>
      <c r="J195" s="607">
        <v>19.230530000000002</v>
      </c>
      <c r="K195" s="617" t="s">
        <v>310</v>
      </c>
    </row>
    <row r="196" spans="1:11" ht="14.4" customHeight="1" thickBot="1" x14ac:dyDescent="0.35">
      <c r="A196" s="625" t="s">
        <v>498</v>
      </c>
      <c r="B196" s="606">
        <v>182.000000000048</v>
      </c>
      <c r="C196" s="606">
        <v>263.05599999999998</v>
      </c>
      <c r="D196" s="607">
        <v>81.055999999951993</v>
      </c>
      <c r="E196" s="608">
        <v>1.4453626373620001</v>
      </c>
      <c r="F196" s="606">
        <v>113.505190362985</v>
      </c>
      <c r="G196" s="607">
        <v>18.917531727164</v>
      </c>
      <c r="H196" s="609">
        <v>0</v>
      </c>
      <c r="I196" s="606">
        <v>0</v>
      </c>
      <c r="J196" s="607">
        <v>-18.917531727164</v>
      </c>
      <c r="K196" s="610">
        <v>0</v>
      </c>
    </row>
    <row r="197" spans="1:11" ht="14.4" customHeight="1" thickBot="1" x14ac:dyDescent="0.35">
      <c r="A197" s="631" t="s">
        <v>499</v>
      </c>
      <c r="B197" s="611">
        <v>182.000000000048</v>
      </c>
      <c r="C197" s="611">
        <v>263.05599999999998</v>
      </c>
      <c r="D197" s="612">
        <v>81.055999999951993</v>
      </c>
      <c r="E197" s="618">
        <v>1.4453626373620001</v>
      </c>
      <c r="F197" s="611">
        <v>113.505190362985</v>
      </c>
      <c r="G197" s="612">
        <v>18.917531727164</v>
      </c>
      <c r="H197" s="614">
        <v>0</v>
      </c>
      <c r="I197" s="611">
        <v>0</v>
      </c>
      <c r="J197" s="612">
        <v>-18.917531727164</v>
      </c>
      <c r="K197" s="619">
        <v>0</v>
      </c>
    </row>
    <row r="198" spans="1:11" ht="14.4" customHeight="1" thickBot="1" x14ac:dyDescent="0.35">
      <c r="A198" s="627" t="s">
        <v>500</v>
      </c>
      <c r="B198" s="611">
        <v>182.000000000048</v>
      </c>
      <c r="C198" s="611">
        <v>263.05599999999998</v>
      </c>
      <c r="D198" s="612">
        <v>81.055999999951993</v>
      </c>
      <c r="E198" s="618">
        <v>1.4453626373620001</v>
      </c>
      <c r="F198" s="611">
        <v>113.505190362985</v>
      </c>
      <c r="G198" s="612">
        <v>18.917531727164</v>
      </c>
      <c r="H198" s="614">
        <v>0</v>
      </c>
      <c r="I198" s="611">
        <v>0</v>
      </c>
      <c r="J198" s="612">
        <v>-18.917531727164</v>
      </c>
      <c r="K198" s="619">
        <v>0</v>
      </c>
    </row>
    <row r="199" spans="1:11" ht="14.4" customHeight="1" thickBot="1" x14ac:dyDescent="0.35">
      <c r="A199" s="628" t="s">
        <v>501</v>
      </c>
      <c r="B199" s="606">
        <v>182.000000000048</v>
      </c>
      <c r="C199" s="606">
        <v>263.05599999999998</v>
      </c>
      <c r="D199" s="607">
        <v>81.055999999951993</v>
      </c>
      <c r="E199" s="608">
        <v>1.4453626373620001</v>
      </c>
      <c r="F199" s="606">
        <v>113.505190362985</v>
      </c>
      <c r="G199" s="607">
        <v>18.917531727164</v>
      </c>
      <c r="H199" s="609">
        <v>0</v>
      </c>
      <c r="I199" s="606">
        <v>0</v>
      </c>
      <c r="J199" s="607">
        <v>-18.917531727164</v>
      </c>
      <c r="K199" s="610">
        <v>0</v>
      </c>
    </row>
    <row r="200" spans="1:11" ht="14.4" customHeight="1" thickBot="1" x14ac:dyDescent="0.35">
      <c r="A200" s="624" t="s">
        <v>502</v>
      </c>
      <c r="B200" s="606">
        <v>10279.980135221</v>
      </c>
      <c r="C200" s="606">
        <v>10666.15048</v>
      </c>
      <c r="D200" s="607">
        <v>386.17034477905901</v>
      </c>
      <c r="E200" s="608">
        <v>1.0375652812259999</v>
      </c>
      <c r="F200" s="606">
        <v>0</v>
      </c>
      <c r="G200" s="607">
        <v>0</v>
      </c>
      <c r="H200" s="609">
        <v>696.19354999999996</v>
      </c>
      <c r="I200" s="606">
        <v>1621.98344</v>
      </c>
      <c r="J200" s="607">
        <v>1621.98344</v>
      </c>
      <c r="K200" s="617" t="s">
        <v>325</v>
      </c>
    </row>
    <row r="201" spans="1:11" ht="14.4" customHeight="1" thickBot="1" x14ac:dyDescent="0.35">
      <c r="A201" s="629" t="s">
        <v>503</v>
      </c>
      <c r="B201" s="611">
        <v>10279.980135221</v>
      </c>
      <c r="C201" s="611">
        <v>10666.15048</v>
      </c>
      <c r="D201" s="612">
        <v>386.17034477905901</v>
      </c>
      <c r="E201" s="618">
        <v>1.0375652812259999</v>
      </c>
      <c r="F201" s="611">
        <v>0</v>
      </c>
      <c r="G201" s="612">
        <v>0</v>
      </c>
      <c r="H201" s="614">
        <v>696.19354999999996</v>
      </c>
      <c r="I201" s="611">
        <v>1621.98344</v>
      </c>
      <c r="J201" s="612">
        <v>1621.98344</v>
      </c>
      <c r="K201" s="615" t="s">
        <v>325</v>
      </c>
    </row>
    <row r="202" spans="1:11" ht="14.4" customHeight="1" thickBot="1" x14ac:dyDescent="0.35">
      <c r="A202" s="631" t="s">
        <v>54</v>
      </c>
      <c r="B202" s="611">
        <v>10279.980135221</v>
      </c>
      <c r="C202" s="611">
        <v>10666.15048</v>
      </c>
      <c r="D202" s="612">
        <v>386.17034477905901</v>
      </c>
      <c r="E202" s="618">
        <v>1.0375652812259999</v>
      </c>
      <c r="F202" s="611">
        <v>0</v>
      </c>
      <c r="G202" s="612">
        <v>0</v>
      </c>
      <c r="H202" s="614">
        <v>696.19354999999996</v>
      </c>
      <c r="I202" s="611">
        <v>1621.98344</v>
      </c>
      <c r="J202" s="612">
        <v>1621.98344</v>
      </c>
      <c r="K202" s="615" t="s">
        <v>325</v>
      </c>
    </row>
    <row r="203" spans="1:11" ht="14.4" customHeight="1" thickBot="1" x14ac:dyDescent="0.35">
      <c r="A203" s="627" t="s">
        <v>504</v>
      </c>
      <c r="B203" s="611">
        <v>147.05018822170399</v>
      </c>
      <c r="C203" s="611">
        <v>134.35874999999999</v>
      </c>
      <c r="D203" s="612">
        <v>-12.691438221703001</v>
      </c>
      <c r="E203" s="618">
        <v>0.913693152146</v>
      </c>
      <c r="F203" s="611">
        <v>0</v>
      </c>
      <c r="G203" s="612">
        <v>0</v>
      </c>
      <c r="H203" s="614">
        <v>11.006</v>
      </c>
      <c r="I203" s="611">
        <v>22.012</v>
      </c>
      <c r="J203" s="612">
        <v>22.012</v>
      </c>
      <c r="K203" s="615" t="s">
        <v>325</v>
      </c>
    </row>
    <row r="204" spans="1:11" ht="14.4" customHeight="1" thickBot="1" x14ac:dyDescent="0.35">
      <c r="A204" s="628" t="s">
        <v>505</v>
      </c>
      <c r="B204" s="606">
        <v>147.05018822170399</v>
      </c>
      <c r="C204" s="606">
        <v>134.35874999999999</v>
      </c>
      <c r="D204" s="607">
        <v>-12.691438221703001</v>
      </c>
      <c r="E204" s="608">
        <v>0.913693152146</v>
      </c>
      <c r="F204" s="606">
        <v>0</v>
      </c>
      <c r="G204" s="607">
        <v>0</v>
      </c>
      <c r="H204" s="609">
        <v>11.006</v>
      </c>
      <c r="I204" s="606">
        <v>22.012</v>
      </c>
      <c r="J204" s="607">
        <v>22.012</v>
      </c>
      <c r="K204" s="617" t="s">
        <v>325</v>
      </c>
    </row>
    <row r="205" spans="1:11" ht="14.4" customHeight="1" thickBot="1" x14ac:dyDescent="0.35">
      <c r="A205" s="627" t="s">
        <v>506</v>
      </c>
      <c r="B205" s="611">
        <v>1892.13075671571</v>
      </c>
      <c r="C205" s="611">
        <v>1728.9293</v>
      </c>
      <c r="D205" s="612">
        <v>-163.201456715712</v>
      </c>
      <c r="E205" s="618">
        <v>0.91374726290099995</v>
      </c>
      <c r="F205" s="611">
        <v>0</v>
      </c>
      <c r="G205" s="612">
        <v>0</v>
      </c>
      <c r="H205" s="614">
        <v>104.3708</v>
      </c>
      <c r="I205" s="611">
        <v>265.82888000000003</v>
      </c>
      <c r="J205" s="612">
        <v>265.82888000000003</v>
      </c>
      <c r="K205" s="615" t="s">
        <v>325</v>
      </c>
    </row>
    <row r="206" spans="1:11" ht="14.4" customHeight="1" thickBot="1" x14ac:dyDescent="0.35">
      <c r="A206" s="628" t="s">
        <v>507</v>
      </c>
      <c r="B206" s="606">
        <v>1822.2790335151999</v>
      </c>
      <c r="C206" s="606">
        <v>1674.0719999999999</v>
      </c>
      <c r="D206" s="607">
        <v>-148.20703351520001</v>
      </c>
      <c r="E206" s="608">
        <v>0.91866940748899995</v>
      </c>
      <c r="F206" s="606">
        <v>0</v>
      </c>
      <c r="G206" s="607">
        <v>0</v>
      </c>
      <c r="H206" s="609">
        <v>85.9</v>
      </c>
      <c r="I206" s="606">
        <v>222.58</v>
      </c>
      <c r="J206" s="607">
        <v>222.58</v>
      </c>
      <c r="K206" s="617" t="s">
        <v>325</v>
      </c>
    </row>
    <row r="207" spans="1:11" ht="14.4" customHeight="1" thickBot="1" x14ac:dyDescent="0.35">
      <c r="A207" s="628" t="s">
        <v>508</v>
      </c>
      <c r="B207" s="606">
        <v>4.8727534148089999</v>
      </c>
      <c r="C207" s="606">
        <v>1.9373</v>
      </c>
      <c r="D207" s="607">
        <v>-2.9354534148089999</v>
      </c>
      <c r="E207" s="608">
        <v>0.39757809088200002</v>
      </c>
      <c r="F207" s="606">
        <v>0</v>
      </c>
      <c r="G207" s="607">
        <v>0</v>
      </c>
      <c r="H207" s="609">
        <v>13.1347</v>
      </c>
      <c r="I207" s="606">
        <v>34.173099999999998</v>
      </c>
      <c r="J207" s="607">
        <v>34.173099999999998</v>
      </c>
      <c r="K207" s="617" t="s">
        <v>325</v>
      </c>
    </row>
    <row r="208" spans="1:11" ht="14.4" customHeight="1" thickBot="1" x14ac:dyDescent="0.35">
      <c r="A208" s="628" t="s">
        <v>509</v>
      </c>
      <c r="B208" s="606">
        <v>64.978969785703995</v>
      </c>
      <c r="C208" s="606">
        <v>52.92</v>
      </c>
      <c r="D208" s="607">
        <v>-12.058969785704001</v>
      </c>
      <c r="E208" s="608">
        <v>0.81441734417300005</v>
      </c>
      <c r="F208" s="606">
        <v>0</v>
      </c>
      <c r="G208" s="607">
        <v>0</v>
      </c>
      <c r="H208" s="609">
        <v>5.3361000000000001</v>
      </c>
      <c r="I208" s="606">
        <v>9.07578</v>
      </c>
      <c r="J208" s="607">
        <v>9.07578</v>
      </c>
      <c r="K208" s="617" t="s">
        <v>325</v>
      </c>
    </row>
    <row r="209" spans="1:11" ht="14.4" customHeight="1" thickBot="1" x14ac:dyDescent="0.35">
      <c r="A209" s="627" t="s">
        <v>510</v>
      </c>
      <c r="B209" s="611">
        <v>1413.7188372184801</v>
      </c>
      <c r="C209" s="611">
        <v>1298.25629</v>
      </c>
      <c r="D209" s="612">
        <v>-115.462547218474</v>
      </c>
      <c r="E209" s="618">
        <v>0.91832707877999997</v>
      </c>
      <c r="F209" s="611">
        <v>0</v>
      </c>
      <c r="G209" s="612">
        <v>0</v>
      </c>
      <c r="H209" s="614">
        <v>98.431539999999998</v>
      </c>
      <c r="I209" s="611">
        <v>210.33045999999999</v>
      </c>
      <c r="J209" s="612">
        <v>210.33045999999999</v>
      </c>
      <c r="K209" s="615" t="s">
        <v>325</v>
      </c>
    </row>
    <row r="210" spans="1:11" ht="14.4" customHeight="1" thickBot="1" x14ac:dyDescent="0.35">
      <c r="A210" s="628" t="s">
        <v>511</v>
      </c>
      <c r="B210" s="606">
        <v>1413.7188372184801</v>
      </c>
      <c r="C210" s="606">
        <v>1298.25629</v>
      </c>
      <c r="D210" s="607">
        <v>-115.462547218474</v>
      </c>
      <c r="E210" s="608">
        <v>0.91832707877999997</v>
      </c>
      <c r="F210" s="606">
        <v>0</v>
      </c>
      <c r="G210" s="607">
        <v>0</v>
      </c>
      <c r="H210" s="609">
        <v>98.431539999999998</v>
      </c>
      <c r="I210" s="606">
        <v>210.33045999999999</v>
      </c>
      <c r="J210" s="607">
        <v>210.33045999999999</v>
      </c>
      <c r="K210" s="617" t="s">
        <v>325</v>
      </c>
    </row>
    <row r="211" spans="1:11" ht="14.4" customHeight="1" thickBot="1" x14ac:dyDescent="0.35">
      <c r="A211" s="627" t="s">
        <v>512</v>
      </c>
      <c r="B211" s="611">
        <v>0</v>
      </c>
      <c r="C211" s="611">
        <v>5.2809999999999997</v>
      </c>
      <c r="D211" s="612">
        <v>5.2809999999999997</v>
      </c>
      <c r="E211" s="613" t="s">
        <v>310</v>
      </c>
      <c r="F211" s="611">
        <v>0</v>
      </c>
      <c r="G211" s="612">
        <v>0</v>
      </c>
      <c r="H211" s="614">
        <v>0.26800000000000002</v>
      </c>
      <c r="I211" s="611">
        <v>0.73899999999999999</v>
      </c>
      <c r="J211" s="612">
        <v>0.73899999999999999</v>
      </c>
      <c r="K211" s="615" t="s">
        <v>325</v>
      </c>
    </row>
    <row r="212" spans="1:11" ht="14.4" customHeight="1" thickBot="1" x14ac:dyDescent="0.35">
      <c r="A212" s="628" t="s">
        <v>513</v>
      </c>
      <c r="B212" s="606">
        <v>0</v>
      </c>
      <c r="C212" s="606">
        <v>5.2809999999999997</v>
      </c>
      <c r="D212" s="607">
        <v>5.2809999999999997</v>
      </c>
      <c r="E212" s="616" t="s">
        <v>310</v>
      </c>
      <c r="F212" s="606">
        <v>0</v>
      </c>
      <c r="G212" s="607">
        <v>0</v>
      </c>
      <c r="H212" s="609">
        <v>0.26800000000000002</v>
      </c>
      <c r="I212" s="606">
        <v>0.73899999999999999</v>
      </c>
      <c r="J212" s="607">
        <v>0.73899999999999999</v>
      </c>
      <c r="K212" s="617" t="s">
        <v>325</v>
      </c>
    </row>
    <row r="213" spans="1:11" ht="14.4" customHeight="1" thickBot="1" x14ac:dyDescent="0.35">
      <c r="A213" s="627" t="s">
        <v>514</v>
      </c>
      <c r="B213" s="611">
        <v>1001</v>
      </c>
      <c r="C213" s="611">
        <v>914.38347000000101</v>
      </c>
      <c r="D213" s="612">
        <v>-86.616529999999003</v>
      </c>
      <c r="E213" s="618">
        <v>0.91347</v>
      </c>
      <c r="F213" s="611">
        <v>0</v>
      </c>
      <c r="G213" s="612">
        <v>0</v>
      </c>
      <c r="H213" s="614">
        <v>82.16619</v>
      </c>
      <c r="I213" s="611">
        <v>143.37357</v>
      </c>
      <c r="J213" s="612">
        <v>143.37357</v>
      </c>
      <c r="K213" s="615" t="s">
        <v>325</v>
      </c>
    </row>
    <row r="214" spans="1:11" ht="14.4" customHeight="1" thickBot="1" x14ac:dyDescent="0.35">
      <c r="A214" s="628" t="s">
        <v>515</v>
      </c>
      <c r="B214" s="606">
        <v>1001</v>
      </c>
      <c r="C214" s="606">
        <v>914.38347000000101</v>
      </c>
      <c r="D214" s="607">
        <v>-86.616529999999003</v>
      </c>
      <c r="E214" s="608">
        <v>0.91347</v>
      </c>
      <c r="F214" s="606">
        <v>0</v>
      </c>
      <c r="G214" s="607">
        <v>0</v>
      </c>
      <c r="H214" s="609">
        <v>82.16619</v>
      </c>
      <c r="I214" s="606">
        <v>143.37357</v>
      </c>
      <c r="J214" s="607">
        <v>143.37357</v>
      </c>
      <c r="K214" s="617" t="s">
        <v>325</v>
      </c>
    </row>
    <row r="215" spans="1:11" ht="14.4" customHeight="1" thickBot="1" x14ac:dyDescent="0.35">
      <c r="A215" s="627" t="s">
        <v>516</v>
      </c>
      <c r="B215" s="611">
        <v>0</v>
      </c>
      <c r="C215" s="611">
        <v>699.43528000000094</v>
      </c>
      <c r="D215" s="612">
        <v>699.43528000000094</v>
      </c>
      <c r="E215" s="613" t="s">
        <v>310</v>
      </c>
      <c r="F215" s="611">
        <v>0</v>
      </c>
      <c r="G215" s="612">
        <v>0</v>
      </c>
      <c r="H215" s="614">
        <v>37.625660000000003</v>
      </c>
      <c r="I215" s="611">
        <v>117.12415</v>
      </c>
      <c r="J215" s="612">
        <v>117.12415</v>
      </c>
      <c r="K215" s="615" t="s">
        <v>325</v>
      </c>
    </row>
    <row r="216" spans="1:11" ht="14.4" customHeight="1" thickBot="1" x14ac:dyDescent="0.35">
      <c r="A216" s="628" t="s">
        <v>517</v>
      </c>
      <c r="B216" s="606">
        <v>0</v>
      </c>
      <c r="C216" s="606">
        <v>699.43528000000094</v>
      </c>
      <c r="D216" s="607">
        <v>699.43528000000094</v>
      </c>
      <c r="E216" s="616" t="s">
        <v>310</v>
      </c>
      <c r="F216" s="606">
        <v>0</v>
      </c>
      <c r="G216" s="607">
        <v>0</v>
      </c>
      <c r="H216" s="609">
        <v>37.625660000000003</v>
      </c>
      <c r="I216" s="606">
        <v>117.12415</v>
      </c>
      <c r="J216" s="607">
        <v>117.12415</v>
      </c>
      <c r="K216" s="617" t="s">
        <v>325</v>
      </c>
    </row>
    <row r="217" spans="1:11" ht="14.4" customHeight="1" thickBot="1" x14ac:dyDescent="0.35">
      <c r="A217" s="627" t="s">
        <v>518</v>
      </c>
      <c r="B217" s="611">
        <v>5826.0803530650601</v>
      </c>
      <c r="C217" s="611">
        <v>5885.5063900000096</v>
      </c>
      <c r="D217" s="612">
        <v>59.426036934945998</v>
      </c>
      <c r="E217" s="618">
        <v>1.010200002975</v>
      </c>
      <c r="F217" s="611">
        <v>0</v>
      </c>
      <c r="G217" s="612">
        <v>0</v>
      </c>
      <c r="H217" s="614">
        <v>362.32535999999999</v>
      </c>
      <c r="I217" s="611">
        <v>862.57538</v>
      </c>
      <c r="J217" s="612">
        <v>862.57538</v>
      </c>
      <c r="K217" s="615" t="s">
        <v>325</v>
      </c>
    </row>
    <row r="218" spans="1:11" ht="14.4" customHeight="1" thickBot="1" x14ac:dyDescent="0.35">
      <c r="A218" s="628" t="s">
        <v>519</v>
      </c>
      <c r="B218" s="606">
        <v>5826.0803530650601</v>
      </c>
      <c r="C218" s="606">
        <v>5885.5063900000096</v>
      </c>
      <c r="D218" s="607">
        <v>59.426036934945998</v>
      </c>
      <c r="E218" s="608">
        <v>1.010200002975</v>
      </c>
      <c r="F218" s="606">
        <v>0</v>
      </c>
      <c r="G218" s="607">
        <v>0</v>
      </c>
      <c r="H218" s="609">
        <v>362.32535999999999</v>
      </c>
      <c r="I218" s="606">
        <v>862.57538</v>
      </c>
      <c r="J218" s="607">
        <v>862.57538</v>
      </c>
      <c r="K218" s="617" t="s">
        <v>325</v>
      </c>
    </row>
    <row r="219" spans="1:11" ht="14.4" customHeight="1" thickBot="1" x14ac:dyDescent="0.35">
      <c r="A219" s="632" t="s">
        <v>520</v>
      </c>
      <c r="B219" s="611">
        <v>0</v>
      </c>
      <c r="C219" s="611">
        <v>0.78966999999999998</v>
      </c>
      <c r="D219" s="612">
        <v>0.78966999999999998</v>
      </c>
      <c r="E219" s="613" t="s">
        <v>310</v>
      </c>
      <c r="F219" s="611">
        <v>0</v>
      </c>
      <c r="G219" s="612">
        <v>0</v>
      </c>
      <c r="H219" s="614">
        <v>0</v>
      </c>
      <c r="I219" s="611">
        <v>0</v>
      </c>
      <c r="J219" s="612">
        <v>0</v>
      </c>
      <c r="K219" s="619">
        <v>2</v>
      </c>
    </row>
    <row r="220" spans="1:11" ht="14.4" customHeight="1" thickBot="1" x14ac:dyDescent="0.35">
      <c r="A220" s="629" t="s">
        <v>521</v>
      </c>
      <c r="B220" s="611">
        <v>0</v>
      </c>
      <c r="C220" s="611">
        <v>0.78966999999999998</v>
      </c>
      <c r="D220" s="612">
        <v>0.78966999999999998</v>
      </c>
      <c r="E220" s="613" t="s">
        <v>310</v>
      </c>
      <c r="F220" s="611">
        <v>0</v>
      </c>
      <c r="G220" s="612">
        <v>0</v>
      </c>
      <c r="H220" s="614">
        <v>0</v>
      </c>
      <c r="I220" s="611">
        <v>0</v>
      </c>
      <c r="J220" s="612">
        <v>0</v>
      </c>
      <c r="K220" s="619">
        <v>2</v>
      </c>
    </row>
    <row r="221" spans="1:11" ht="14.4" customHeight="1" thickBot="1" x14ac:dyDescent="0.35">
      <c r="A221" s="631" t="s">
        <v>522</v>
      </c>
      <c r="B221" s="611">
        <v>0</v>
      </c>
      <c r="C221" s="611">
        <v>0.78966999999999998</v>
      </c>
      <c r="D221" s="612">
        <v>0.78966999999999998</v>
      </c>
      <c r="E221" s="613" t="s">
        <v>310</v>
      </c>
      <c r="F221" s="611">
        <v>0</v>
      </c>
      <c r="G221" s="612">
        <v>0</v>
      </c>
      <c r="H221" s="614">
        <v>0</v>
      </c>
      <c r="I221" s="611">
        <v>0</v>
      </c>
      <c r="J221" s="612">
        <v>0</v>
      </c>
      <c r="K221" s="619">
        <v>2</v>
      </c>
    </row>
    <row r="222" spans="1:11" ht="14.4" customHeight="1" thickBot="1" x14ac:dyDescent="0.35">
      <c r="A222" s="627" t="s">
        <v>523</v>
      </c>
      <c r="B222" s="611">
        <v>0</v>
      </c>
      <c r="C222" s="611">
        <v>0.78966999999999998</v>
      </c>
      <c r="D222" s="612">
        <v>0.78966999999999998</v>
      </c>
      <c r="E222" s="613" t="s">
        <v>325</v>
      </c>
      <c r="F222" s="611">
        <v>0</v>
      </c>
      <c r="G222" s="612">
        <v>0</v>
      </c>
      <c r="H222" s="614">
        <v>0</v>
      </c>
      <c r="I222" s="611">
        <v>0</v>
      </c>
      <c r="J222" s="612">
        <v>0</v>
      </c>
      <c r="K222" s="619">
        <v>2</v>
      </c>
    </row>
    <row r="223" spans="1:11" ht="14.4" customHeight="1" thickBot="1" x14ac:dyDescent="0.35">
      <c r="A223" s="628" t="s">
        <v>524</v>
      </c>
      <c r="B223" s="606">
        <v>0</v>
      </c>
      <c r="C223" s="606">
        <v>0.78966999999999998</v>
      </c>
      <c r="D223" s="607">
        <v>0.78966999999999998</v>
      </c>
      <c r="E223" s="616" t="s">
        <v>325</v>
      </c>
      <c r="F223" s="606">
        <v>0</v>
      </c>
      <c r="G223" s="607">
        <v>0</v>
      </c>
      <c r="H223" s="609">
        <v>0</v>
      </c>
      <c r="I223" s="606">
        <v>0</v>
      </c>
      <c r="J223" s="607">
        <v>0</v>
      </c>
      <c r="K223" s="610">
        <v>2</v>
      </c>
    </row>
    <row r="224" spans="1:11" ht="14.4" customHeight="1" thickBot="1" x14ac:dyDescent="0.35">
      <c r="A224" s="633"/>
      <c r="B224" s="606">
        <v>-24672.522110694001</v>
      </c>
      <c r="C224" s="606">
        <v>-29361.031200000001</v>
      </c>
      <c r="D224" s="607">
        <v>-4688.5090893059696</v>
      </c>
      <c r="E224" s="608">
        <v>1.190029583042</v>
      </c>
      <c r="F224" s="606">
        <v>-18817.341349324801</v>
      </c>
      <c r="G224" s="607">
        <v>-3136.22355822079</v>
      </c>
      <c r="H224" s="609">
        <v>-1669.84525999999</v>
      </c>
      <c r="I224" s="606">
        <v>-6009.4260700000004</v>
      </c>
      <c r="J224" s="607">
        <v>-2873.2025117792</v>
      </c>
      <c r="K224" s="610">
        <v>0.319355745237</v>
      </c>
    </row>
    <row r="225" spans="1:11" ht="14.4" customHeight="1" thickBot="1" x14ac:dyDescent="0.35">
      <c r="A225" s="634" t="s">
        <v>66</v>
      </c>
      <c r="B225" s="620">
        <v>-24672.522110694001</v>
      </c>
      <c r="C225" s="620">
        <v>-29361.031200000001</v>
      </c>
      <c r="D225" s="621">
        <v>-4688.5090893059596</v>
      </c>
      <c r="E225" s="622" t="s">
        <v>310</v>
      </c>
      <c r="F225" s="620">
        <v>-18817.341349324801</v>
      </c>
      <c r="G225" s="621">
        <v>-3136.22355822079</v>
      </c>
      <c r="H225" s="620">
        <v>-1669.84525999999</v>
      </c>
      <c r="I225" s="620">
        <v>-6009.4260699999904</v>
      </c>
      <c r="J225" s="621">
        <v>-2873.2025117792</v>
      </c>
      <c r="K225" s="623">
        <v>0.319355745237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6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497" t="s">
        <v>176</v>
      </c>
      <c r="B1" s="498"/>
      <c r="C1" s="498"/>
      <c r="D1" s="498"/>
      <c r="E1" s="498"/>
      <c r="F1" s="498"/>
      <c r="G1" s="469"/>
      <c r="H1" s="499"/>
      <c r="I1" s="499"/>
    </row>
    <row r="2" spans="1:10" ht="14.4" customHeight="1" thickBot="1" x14ac:dyDescent="0.35">
      <c r="A2" s="382" t="s">
        <v>309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30">
        <v>2014</v>
      </c>
      <c r="D3" s="431">
        <v>2015</v>
      </c>
      <c r="E3" s="11"/>
      <c r="F3" s="492">
        <v>2016</v>
      </c>
      <c r="G3" s="493"/>
      <c r="H3" s="493"/>
      <c r="I3" s="494"/>
    </row>
    <row r="4" spans="1:10" ht="14.4" customHeight="1" thickBot="1" x14ac:dyDescent="0.35">
      <c r="A4" s="435" t="s">
        <v>0</v>
      </c>
      <c r="B4" s="436" t="s">
        <v>255</v>
      </c>
      <c r="C4" s="495" t="s">
        <v>94</v>
      </c>
      <c r="D4" s="496"/>
      <c r="E4" s="437"/>
      <c r="F4" s="432" t="s">
        <v>94</v>
      </c>
      <c r="G4" s="433" t="s">
        <v>95</v>
      </c>
      <c r="H4" s="433" t="s">
        <v>69</v>
      </c>
      <c r="I4" s="434" t="s">
        <v>96</v>
      </c>
    </row>
    <row r="5" spans="1:10" ht="14.4" customHeight="1" x14ac:dyDescent="0.3">
      <c r="A5" s="635" t="s">
        <v>525</v>
      </c>
      <c r="B5" s="636" t="s">
        <v>526</v>
      </c>
      <c r="C5" s="637" t="s">
        <v>527</v>
      </c>
      <c r="D5" s="637" t="s">
        <v>527</v>
      </c>
      <c r="E5" s="637"/>
      <c r="F5" s="637" t="s">
        <v>527</v>
      </c>
      <c r="G5" s="637" t="s">
        <v>527</v>
      </c>
      <c r="H5" s="637" t="s">
        <v>527</v>
      </c>
      <c r="I5" s="638" t="s">
        <v>527</v>
      </c>
      <c r="J5" s="639" t="s">
        <v>74</v>
      </c>
    </row>
    <row r="6" spans="1:10" ht="14.4" customHeight="1" x14ac:dyDescent="0.3">
      <c r="A6" s="635" t="s">
        <v>525</v>
      </c>
      <c r="B6" s="636" t="s">
        <v>318</v>
      </c>
      <c r="C6" s="637">
        <v>661.66762000000199</v>
      </c>
      <c r="D6" s="637">
        <v>578.41546000000005</v>
      </c>
      <c r="E6" s="637"/>
      <c r="F6" s="637">
        <v>678.23124000000007</v>
      </c>
      <c r="G6" s="637">
        <v>683.34449658005121</v>
      </c>
      <c r="H6" s="637">
        <v>-5.1132565800511429</v>
      </c>
      <c r="I6" s="638">
        <v>0.9925173077333006</v>
      </c>
      <c r="J6" s="639" t="s">
        <v>1</v>
      </c>
    </row>
    <row r="7" spans="1:10" ht="14.4" customHeight="1" x14ac:dyDescent="0.3">
      <c r="A7" s="635" t="s">
        <v>525</v>
      </c>
      <c r="B7" s="636" t="s">
        <v>319</v>
      </c>
      <c r="C7" s="637" t="s">
        <v>527</v>
      </c>
      <c r="D7" s="637">
        <v>0</v>
      </c>
      <c r="E7" s="637"/>
      <c r="F7" s="637">
        <v>13.26886</v>
      </c>
      <c r="G7" s="637">
        <v>32.500008958809332</v>
      </c>
      <c r="H7" s="637">
        <v>-19.231148958809332</v>
      </c>
      <c r="I7" s="638">
        <v>0.40827250284198435</v>
      </c>
      <c r="J7" s="639" t="s">
        <v>1</v>
      </c>
    </row>
    <row r="8" spans="1:10" ht="14.4" customHeight="1" x14ac:dyDescent="0.3">
      <c r="A8" s="635" t="s">
        <v>525</v>
      </c>
      <c r="B8" s="636" t="s">
        <v>320</v>
      </c>
      <c r="C8" s="637">
        <v>28.370130000000003</v>
      </c>
      <c r="D8" s="637">
        <v>43.652370000000005</v>
      </c>
      <c r="E8" s="637"/>
      <c r="F8" s="637">
        <v>41.127130000000001</v>
      </c>
      <c r="G8" s="637">
        <v>31.666675395762997</v>
      </c>
      <c r="H8" s="637">
        <v>9.4604546042370039</v>
      </c>
      <c r="I8" s="638">
        <v>1.2987511156760969</v>
      </c>
      <c r="J8" s="639" t="s">
        <v>1</v>
      </c>
    </row>
    <row r="9" spans="1:10" ht="14.4" customHeight="1" x14ac:dyDescent="0.3">
      <c r="A9" s="635" t="s">
        <v>525</v>
      </c>
      <c r="B9" s="636" t="s">
        <v>321</v>
      </c>
      <c r="C9" s="637">
        <v>0</v>
      </c>
      <c r="D9" s="637">
        <v>0</v>
      </c>
      <c r="E9" s="637"/>
      <c r="F9" s="637" t="s">
        <v>527</v>
      </c>
      <c r="G9" s="637" t="s">
        <v>527</v>
      </c>
      <c r="H9" s="637" t="s">
        <v>527</v>
      </c>
      <c r="I9" s="638" t="s">
        <v>527</v>
      </c>
      <c r="J9" s="639" t="s">
        <v>1</v>
      </c>
    </row>
    <row r="10" spans="1:10" ht="14.4" customHeight="1" x14ac:dyDescent="0.3">
      <c r="A10" s="635" t="s">
        <v>525</v>
      </c>
      <c r="B10" s="636" t="s">
        <v>322</v>
      </c>
      <c r="C10" s="637">
        <v>40.607700000000001</v>
      </c>
      <c r="D10" s="637">
        <v>127.32778</v>
      </c>
      <c r="E10" s="637"/>
      <c r="F10" s="637">
        <v>99.024200000000008</v>
      </c>
      <c r="G10" s="637">
        <v>88.333357682917494</v>
      </c>
      <c r="H10" s="637">
        <v>10.690842317082513</v>
      </c>
      <c r="I10" s="638">
        <v>1.1210283702274568</v>
      </c>
      <c r="J10" s="639" t="s">
        <v>1</v>
      </c>
    </row>
    <row r="11" spans="1:10" ht="14.4" customHeight="1" x14ac:dyDescent="0.3">
      <c r="A11" s="635" t="s">
        <v>525</v>
      </c>
      <c r="B11" s="636" t="s">
        <v>323</v>
      </c>
      <c r="C11" s="637">
        <v>8.45838</v>
      </c>
      <c r="D11" s="637">
        <v>9.6101299999999998</v>
      </c>
      <c r="E11" s="637"/>
      <c r="F11" s="637">
        <v>8.2242499999999996</v>
      </c>
      <c r="G11" s="637">
        <v>3.0000008269669998</v>
      </c>
      <c r="H11" s="637">
        <v>5.2242491730329998</v>
      </c>
      <c r="I11" s="638">
        <v>2.7414159109798364</v>
      </c>
      <c r="J11" s="639" t="s">
        <v>1</v>
      </c>
    </row>
    <row r="12" spans="1:10" ht="14.4" customHeight="1" x14ac:dyDescent="0.3">
      <c r="A12" s="635" t="s">
        <v>525</v>
      </c>
      <c r="B12" s="636" t="s">
        <v>324</v>
      </c>
      <c r="C12" s="637" t="s">
        <v>527</v>
      </c>
      <c r="D12" s="637" t="s">
        <v>527</v>
      </c>
      <c r="E12" s="637"/>
      <c r="F12" s="637">
        <v>101.21415</v>
      </c>
      <c r="G12" s="637">
        <v>0</v>
      </c>
      <c r="H12" s="637">
        <v>101.21415</v>
      </c>
      <c r="I12" s="638" t="s">
        <v>527</v>
      </c>
      <c r="J12" s="639" t="s">
        <v>1</v>
      </c>
    </row>
    <row r="13" spans="1:10" ht="14.4" customHeight="1" x14ac:dyDescent="0.3">
      <c r="A13" s="635" t="s">
        <v>525</v>
      </c>
      <c r="B13" s="636" t="s">
        <v>326</v>
      </c>
      <c r="C13" s="637">
        <v>70.145699999999991</v>
      </c>
      <c r="D13" s="637">
        <v>63.04363</v>
      </c>
      <c r="E13" s="637"/>
      <c r="F13" s="637">
        <v>45.470709999999997</v>
      </c>
      <c r="G13" s="637">
        <v>83.333356304639167</v>
      </c>
      <c r="H13" s="637">
        <v>-37.862646304639171</v>
      </c>
      <c r="I13" s="638">
        <v>0.54564836958893304</v>
      </c>
      <c r="J13" s="639" t="s">
        <v>1</v>
      </c>
    </row>
    <row r="14" spans="1:10" ht="14.4" customHeight="1" x14ac:dyDescent="0.3">
      <c r="A14" s="635" t="s">
        <v>525</v>
      </c>
      <c r="B14" s="636" t="s">
        <v>327</v>
      </c>
      <c r="C14" s="637">
        <v>3.4371</v>
      </c>
      <c r="D14" s="637">
        <v>0.89227000000000001</v>
      </c>
      <c r="E14" s="637"/>
      <c r="F14" s="637">
        <v>1.22803</v>
      </c>
      <c r="G14" s="637">
        <v>2.5000006891390001</v>
      </c>
      <c r="H14" s="637">
        <v>-1.2719706891390001</v>
      </c>
      <c r="I14" s="638">
        <v>0.49121186459469868</v>
      </c>
      <c r="J14" s="639" t="s">
        <v>1</v>
      </c>
    </row>
    <row r="15" spans="1:10" ht="14.4" customHeight="1" x14ac:dyDescent="0.3">
      <c r="A15" s="635" t="s">
        <v>525</v>
      </c>
      <c r="B15" s="636" t="s">
        <v>328</v>
      </c>
      <c r="C15" s="637" t="s">
        <v>527</v>
      </c>
      <c r="D15" s="637">
        <v>0</v>
      </c>
      <c r="E15" s="637"/>
      <c r="F15" s="637">
        <v>13.72706</v>
      </c>
      <c r="G15" s="637">
        <v>37.833343762306164</v>
      </c>
      <c r="H15" s="637">
        <v>-24.106283762306163</v>
      </c>
      <c r="I15" s="638">
        <v>0.36282967971962454</v>
      </c>
      <c r="J15" s="639" t="s">
        <v>1</v>
      </c>
    </row>
    <row r="16" spans="1:10" ht="14.4" customHeight="1" x14ac:dyDescent="0.3">
      <c r="A16" s="635" t="s">
        <v>525</v>
      </c>
      <c r="B16" s="636" t="s">
        <v>329</v>
      </c>
      <c r="C16" s="637">
        <v>43.128640000000004</v>
      </c>
      <c r="D16" s="637">
        <v>48.975230000000003</v>
      </c>
      <c r="E16" s="637"/>
      <c r="F16" s="637">
        <v>51.914000000000001</v>
      </c>
      <c r="G16" s="637">
        <v>46.666679530598167</v>
      </c>
      <c r="H16" s="637">
        <v>5.2473204694018349</v>
      </c>
      <c r="I16" s="638">
        <v>1.112442550491755</v>
      </c>
      <c r="J16" s="639" t="s">
        <v>1</v>
      </c>
    </row>
    <row r="17" spans="1:10" ht="14.4" customHeight="1" x14ac:dyDescent="0.3">
      <c r="A17" s="635" t="s">
        <v>525</v>
      </c>
      <c r="B17" s="636" t="s">
        <v>528</v>
      </c>
      <c r="C17" s="637">
        <v>855.8152700000021</v>
      </c>
      <c r="D17" s="637">
        <v>871.91687000000013</v>
      </c>
      <c r="E17" s="637"/>
      <c r="F17" s="637">
        <v>1053.4296300000003</v>
      </c>
      <c r="G17" s="637">
        <v>1009.1779197311906</v>
      </c>
      <c r="H17" s="637">
        <v>44.251710268809688</v>
      </c>
      <c r="I17" s="638">
        <v>1.0438492652322364</v>
      </c>
      <c r="J17" s="639" t="s">
        <v>529</v>
      </c>
    </row>
    <row r="19" spans="1:10" ht="14.4" customHeight="1" x14ac:dyDescent="0.3">
      <c r="A19" s="635" t="s">
        <v>525</v>
      </c>
      <c r="B19" s="636" t="s">
        <v>526</v>
      </c>
      <c r="C19" s="637" t="s">
        <v>527</v>
      </c>
      <c r="D19" s="637" t="s">
        <v>527</v>
      </c>
      <c r="E19" s="637"/>
      <c r="F19" s="637" t="s">
        <v>527</v>
      </c>
      <c r="G19" s="637" t="s">
        <v>527</v>
      </c>
      <c r="H19" s="637" t="s">
        <v>527</v>
      </c>
      <c r="I19" s="638" t="s">
        <v>527</v>
      </c>
      <c r="J19" s="639" t="s">
        <v>74</v>
      </c>
    </row>
    <row r="20" spans="1:10" ht="14.4" customHeight="1" x14ac:dyDescent="0.3">
      <c r="A20" s="635" t="s">
        <v>530</v>
      </c>
      <c r="B20" s="636" t="s">
        <v>531</v>
      </c>
      <c r="C20" s="637" t="s">
        <v>527</v>
      </c>
      <c r="D20" s="637" t="s">
        <v>527</v>
      </c>
      <c r="E20" s="637"/>
      <c r="F20" s="637" t="s">
        <v>527</v>
      </c>
      <c r="G20" s="637" t="s">
        <v>527</v>
      </c>
      <c r="H20" s="637" t="s">
        <v>527</v>
      </c>
      <c r="I20" s="638" t="s">
        <v>527</v>
      </c>
      <c r="J20" s="639" t="s">
        <v>0</v>
      </c>
    </row>
    <row r="21" spans="1:10" ht="14.4" customHeight="1" x14ac:dyDescent="0.3">
      <c r="A21" s="635" t="s">
        <v>530</v>
      </c>
      <c r="B21" s="636" t="s">
        <v>318</v>
      </c>
      <c r="C21" s="637">
        <v>33.559609999999999</v>
      </c>
      <c r="D21" s="637">
        <v>28.002270000000003</v>
      </c>
      <c r="E21" s="637"/>
      <c r="F21" s="637">
        <v>26.040710000000001</v>
      </c>
      <c r="G21" s="637">
        <v>27.403676478487</v>
      </c>
      <c r="H21" s="637">
        <v>-1.3629664784869995</v>
      </c>
      <c r="I21" s="638">
        <v>0.95026337142912254</v>
      </c>
      <c r="J21" s="639" t="s">
        <v>1</v>
      </c>
    </row>
    <row r="22" spans="1:10" ht="14.4" customHeight="1" x14ac:dyDescent="0.3">
      <c r="A22" s="635" t="s">
        <v>530</v>
      </c>
      <c r="B22" s="636" t="s">
        <v>322</v>
      </c>
      <c r="C22" s="637" t="s">
        <v>527</v>
      </c>
      <c r="D22" s="637">
        <v>0</v>
      </c>
      <c r="E22" s="637"/>
      <c r="F22" s="637">
        <v>0</v>
      </c>
      <c r="G22" s="637">
        <v>2.2017223380168334</v>
      </c>
      <c r="H22" s="637">
        <v>-2.2017223380168334</v>
      </c>
      <c r="I22" s="638">
        <v>0</v>
      </c>
      <c r="J22" s="639" t="s">
        <v>1</v>
      </c>
    </row>
    <row r="23" spans="1:10" ht="14.4" customHeight="1" x14ac:dyDescent="0.3">
      <c r="A23" s="635" t="s">
        <v>530</v>
      </c>
      <c r="B23" s="636" t="s">
        <v>326</v>
      </c>
      <c r="C23" s="637">
        <v>20.217509999999997</v>
      </c>
      <c r="D23" s="637">
        <v>6.3525299999999998</v>
      </c>
      <c r="E23" s="637"/>
      <c r="F23" s="637">
        <v>3.6669499999999999</v>
      </c>
      <c r="G23" s="637">
        <v>9.5103091770530011</v>
      </c>
      <c r="H23" s="637">
        <v>-5.8433591770530011</v>
      </c>
      <c r="I23" s="638">
        <v>0.38557631847004714</v>
      </c>
      <c r="J23" s="639" t="s">
        <v>1</v>
      </c>
    </row>
    <row r="24" spans="1:10" ht="14.4" customHeight="1" x14ac:dyDescent="0.3">
      <c r="A24" s="635" t="s">
        <v>530</v>
      </c>
      <c r="B24" s="636" t="s">
        <v>327</v>
      </c>
      <c r="C24" s="637" t="s">
        <v>527</v>
      </c>
      <c r="D24" s="637">
        <v>0</v>
      </c>
      <c r="E24" s="637"/>
      <c r="F24" s="637">
        <v>0</v>
      </c>
      <c r="G24" s="637">
        <v>3.2121929799666667E-2</v>
      </c>
      <c r="H24" s="637">
        <v>-3.2121929799666667E-2</v>
      </c>
      <c r="I24" s="638">
        <v>0</v>
      </c>
      <c r="J24" s="639" t="s">
        <v>1</v>
      </c>
    </row>
    <row r="25" spans="1:10" ht="14.4" customHeight="1" x14ac:dyDescent="0.3">
      <c r="A25" s="635" t="s">
        <v>530</v>
      </c>
      <c r="B25" s="636" t="s">
        <v>329</v>
      </c>
      <c r="C25" s="637">
        <v>4.1712600000000002</v>
      </c>
      <c r="D25" s="637">
        <v>6.0484500000000008</v>
      </c>
      <c r="E25" s="637"/>
      <c r="F25" s="637">
        <v>6.6762500000000005</v>
      </c>
      <c r="G25" s="637">
        <v>5.3283715162731662</v>
      </c>
      <c r="H25" s="637">
        <v>1.3478784837268343</v>
      </c>
      <c r="I25" s="638">
        <v>1.2529625570608829</v>
      </c>
      <c r="J25" s="639" t="s">
        <v>1</v>
      </c>
    </row>
    <row r="26" spans="1:10" ht="14.4" customHeight="1" x14ac:dyDescent="0.3">
      <c r="A26" s="635" t="s">
        <v>530</v>
      </c>
      <c r="B26" s="636" t="s">
        <v>532</v>
      </c>
      <c r="C26" s="637">
        <v>57.94838</v>
      </c>
      <c r="D26" s="637">
        <v>40.403250000000007</v>
      </c>
      <c r="E26" s="637"/>
      <c r="F26" s="637">
        <v>36.38391</v>
      </c>
      <c r="G26" s="637">
        <v>44.476201439629662</v>
      </c>
      <c r="H26" s="637">
        <v>-8.0922914396296619</v>
      </c>
      <c r="I26" s="638">
        <v>0.81805344931235113</v>
      </c>
      <c r="J26" s="639" t="s">
        <v>533</v>
      </c>
    </row>
    <row r="27" spans="1:10" ht="14.4" customHeight="1" x14ac:dyDescent="0.3">
      <c r="A27" s="635" t="s">
        <v>527</v>
      </c>
      <c r="B27" s="636" t="s">
        <v>527</v>
      </c>
      <c r="C27" s="637" t="s">
        <v>527</v>
      </c>
      <c r="D27" s="637" t="s">
        <v>527</v>
      </c>
      <c r="E27" s="637"/>
      <c r="F27" s="637" t="s">
        <v>527</v>
      </c>
      <c r="G27" s="637" t="s">
        <v>527</v>
      </c>
      <c r="H27" s="637" t="s">
        <v>527</v>
      </c>
      <c r="I27" s="638" t="s">
        <v>527</v>
      </c>
      <c r="J27" s="639" t="s">
        <v>534</v>
      </c>
    </row>
    <row r="28" spans="1:10" ht="14.4" customHeight="1" x14ac:dyDescent="0.3">
      <c r="A28" s="635" t="s">
        <v>535</v>
      </c>
      <c r="B28" s="636" t="s">
        <v>536</v>
      </c>
      <c r="C28" s="637" t="s">
        <v>527</v>
      </c>
      <c r="D28" s="637" t="s">
        <v>527</v>
      </c>
      <c r="E28" s="637"/>
      <c r="F28" s="637" t="s">
        <v>527</v>
      </c>
      <c r="G28" s="637" t="s">
        <v>527</v>
      </c>
      <c r="H28" s="637" t="s">
        <v>527</v>
      </c>
      <c r="I28" s="638" t="s">
        <v>527</v>
      </c>
      <c r="J28" s="639" t="s">
        <v>0</v>
      </c>
    </row>
    <row r="29" spans="1:10" ht="14.4" customHeight="1" x14ac:dyDescent="0.3">
      <c r="A29" s="635" t="s">
        <v>535</v>
      </c>
      <c r="B29" s="636" t="s">
        <v>318</v>
      </c>
      <c r="C29" s="637">
        <v>44.741770000000002</v>
      </c>
      <c r="D29" s="637">
        <v>43.175160000000005</v>
      </c>
      <c r="E29" s="637"/>
      <c r="F29" s="637">
        <v>36.645479999999999</v>
      </c>
      <c r="G29" s="637">
        <v>39.516165768218336</v>
      </c>
      <c r="H29" s="637">
        <v>-2.8706857682183369</v>
      </c>
      <c r="I29" s="638">
        <v>0.92735414197176125</v>
      </c>
      <c r="J29" s="639" t="s">
        <v>1</v>
      </c>
    </row>
    <row r="30" spans="1:10" ht="14.4" customHeight="1" x14ac:dyDescent="0.3">
      <c r="A30" s="635" t="s">
        <v>535</v>
      </c>
      <c r="B30" s="636" t="s">
        <v>320</v>
      </c>
      <c r="C30" s="637" t="s">
        <v>527</v>
      </c>
      <c r="D30" s="637" t="s">
        <v>527</v>
      </c>
      <c r="E30" s="637"/>
      <c r="F30" s="637">
        <v>0.15336</v>
      </c>
      <c r="G30" s="637">
        <v>0</v>
      </c>
      <c r="H30" s="637">
        <v>0.15336</v>
      </c>
      <c r="I30" s="638" t="s">
        <v>527</v>
      </c>
      <c r="J30" s="639" t="s">
        <v>1</v>
      </c>
    </row>
    <row r="31" spans="1:10" ht="14.4" customHeight="1" x14ac:dyDescent="0.3">
      <c r="A31" s="635" t="s">
        <v>535</v>
      </c>
      <c r="B31" s="636" t="s">
        <v>326</v>
      </c>
      <c r="C31" s="637">
        <v>11.92033</v>
      </c>
      <c r="D31" s="637">
        <v>12.089549999999999</v>
      </c>
      <c r="E31" s="637"/>
      <c r="F31" s="637">
        <v>5.2151200000000006</v>
      </c>
      <c r="G31" s="637">
        <v>10.112869011166667</v>
      </c>
      <c r="H31" s="637">
        <v>-4.8977490111666668</v>
      </c>
      <c r="I31" s="638">
        <v>0.51569144169092329</v>
      </c>
      <c r="J31" s="639" t="s">
        <v>1</v>
      </c>
    </row>
    <row r="32" spans="1:10" ht="14.4" customHeight="1" x14ac:dyDescent="0.3">
      <c r="A32" s="635" t="s">
        <v>535</v>
      </c>
      <c r="B32" s="636" t="s">
        <v>327</v>
      </c>
      <c r="C32" s="637">
        <v>0</v>
      </c>
      <c r="D32" s="637">
        <v>0</v>
      </c>
      <c r="E32" s="637"/>
      <c r="F32" s="637">
        <v>0.19139999999999999</v>
      </c>
      <c r="G32" s="637">
        <v>0</v>
      </c>
      <c r="H32" s="637">
        <v>0.19139999999999999</v>
      </c>
      <c r="I32" s="638" t="s">
        <v>527</v>
      </c>
      <c r="J32" s="639" t="s">
        <v>1</v>
      </c>
    </row>
    <row r="33" spans="1:10" ht="14.4" customHeight="1" x14ac:dyDescent="0.3">
      <c r="A33" s="635" t="s">
        <v>535</v>
      </c>
      <c r="B33" s="636" t="s">
        <v>537</v>
      </c>
      <c r="C33" s="637">
        <v>56.662100000000002</v>
      </c>
      <c r="D33" s="637">
        <v>55.264710000000008</v>
      </c>
      <c r="E33" s="637"/>
      <c r="F33" s="637">
        <v>42.205359999999999</v>
      </c>
      <c r="G33" s="637">
        <v>49.629034779385002</v>
      </c>
      <c r="H33" s="637">
        <v>-7.4236747793850029</v>
      </c>
      <c r="I33" s="638">
        <v>0.85041670037740358</v>
      </c>
      <c r="J33" s="639" t="s">
        <v>533</v>
      </c>
    </row>
    <row r="34" spans="1:10" ht="14.4" customHeight="1" x14ac:dyDescent="0.3">
      <c r="A34" s="635" t="s">
        <v>527</v>
      </c>
      <c r="B34" s="636" t="s">
        <v>527</v>
      </c>
      <c r="C34" s="637" t="s">
        <v>527</v>
      </c>
      <c r="D34" s="637" t="s">
        <v>527</v>
      </c>
      <c r="E34" s="637"/>
      <c r="F34" s="637" t="s">
        <v>527</v>
      </c>
      <c r="G34" s="637" t="s">
        <v>527</v>
      </c>
      <c r="H34" s="637" t="s">
        <v>527</v>
      </c>
      <c r="I34" s="638" t="s">
        <v>527</v>
      </c>
      <c r="J34" s="639" t="s">
        <v>534</v>
      </c>
    </row>
    <row r="35" spans="1:10" ht="14.4" customHeight="1" x14ac:dyDescent="0.3">
      <c r="A35" s="635" t="s">
        <v>538</v>
      </c>
      <c r="B35" s="636" t="s">
        <v>539</v>
      </c>
      <c r="C35" s="637" t="s">
        <v>527</v>
      </c>
      <c r="D35" s="637" t="s">
        <v>527</v>
      </c>
      <c r="E35" s="637"/>
      <c r="F35" s="637" t="s">
        <v>527</v>
      </c>
      <c r="G35" s="637" t="s">
        <v>527</v>
      </c>
      <c r="H35" s="637" t="s">
        <v>527</v>
      </c>
      <c r="I35" s="638" t="s">
        <v>527</v>
      </c>
      <c r="J35" s="639" t="s">
        <v>0</v>
      </c>
    </row>
    <row r="36" spans="1:10" ht="14.4" customHeight="1" x14ac:dyDescent="0.3">
      <c r="A36" s="635" t="s">
        <v>538</v>
      </c>
      <c r="B36" s="636" t="s">
        <v>318</v>
      </c>
      <c r="C36" s="637">
        <v>7.5429999999999997E-2</v>
      </c>
      <c r="D36" s="637">
        <v>0.49589</v>
      </c>
      <c r="E36" s="637"/>
      <c r="F36" s="637">
        <v>0.42769000000000001</v>
      </c>
      <c r="G36" s="637">
        <v>0.62418843120750001</v>
      </c>
      <c r="H36" s="637">
        <v>-0.19649843120749999</v>
      </c>
      <c r="I36" s="638">
        <v>0.6851937309581797</v>
      </c>
      <c r="J36" s="639" t="s">
        <v>1</v>
      </c>
    </row>
    <row r="37" spans="1:10" ht="14.4" customHeight="1" x14ac:dyDescent="0.3">
      <c r="A37" s="635" t="s">
        <v>538</v>
      </c>
      <c r="B37" s="636" t="s">
        <v>328</v>
      </c>
      <c r="C37" s="637" t="s">
        <v>527</v>
      </c>
      <c r="D37" s="637">
        <v>0</v>
      </c>
      <c r="E37" s="637"/>
      <c r="F37" s="637">
        <v>13.72706</v>
      </c>
      <c r="G37" s="637">
        <v>37.833343762306164</v>
      </c>
      <c r="H37" s="637">
        <v>-24.106283762306163</v>
      </c>
      <c r="I37" s="638">
        <v>0.36282967971962454</v>
      </c>
      <c r="J37" s="639" t="s">
        <v>1</v>
      </c>
    </row>
    <row r="38" spans="1:10" ht="14.4" customHeight="1" x14ac:dyDescent="0.3">
      <c r="A38" s="635" t="s">
        <v>538</v>
      </c>
      <c r="B38" s="636" t="s">
        <v>540</v>
      </c>
      <c r="C38" s="637">
        <v>7.5429999999999997E-2</v>
      </c>
      <c r="D38" s="637">
        <v>0.49589</v>
      </c>
      <c r="E38" s="637"/>
      <c r="F38" s="637">
        <v>14.15475</v>
      </c>
      <c r="G38" s="637">
        <v>38.457532193513664</v>
      </c>
      <c r="H38" s="637">
        <v>-24.302782193513664</v>
      </c>
      <c r="I38" s="638">
        <v>0.36806183841373402</v>
      </c>
      <c r="J38" s="639" t="s">
        <v>533</v>
      </c>
    </row>
    <row r="39" spans="1:10" ht="14.4" customHeight="1" x14ac:dyDescent="0.3">
      <c r="A39" s="635" t="s">
        <v>527</v>
      </c>
      <c r="B39" s="636" t="s">
        <v>527</v>
      </c>
      <c r="C39" s="637" t="s">
        <v>527</v>
      </c>
      <c r="D39" s="637" t="s">
        <v>527</v>
      </c>
      <c r="E39" s="637"/>
      <c r="F39" s="637" t="s">
        <v>527</v>
      </c>
      <c r="G39" s="637" t="s">
        <v>527</v>
      </c>
      <c r="H39" s="637" t="s">
        <v>527</v>
      </c>
      <c r="I39" s="638" t="s">
        <v>527</v>
      </c>
      <c r="J39" s="639" t="s">
        <v>534</v>
      </c>
    </row>
    <row r="40" spans="1:10" ht="14.4" customHeight="1" x14ac:dyDescent="0.3">
      <c r="A40" s="635" t="s">
        <v>541</v>
      </c>
      <c r="B40" s="636" t="s">
        <v>542</v>
      </c>
      <c r="C40" s="637" t="s">
        <v>527</v>
      </c>
      <c r="D40" s="637" t="s">
        <v>527</v>
      </c>
      <c r="E40" s="637"/>
      <c r="F40" s="637" t="s">
        <v>527</v>
      </c>
      <c r="G40" s="637" t="s">
        <v>527</v>
      </c>
      <c r="H40" s="637" t="s">
        <v>527</v>
      </c>
      <c r="I40" s="638" t="s">
        <v>527</v>
      </c>
      <c r="J40" s="639" t="s">
        <v>0</v>
      </c>
    </row>
    <row r="41" spans="1:10" ht="14.4" customHeight="1" x14ac:dyDescent="0.3">
      <c r="A41" s="635" t="s">
        <v>541</v>
      </c>
      <c r="B41" s="636" t="s">
        <v>318</v>
      </c>
      <c r="C41" s="637">
        <v>315.17720000000099</v>
      </c>
      <c r="D41" s="637">
        <v>281.11926</v>
      </c>
      <c r="E41" s="637"/>
      <c r="F41" s="637">
        <v>373.04726000000005</v>
      </c>
      <c r="G41" s="637">
        <v>373.16412448446334</v>
      </c>
      <c r="H41" s="637">
        <v>-0.11686448446329223</v>
      </c>
      <c r="I41" s="638">
        <v>0.99968682818954058</v>
      </c>
      <c r="J41" s="639" t="s">
        <v>1</v>
      </c>
    </row>
    <row r="42" spans="1:10" ht="14.4" customHeight="1" x14ac:dyDescent="0.3">
      <c r="A42" s="635" t="s">
        <v>541</v>
      </c>
      <c r="B42" s="636" t="s">
        <v>319</v>
      </c>
      <c r="C42" s="637" t="s">
        <v>527</v>
      </c>
      <c r="D42" s="637">
        <v>0</v>
      </c>
      <c r="E42" s="637"/>
      <c r="F42" s="637">
        <v>13.26886</v>
      </c>
      <c r="G42" s="637">
        <v>32.500008958809332</v>
      </c>
      <c r="H42" s="637">
        <v>-19.231148958809332</v>
      </c>
      <c r="I42" s="638">
        <v>0.40827250284198435</v>
      </c>
      <c r="J42" s="639" t="s">
        <v>1</v>
      </c>
    </row>
    <row r="43" spans="1:10" ht="14.4" customHeight="1" x14ac:dyDescent="0.3">
      <c r="A43" s="635" t="s">
        <v>541</v>
      </c>
      <c r="B43" s="636" t="s">
        <v>320</v>
      </c>
      <c r="C43" s="637">
        <v>28.370130000000003</v>
      </c>
      <c r="D43" s="637">
        <v>43.652370000000005</v>
      </c>
      <c r="E43" s="637"/>
      <c r="F43" s="637">
        <v>40.973770000000002</v>
      </c>
      <c r="G43" s="637">
        <v>31.666675395762997</v>
      </c>
      <c r="H43" s="637">
        <v>9.3070946042370046</v>
      </c>
      <c r="I43" s="638">
        <v>1.2939081696426615</v>
      </c>
      <c r="J43" s="639" t="s">
        <v>1</v>
      </c>
    </row>
    <row r="44" spans="1:10" ht="14.4" customHeight="1" x14ac:dyDescent="0.3">
      <c r="A44" s="635" t="s">
        <v>541</v>
      </c>
      <c r="B44" s="636" t="s">
        <v>321</v>
      </c>
      <c r="C44" s="637">
        <v>0</v>
      </c>
      <c r="D44" s="637" t="s">
        <v>527</v>
      </c>
      <c r="E44" s="637"/>
      <c r="F44" s="637" t="s">
        <v>527</v>
      </c>
      <c r="G44" s="637" t="s">
        <v>527</v>
      </c>
      <c r="H44" s="637" t="s">
        <v>527</v>
      </c>
      <c r="I44" s="638" t="s">
        <v>527</v>
      </c>
      <c r="J44" s="639" t="s">
        <v>1</v>
      </c>
    </row>
    <row r="45" spans="1:10" ht="14.4" customHeight="1" x14ac:dyDescent="0.3">
      <c r="A45" s="635" t="s">
        <v>541</v>
      </c>
      <c r="B45" s="636" t="s">
        <v>322</v>
      </c>
      <c r="C45" s="637">
        <v>40.607700000000001</v>
      </c>
      <c r="D45" s="637">
        <v>127.32778</v>
      </c>
      <c r="E45" s="637"/>
      <c r="F45" s="637">
        <v>99.024200000000008</v>
      </c>
      <c r="G45" s="637">
        <v>86.131635344900658</v>
      </c>
      <c r="H45" s="637">
        <v>12.892564655099349</v>
      </c>
      <c r="I45" s="638">
        <v>1.1496844289960719</v>
      </c>
      <c r="J45" s="639" t="s">
        <v>1</v>
      </c>
    </row>
    <row r="46" spans="1:10" ht="14.4" customHeight="1" x14ac:dyDescent="0.3">
      <c r="A46" s="635" t="s">
        <v>541</v>
      </c>
      <c r="B46" s="636" t="s">
        <v>324</v>
      </c>
      <c r="C46" s="637" t="s">
        <v>527</v>
      </c>
      <c r="D46" s="637" t="s">
        <v>527</v>
      </c>
      <c r="E46" s="637"/>
      <c r="F46" s="637">
        <v>101.21415</v>
      </c>
      <c r="G46" s="637">
        <v>0</v>
      </c>
      <c r="H46" s="637">
        <v>101.21415</v>
      </c>
      <c r="I46" s="638" t="s">
        <v>527</v>
      </c>
      <c r="J46" s="639" t="s">
        <v>1</v>
      </c>
    </row>
    <row r="47" spans="1:10" ht="14.4" customHeight="1" x14ac:dyDescent="0.3">
      <c r="A47" s="635" t="s">
        <v>541</v>
      </c>
      <c r="B47" s="636" t="s">
        <v>326</v>
      </c>
      <c r="C47" s="637">
        <v>37.812309999999997</v>
      </c>
      <c r="D47" s="637">
        <v>44.27955</v>
      </c>
      <c r="E47" s="637"/>
      <c r="F47" s="637">
        <v>36.588639999999998</v>
      </c>
      <c r="G47" s="637">
        <v>63.481280909240496</v>
      </c>
      <c r="H47" s="637">
        <v>-26.892640909240498</v>
      </c>
      <c r="I47" s="638">
        <v>0.57636896225063505</v>
      </c>
      <c r="J47" s="639" t="s">
        <v>1</v>
      </c>
    </row>
    <row r="48" spans="1:10" ht="14.4" customHeight="1" x14ac:dyDescent="0.3">
      <c r="A48" s="635" t="s">
        <v>541</v>
      </c>
      <c r="B48" s="636" t="s">
        <v>327</v>
      </c>
      <c r="C48" s="637">
        <v>3.4371</v>
      </c>
      <c r="D48" s="637">
        <v>0.89227000000000001</v>
      </c>
      <c r="E48" s="637"/>
      <c r="F48" s="637">
        <v>1.0366299999999999</v>
      </c>
      <c r="G48" s="637">
        <v>2.4678787593393334</v>
      </c>
      <c r="H48" s="637">
        <v>-1.4312487593393335</v>
      </c>
      <c r="I48" s="638">
        <v>0.42004899798137257</v>
      </c>
      <c r="J48" s="639" t="s">
        <v>1</v>
      </c>
    </row>
    <row r="49" spans="1:10" ht="14.4" customHeight="1" x14ac:dyDescent="0.3">
      <c r="A49" s="635" t="s">
        <v>541</v>
      </c>
      <c r="B49" s="636" t="s">
        <v>329</v>
      </c>
      <c r="C49" s="637">
        <v>12.78613</v>
      </c>
      <c r="D49" s="637">
        <v>19.548909999999999</v>
      </c>
      <c r="E49" s="637"/>
      <c r="F49" s="637">
        <v>19.976500000000001</v>
      </c>
      <c r="G49" s="637">
        <v>18.834850791122332</v>
      </c>
      <c r="H49" s="637">
        <v>1.14164920887767</v>
      </c>
      <c r="I49" s="638">
        <v>1.0606136582412311</v>
      </c>
      <c r="J49" s="639" t="s">
        <v>1</v>
      </c>
    </row>
    <row r="50" spans="1:10" ht="14.4" customHeight="1" x14ac:dyDescent="0.3">
      <c r="A50" s="635" t="s">
        <v>541</v>
      </c>
      <c r="B50" s="636" t="s">
        <v>543</v>
      </c>
      <c r="C50" s="637">
        <v>438.19057000000106</v>
      </c>
      <c r="D50" s="637">
        <v>516.82014000000004</v>
      </c>
      <c r="E50" s="637"/>
      <c r="F50" s="637">
        <v>685.13000999999997</v>
      </c>
      <c r="G50" s="637">
        <v>608.24645464363846</v>
      </c>
      <c r="H50" s="637">
        <v>76.883555356361512</v>
      </c>
      <c r="I50" s="638">
        <v>1.1264019786213244</v>
      </c>
      <c r="J50" s="639" t="s">
        <v>533</v>
      </c>
    </row>
    <row r="51" spans="1:10" ht="14.4" customHeight="1" x14ac:dyDescent="0.3">
      <c r="A51" s="635" t="s">
        <v>527</v>
      </c>
      <c r="B51" s="636" t="s">
        <v>527</v>
      </c>
      <c r="C51" s="637" t="s">
        <v>527</v>
      </c>
      <c r="D51" s="637" t="s">
        <v>527</v>
      </c>
      <c r="E51" s="637"/>
      <c r="F51" s="637" t="s">
        <v>527</v>
      </c>
      <c r="G51" s="637" t="s">
        <v>527</v>
      </c>
      <c r="H51" s="637" t="s">
        <v>527</v>
      </c>
      <c r="I51" s="638" t="s">
        <v>527</v>
      </c>
      <c r="J51" s="639" t="s">
        <v>534</v>
      </c>
    </row>
    <row r="52" spans="1:10" ht="14.4" customHeight="1" x14ac:dyDescent="0.3">
      <c r="A52" s="635" t="s">
        <v>544</v>
      </c>
      <c r="B52" s="636" t="s">
        <v>545</v>
      </c>
      <c r="C52" s="637" t="s">
        <v>527</v>
      </c>
      <c r="D52" s="637" t="s">
        <v>527</v>
      </c>
      <c r="E52" s="637"/>
      <c r="F52" s="637" t="s">
        <v>527</v>
      </c>
      <c r="G52" s="637" t="s">
        <v>527</v>
      </c>
      <c r="H52" s="637" t="s">
        <v>527</v>
      </c>
      <c r="I52" s="638" t="s">
        <v>527</v>
      </c>
      <c r="J52" s="639" t="s">
        <v>0</v>
      </c>
    </row>
    <row r="53" spans="1:10" ht="14.4" customHeight="1" x14ac:dyDescent="0.3">
      <c r="A53" s="635" t="s">
        <v>544</v>
      </c>
      <c r="B53" s="636" t="s">
        <v>318</v>
      </c>
      <c r="C53" s="637">
        <v>268.11361000000102</v>
      </c>
      <c r="D53" s="637">
        <v>225.62288000000001</v>
      </c>
      <c r="E53" s="637"/>
      <c r="F53" s="637">
        <v>242.0701</v>
      </c>
      <c r="G53" s="637">
        <v>242.636341417675</v>
      </c>
      <c r="H53" s="637">
        <v>-0.56624141767500191</v>
      </c>
      <c r="I53" s="638">
        <v>0.9976662959292637</v>
      </c>
      <c r="J53" s="639" t="s">
        <v>1</v>
      </c>
    </row>
    <row r="54" spans="1:10" ht="14.4" customHeight="1" x14ac:dyDescent="0.3">
      <c r="A54" s="635" t="s">
        <v>544</v>
      </c>
      <c r="B54" s="636" t="s">
        <v>321</v>
      </c>
      <c r="C54" s="637" t="s">
        <v>527</v>
      </c>
      <c r="D54" s="637">
        <v>0</v>
      </c>
      <c r="E54" s="637"/>
      <c r="F54" s="637" t="s">
        <v>527</v>
      </c>
      <c r="G54" s="637" t="s">
        <v>527</v>
      </c>
      <c r="H54" s="637" t="s">
        <v>527</v>
      </c>
      <c r="I54" s="638" t="s">
        <v>527</v>
      </c>
      <c r="J54" s="639" t="s">
        <v>1</v>
      </c>
    </row>
    <row r="55" spans="1:10" ht="14.4" customHeight="1" x14ac:dyDescent="0.3">
      <c r="A55" s="635" t="s">
        <v>544</v>
      </c>
      <c r="B55" s="636" t="s">
        <v>323</v>
      </c>
      <c r="C55" s="637">
        <v>8.45838</v>
      </c>
      <c r="D55" s="637">
        <v>9.6101299999999998</v>
      </c>
      <c r="E55" s="637"/>
      <c r="F55" s="637">
        <v>8.2242499999999996</v>
      </c>
      <c r="G55" s="637">
        <v>3.0000008269669998</v>
      </c>
      <c r="H55" s="637">
        <v>5.2242491730329998</v>
      </c>
      <c r="I55" s="638">
        <v>2.7414159109798364</v>
      </c>
      <c r="J55" s="639" t="s">
        <v>1</v>
      </c>
    </row>
    <row r="56" spans="1:10" ht="14.4" customHeight="1" x14ac:dyDescent="0.3">
      <c r="A56" s="635" t="s">
        <v>544</v>
      </c>
      <c r="B56" s="636" t="s">
        <v>326</v>
      </c>
      <c r="C56" s="637">
        <v>0.19555</v>
      </c>
      <c r="D56" s="637">
        <v>0.32200000000000001</v>
      </c>
      <c r="E56" s="637"/>
      <c r="F56" s="637">
        <v>0</v>
      </c>
      <c r="G56" s="637">
        <v>0.228897207179</v>
      </c>
      <c r="H56" s="637">
        <v>-0.228897207179</v>
      </c>
      <c r="I56" s="638">
        <v>0</v>
      </c>
      <c r="J56" s="639" t="s">
        <v>1</v>
      </c>
    </row>
    <row r="57" spans="1:10" ht="14.4" customHeight="1" x14ac:dyDescent="0.3">
      <c r="A57" s="635" t="s">
        <v>544</v>
      </c>
      <c r="B57" s="636" t="s">
        <v>329</v>
      </c>
      <c r="C57" s="637">
        <v>26.171250000000001</v>
      </c>
      <c r="D57" s="637">
        <v>23.377870000000001</v>
      </c>
      <c r="E57" s="637"/>
      <c r="F57" s="637">
        <v>25.26125</v>
      </c>
      <c r="G57" s="637">
        <v>22.50345722320267</v>
      </c>
      <c r="H57" s="637">
        <v>2.7577927767973307</v>
      </c>
      <c r="I57" s="638">
        <v>1.1225497375556077</v>
      </c>
      <c r="J57" s="639" t="s">
        <v>1</v>
      </c>
    </row>
    <row r="58" spans="1:10" ht="14.4" customHeight="1" x14ac:dyDescent="0.3">
      <c r="A58" s="635" t="s">
        <v>544</v>
      </c>
      <c r="B58" s="636" t="s">
        <v>546</v>
      </c>
      <c r="C58" s="637">
        <v>302.93879000000101</v>
      </c>
      <c r="D58" s="637">
        <v>258.93288000000001</v>
      </c>
      <c r="E58" s="637"/>
      <c r="F58" s="637">
        <v>275.55560000000003</v>
      </c>
      <c r="G58" s="637">
        <v>268.36869667502367</v>
      </c>
      <c r="H58" s="637">
        <v>7.1869033249763561</v>
      </c>
      <c r="I58" s="638">
        <v>1.026779961351749</v>
      </c>
      <c r="J58" s="639" t="s">
        <v>533</v>
      </c>
    </row>
    <row r="59" spans="1:10" ht="14.4" customHeight="1" x14ac:dyDescent="0.3">
      <c r="A59" s="635" t="s">
        <v>527</v>
      </c>
      <c r="B59" s="636" t="s">
        <v>527</v>
      </c>
      <c r="C59" s="637" t="s">
        <v>527</v>
      </c>
      <c r="D59" s="637" t="s">
        <v>527</v>
      </c>
      <c r="E59" s="637"/>
      <c r="F59" s="637" t="s">
        <v>527</v>
      </c>
      <c r="G59" s="637" t="s">
        <v>527</v>
      </c>
      <c r="H59" s="637" t="s">
        <v>527</v>
      </c>
      <c r="I59" s="638" t="s">
        <v>527</v>
      </c>
      <c r="J59" s="639" t="s">
        <v>534</v>
      </c>
    </row>
    <row r="60" spans="1:10" ht="14.4" customHeight="1" x14ac:dyDescent="0.3">
      <c r="A60" s="635" t="s">
        <v>525</v>
      </c>
      <c r="B60" s="636" t="s">
        <v>528</v>
      </c>
      <c r="C60" s="637">
        <v>855.81527000000199</v>
      </c>
      <c r="D60" s="637">
        <v>871.91687000000013</v>
      </c>
      <c r="E60" s="637"/>
      <c r="F60" s="637">
        <v>1053.4296300000001</v>
      </c>
      <c r="G60" s="637">
        <v>1009.1779197311905</v>
      </c>
      <c r="H60" s="637">
        <v>44.251710268809575</v>
      </c>
      <c r="I60" s="638">
        <v>1.0438492652322364</v>
      </c>
      <c r="J60" s="639" t="s">
        <v>529</v>
      </c>
    </row>
  </sheetData>
  <mergeCells count="3">
    <mergeCell ref="F3:I3"/>
    <mergeCell ref="C4:D4"/>
    <mergeCell ref="A1:I1"/>
  </mergeCells>
  <conditionalFormatting sqref="F18 F61:F65537">
    <cfRule type="cellIs" dxfId="74" priority="18" stopIfTrue="1" operator="greaterThan">
      <formula>1</formula>
    </cfRule>
  </conditionalFormatting>
  <conditionalFormatting sqref="H5:H17">
    <cfRule type="expression" dxfId="73" priority="14">
      <formula>$H5&gt;0</formula>
    </cfRule>
  </conditionalFormatting>
  <conditionalFormatting sqref="I5:I17">
    <cfRule type="expression" dxfId="72" priority="15">
      <formula>$I5&gt;1</formula>
    </cfRule>
  </conditionalFormatting>
  <conditionalFormatting sqref="B5:B17">
    <cfRule type="expression" dxfId="71" priority="11">
      <formula>OR($J5="NS",$J5="SumaNS",$J5="Účet")</formula>
    </cfRule>
  </conditionalFormatting>
  <conditionalFormatting sqref="B5:D17 F5:I17">
    <cfRule type="expression" dxfId="70" priority="17">
      <formula>AND($J5&lt;&gt;"",$J5&lt;&gt;"mezeraKL")</formula>
    </cfRule>
  </conditionalFormatting>
  <conditionalFormatting sqref="B5:D17 F5:I17">
    <cfRule type="expression" dxfId="6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7 B5:D17">
    <cfRule type="expression" dxfId="68" priority="13">
      <formula>OR($J5="SumaNS",$J5="NS")</formula>
    </cfRule>
  </conditionalFormatting>
  <conditionalFormatting sqref="A5:A17">
    <cfRule type="expression" dxfId="67" priority="9">
      <formula>AND($J5&lt;&gt;"mezeraKL",$J5&lt;&gt;"")</formula>
    </cfRule>
  </conditionalFormatting>
  <conditionalFormatting sqref="A5:A17">
    <cfRule type="expression" dxfId="66" priority="10">
      <formula>AND($J5&lt;&gt;"",$J5&lt;&gt;"mezeraKL")</formula>
    </cfRule>
  </conditionalFormatting>
  <conditionalFormatting sqref="H19:H60">
    <cfRule type="expression" dxfId="65" priority="5">
      <formula>$H19&gt;0</formula>
    </cfRule>
  </conditionalFormatting>
  <conditionalFormatting sqref="A19:A60">
    <cfRule type="expression" dxfId="64" priority="2">
      <formula>AND($J19&lt;&gt;"mezeraKL",$J19&lt;&gt;"")</formula>
    </cfRule>
  </conditionalFormatting>
  <conditionalFormatting sqref="I19:I60">
    <cfRule type="expression" dxfId="63" priority="6">
      <formula>$I19&gt;1</formula>
    </cfRule>
  </conditionalFormatting>
  <conditionalFormatting sqref="B19:B60">
    <cfRule type="expression" dxfId="62" priority="1">
      <formula>OR($J19="NS",$J19="SumaNS",$J19="Účet")</formula>
    </cfRule>
  </conditionalFormatting>
  <conditionalFormatting sqref="A19:D60 F19:I60">
    <cfRule type="expression" dxfId="61" priority="8">
      <formula>AND($J19&lt;&gt;"",$J19&lt;&gt;"mezeraKL")</formula>
    </cfRule>
  </conditionalFormatting>
  <conditionalFormatting sqref="B19:D60 F19:I60">
    <cfRule type="expression" dxfId="60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60 F19:I60">
    <cfRule type="expression" dxfId="59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1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1.109375" style="336" customWidth="1"/>
    <col min="15" max="16384" width="8.88671875" style="254"/>
  </cols>
  <sheetData>
    <row r="1" spans="1:14" ht="18.600000000000001" customHeight="1" thickBot="1" x14ac:dyDescent="0.4">
      <c r="A1" s="504" t="s">
        <v>205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</row>
    <row r="2" spans="1:14" ht="14.4" customHeight="1" thickBot="1" x14ac:dyDescent="0.35">
      <c r="A2" s="382" t="s">
        <v>309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00"/>
      <c r="D3" s="501"/>
      <c r="E3" s="501"/>
      <c r="F3" s="501"/>
      <c r="G3" s="501"/>
      <c r="H3" s="501"/>
      <c r="I3" s="501"/>
      <c r="J3" s="502" t="s">
        <v>159</v>
      </c>
      <c r="K3" s="503"/>
      <c r="L3" s="207">
        <f>IF(M3&lt;&gt;0,N3/M3,0)</f>
        <v>176.75124563305567</v>
      </c>
      <c r="M3" s="207">
        <f>SUBTOTAL(9,M5:M1048576)</f>
        <v>8162.8</v>
      </c>
      <c r="N3" s="208">
        <f>SUBTOTAL(9,N5:N1048576)</f>
        <v>1442785.0678535069</v>
      </c>
    </row>
    <row r="4" spans="1:14" s="337" customFormat="1" ht="14.4" customHeight="1" thickBot="1" x14ac:dyDescent="0.35">
      <c r="A4" s="640" t="s">
        <v>4</v>
      </c>
      <c r="B4" s="641" t="s">
        <v>5</v>
      </c>
      <c r="C4" s="641" t="s">
        <v>0</v>
      </c>
      <c r="D4" s="641" t="s">
        <v>6</v>
      </c>
      <c r="E4" s="641" t="s">
        <v>7</v>
      </c>
      <c r="F4" s="641" t="s">
        <v>1</v>
      </c>
      <c r="G4" s="641" t="s">
        <v>8</v>
      </c>
      <c r="H4" s="641" t="s">
        <v>9</v>
      </c>
      <c r="I4" s="641" t="s">
        <v>10</v>
      </c>
      <c r="J4" s="642" t="s">
        <v>11</v>
      </c>
      <c r="K4" s="642" t="s">
        <v>12</v>
      </c>
      <c r="L4" s="643" t="s">
        <v>184</v>
      </c>
      <c r="M4" s="643" t="s">
        <v>13</v>
      </c>
      <c r="N4" s="644" t="s">
        <v>201</v>
      </c>
    </row>
    <row r="5" spans="1:14" ht="14.4" customHeight="1" x14ac:dyDescent="0.3">
      <c r="A5" s="645" t="s">
        <v>525</v>
      </c>
      <c r="B5" s="646" t="s">
        <v>526</v>
      </c>
      <c r="C5" s="647" t="s">
        <v>530</v>
      </c>
      <c r="D5" s="648" t="s">
        <v>1841</v>
      </c>
      <c r="E5" s="647" t="s">
        <v>547</v>
      </c>
      <c r="F5" s="648" t="s">
        <v>1846</v>
      </c>
      <c r="G5" s="647" t="s">
        <v>548</v>
      </c>
      <c r="H5" s="647" t="s">
        <v>549</v>
      </c>
      <c r="I5" s="647" t="s">
        <v>549</v>
      </c>
      <c r="J5" s="647" t="s">
        <v>550</v>
      </c>
      <c r="K5" s="647" t="s">
        <v>551</v>
      </c>
      <c r="L5" s="649">
        <v>171.60012128673998</v>
      </c>
      <c r="M5" s="649">
        <v>10</v>
      </c>
      <c r="N5" s="650">
        <v>1716.0012128673998</v>
      </c>
    </row>
    <row r="6" spans="1:14" ht="14.4" customHeight="1" x14ac:dyDescent="0.3">
      <c r="A6" s="651" t="s">
        <v>525</v>
      </c>
      <c r="B6" s="652" t="s">
        <v>526</v>
      </c>
      <c r="C6" s="653" t="s">
        <v>530</v>
      </c>
      <c r="D6" s="654" t="s">
        <v>1841</v>
      </c>
      <c r="E6" s="653" t="s">
        <v>547</v>
      </c>
      <c r="F6" s="654" t="s">
        <v>1846</v>
      </c>
      <c r="G6" s="653" t="s">
        <v>548</v>
      </c>
      <c r="H6" s="653" t="s">
        <v>552</v>
      </c>
      <c r="I6" s="653" t="s">
        <v>552</v>
      </c>
      <c r="J6" s="653" t="s">
        <v>553</v>
      </c>
      <c r="K6" s="653" t="s">
        <v>554</v>
      </c>
      <c r="L6" s="655">
        <v>173.69</v>
      </c>
      <c r="M6" s="655">
        <v>4</v>
      </c>
      <c r="N6" s="656">
        <v>694.76</v>
      </c>
    </row>
    <row r="7" spans="1:14" ht="14.4" customHeight="1" x14ac:dyDescent="0.3">
      <c r="A7" s="651" t="s">
        <v>525</v>
      </c>
      <c r="B7" s="652" t="s">
        <v>526</v>
      </c>
      <c r="C7" s="653" t="s">
        <v>530</v>
      </c>
      <c r="D7" s="654" t="s">
        <v>1841</v>
      </c>
      <c r="E7" s="653" t="s">
        <v>547</v>
      </c>
      <c r="F7" s="654" t="s">
        <v>1846</v>
      </c>
      <c r="G7" s="653" t="s">
        <v>548</v>
      </c>
      <c r="H7" s="653" t="s">
        <v>555</v>
      </c>
      <c r="I7" s="653" t="s">
        <v>555</v>
      </c>
      <c r="J7" s="653" t="s">
        <v>550</v>
      </c>
      <c r="K7" s="653" t="s">
        <v>556</v>
      </c>
      <c r="L7" s="655">
        <v>93.5</v>
      </c>
      <c r="M7" s="655">
        <v>1</v>
      </c>
      <c r="N7" s="656">
        <v>93.5</v>
      </c>
    </row>
    <row r="8" spans="1:14" ht="14.4" customHeight="1" x14ac:dyDescent="0.3">
      <c r="A8" s="651" t="s">
        <v>525</v>
      </c>
      <c r="B8" s="652" t="s">
        <v>526</v>
      </c>
      <c r="C8" s="653" t="s">
        <v>530</v>
      </c>
      <c r="D8" s="654" t="s">
        <v>1841</v>
      </c>
      <c r="E8" s="653" t="s">
        <v>547</v>
      </c>
      <c r="F8" s="654" t="s">
        <v>1846</v>
      </c>
      <c r="G8" s="653" t="s">
        <v>548</v>
      </c>
      <c r="H8" s="653" t="s">
        <v>557</v>
      </c>
      <c r="I8" s="653" t="s">
        <v>558</v>
      </c>
      <c r="J8" s="653" t="s">
        <v>559</v>
      </c>
      <c r="K8" s="653" t="s">
        <v>560</v>
      </c>
      <c r="L8" s="655">
        <v>96.819999242040211</v>
      </c>
      <c r="M8" s="655">
        <v>2</v>
      </c>
      <c r="N8" s="656">
        <v>193.63999848408042</v>
      </c>
    </row>
    <row r="9" spans="1:14" ht="14.4" customHeight="1" x14ac:dyDescent="0.3">
      <c r="A9" s="651" t="s">
        <v>525</v>
      </c>
      <c r="B9" s="652" t="s">
        <v>526</v>
      </c>
      <c r="C9" s="653" t="s">
        <v>530</v>
      </c>
      <c r="D9" s="654" t="s">
        <v>1841</v>
      </c>
      <c r="E9" s="653" t="s">
        <v>547</v>
      </c>
      <c r="F9" s="654" t="s">
        <v>1846</v>
      </c>
      <c r="G9" s="653" t="s">
        <v>548</v>
      </c>
      <c r="H9" s="653" t="s">
        <v>561</v>
      </c>
      <c r="I9" s="653" t="s">
        <v>562</v>
      </c>
      <c r="J9" s="653" t="s">
        <v>563</v>
      </c>
      <c r="K9" s="653" t="s">
        <v>564</v>
      </c>
      <c r="L9" s="655">
        <v>167.61000000000004</v>
      </c>
      <c r="M9" s="655">
        <v>1</v>
      </c>
      <c r="N9" s="656">
        <v>167.61000000000004</v>
      </c>
    </row>
    <row r="10" spans="1:14" ht="14.4" customHeight="1" x14ac:dyDescent="0.3">
      <c r="A10" s="651" t="s">
        <v>525</v>
      </c>
      <c r="B10" s="652" t="s">
        <v>526</v>
      </c>
      <c r="C10" s="653" t="s">
        <v>530</v>
      </c>
      <c r="D10" s="654" t="s">
        <v>1841</v>
      </c>
      <c r="E10" s="653" t="s">
        <v>547</v>
      </c>
      <c r="F10" s="654" t="s">
        <v>1846</v>
      </c>
      <c r="G10" s="653" t="s">
        <v>548</v>
      </c>
      <c r="H10" s="653" t="s">
        <v>565</v>
      </c>
      <c r="I10" s="653" t="s">
        <v>566</v>
      </c>
      <c r="J10" s="653" t="s">
        <v>567</v>
      </c>
      <c r="K10" s="653" t="s">
        <v>568</v>
      </c>
      <c r="L10" s="655">
        <v>64.54000473834833</v>
      </c>
      <c r="M10" s="655">
        <v>2</v>
      </c>
      <c r="N10" s="656">
        <v>129.08000947669666</v>
      </c>
    </row>
    <row r="11" spans="1:14" ht="14.4" customHeight="1" x14ac:dyDescent="0.3">
      <c r="A11" s="651" t="s">
        <v>525</v>
      </c>
      <c r="B11" s="652" t="s">
        <v>526</v>
      </c>
      <c r="C11" s="653" t="s">
        <v>530</v>
      </c>
      <c r="D11" s="654" t="s">
        <v>1841</v>
      </c>
      <c r="E11" s="653" t="s">
        <v>547</v>
      </c>
      <c r="F11" s="654" t="s">
        <v>1846</v>
      </c>
      <c r="G11" s="653" t="s">
        <v>548</v>
      </c>
      <c r="H11" s="653" t="s">
        <v>569</v>
      </c>
      <c r="I11" s="653" t="s">
        <v>570</v>
      </c>
      <c r="J11" s="653" t="s">
        <v>571</v>
      </c>
      <c r="K11" s="653" t="s">
        <v>572</v>
      </c>
      <c r="L11" s="655">
        <v>43.620000000000019</v>
      </c>
      <c r="M11" s="655">
        <v>1</v>
      </c>
      <c r="N11" s="656">
        <v>43.620000000000019</v>
      </c>
    </row>
    <row r="12" spans="1:14" ht="14.4" customHeight="1" x14ac:dyDescent="0.3">
      <c r="A12" s="651" t="s">
        <v>525</v>
      </c>
      <c r="B12" s="652" t="s">
        <v>526</v>
      </c>
      <c r="C12" s="653" t="s">
        <v>530</v>
      </c>
      <c r="D12" s="654" t="s">
        <v>1841</v>
      </c>
      <c r="E12" s="653" t="s">
        <v>547</v>
      </c>
      <c r="F12" s="654" t="s">
        <v>1846</v>
      </c>
      <c r="G12" s="653" t="s">
        <v>548</v>
      </c>
      <c r="H12" s="653" t="s">
        <v>573</v>
      </c>
      <c r="I12" s="653" t="s">
        <v>574</v>
      </c>
      <c r="J12" s="653" t="s">
        <v>575</v>
      </c>
      <c r="K12" s="653" t="s">
        <v>576</v>
      </c>
      <c r="L12" s="655">
        <v>77.123600445850727</v>
      </c>
      <c r="M12" s="655">
        <v>7</v>
      </c>
      <c r="N12" s="656">
        <v>539.86520312095513</v>
      </c>
    </row>
    <row r="13" spans="1:14" ht="14.4" customHeight="1" x14ac:dyDescent="0.3">
      <c r="A13" s="651" t="s">
        <v>525</v>
      </c>
      <c r="B13" s="652" t="s">
        <v>526</v>
      </c>
      <c r="C13" s="653" t="s">
        <v>530</v>
      </c>
      <c r="D13" s="654" t="s">
        <v>1841</v>
      </c>
      <c r="E13" s="653" t="s">
        <v>547</v>
      </c>
      <c r="F13" s="654" t="s">
        <v>1846</v>
      </c>
      <c r="G13" s="653" t="s">
        <v>548</v>
      </c>
      <c r="H13" s="653" t="s">
        <v>577</v>
      </c>
      <c r="I13" s="653" t="s">
        <v>578</v>
      </c>
      <c r="J13" s="653" t="s">
        <v>579</v>
      </c>
      <c r="K13" s="653" t="s">
        <v>580</v>
      </c>
      <c r="L13" s="655">
        <v>63.950043145660132</v>
      </c>
      <c r="M13" s="655">
        <v>4</v>
      </c>
      <c r="N13" s="656">
        <v>255.80017258264053</v>
      </c>
    </row>
    <row r="14" spans="1:14" ht="14.4" customHeight="1" x14ac:dyDescent="0.3">
      <c r="A14" s="651" t="s">
        <v>525</v>
      </c>
      <c r="B14" s="652" t="s">
        <v>526</v>
      </c>
      <c r="C14" s="653" t="s">
        <v>530</v>
      </c>
      <c r="D14" s="654" t="s">
        <v>1841</v>
      </c>
      <c r="E14" s="653" t="s">
        <v>547</v>
      </c>
      <c r="F14" s="654" t="s">
        <v>1846</v>
      </c>
      <c r="G14" s="653" t="s">
        <v>548</v>
      </c>
      <c r="H14" s="653" t="s">
        <v>581</v>
      </c>
      <c r="I14" s="653" t="s">
        <v>582</v>
      </c>
      <c r="J14" s="653" t="s">
        <v>583</v>
      </c>
      <c r="K14" s="653" t="s">
        <v>584</v>
      </c>
      <c r="L14" s="655">
        <v>77.545946065915729</v>
      </c>
      <c r="M14" s="655">
        <v>20</v>
      </c>
      <c r="N14" s="656">
        <v>1550.9189213183147</v>
      </c>
    </row>
    <row r="15" spans="1:14" ht="14.4" customHeight="1" x14ac:dyDescent="0.3">
      <c r="A15" s="651" t="s">
        <v>525</v>
      </c>
      <c r="B15" s="652" t="s">
        <v>526</v>
      </c>
      <c r="C15" s="653" t="s">
        <v>530</v>
      </c>
      <c r="D15" s="654" t="s">
        <v>1841</v>
      </c>
      <c r="E15" s="653" t="s">
        <v>547</v>
      </c>
      <c r="F15" s="654" t="s">
        <v>1846</v>
      </c>
      <c r="G15" s="653" t="s">
        <v>548</v>
      </c>
      <c r="H15" s="653" t="s">
        <v>585</v>
      </c>
      <c r="I15" s="653" t="s">
        <v>586</v>
      </c>
      <c r="J15" s="653" t="s">
        <v>587</v>
      </c>
      <c r="K15" s="653" t="s">
        <v>588</v>
      </c>
      <c r="L15" s="655">
        <v>66.149691698215733</v>
      </c>
      <c r="M15" s="655">
        <v>4</v>
      </c>
      <c r="N15" s="656">
        <v>264.59876679286293</v>
      </c>
    </row>
    <row r="16" spans="1:14" ht="14.4" customHeight="1" x14ac:dyDescent="0.3">
      <c r="A16" s="651" t="s">
        <v>525</v>
      </c>
      <c r="B16" s="652" t="s">
        <v>526</v>
      </c>
      <c r="C16" s="653" t="s">
        <v>530</v>
      </c>
      <c r="D16" s="654" t="s">
        <v>1841</v>
      </c>
      <c r="E16" s="653" t="s">
        <v>547</v>
      </c>
      <c r="F16" s="654" t="s">
        <v>1846</v>
      </c>
      <c r="G16" s="653" t="s">
        <v>548</v>
      </c>
      <c r="H16" s="653" t="s">
        <v>589</v>
      </c>
      <c r="I16" s="653" t="s">
        <v>590</v>
      </c>
      <c r="J16" s="653" t="s">
        <v>591</v>
      </c>
      <c r="K16" s="653" t="s">
        <v>592</v>
      </c>
      <c r="L16" s="655">
        <v>56.880295787250063</v>
      </c>
      <c r="M16" s="655">
        <v>40</v>
      </c>
      <c r="N16" s="656">
        <v>2275.2118314900026</v>
      </c>
    </row>
    <row r="17" spans="1:14" ht="14.4" customHeight="1" x14ac:dyDescent="0.3">
      <c r="A17" s="651" t="s">
        <v>525</v>
      </c>
      <c r="B17" s="652" t="s">
        <v>526</v>
      </c>
      <c r="C17" s="653" t="s">
        <v>530</v>
      </c>
      <c r="D17" s="654" t="s">
        <v>1841</v>
      </c>
      <c r="E17" s="653" t="s">
        <v>547</v>
      </c>
      <c r="F17" s="654" t="s">
        <v>1846</v>
      </c>
      <c r="G17" s="653" t="s">
        <v>548</v>
      </c>
      <c r="H17" s="653" t="s">
        <v>593</v>
      </c>
      <c r="I17" s="653" t="s">
        <v>594</v>
      </c>
      <c r="J17" s="653" t="s">
        <v>595</v>
      </c>
      <c r="K17" s="653" t="s">
        <v>596</v>
      </c>
      <c r="L17" s="655">
        <v>93.080000000000084</v>
      </c>
      <c r="M17" s="655">
        <v>1</v>
      </c>
      <c r="N17" s="656">
        <v>93.080000000000084</v>
      </c>
    </row>
    <row r="18" spans="1:14" ht="14.4" customHeight="1" x14ac:dyDescent="0.3">
      <c r="A18" s="651" t="s">
        <v>525</v>
      </c>
      <c r="B18" s="652" t="s">
        <v>526</v>
      </c>
      <c r="C18" s="653" t="s">
        <v>530</v>
      </c>
      <c r="D18" s="654" t="s">
        <v>1841</v>
      </c>
      <c r="E18" s="653" t="s">
        <v>547</v>
      </c>
      <c r="F18" s="654" t="s">
        <v>1846</v>
      </c>
      <c r="G18" s="653" t="s">
        <v>548</v>
      </c>
      <c r="H18" s="653" t="s">
        <v>597</v>
      </c>
      <c r="I18" s="653" t="s">
        <v>597</v>
      </c>
      <c r="J18" s="653" t="s">
        <v>598</v>
      </c>
      <c r="K18" s="653" t="s">
        <v>599</v>
      </c>
      <c r="L18" s="655">
        <v>36.530000000000008</v>
      </c>
      <c r="M18" s="655">
        <v>35</v>
      </c>
      <c r="N18" s="656">
        <v>1278.5500000000002</v>
      </c>
    </row>
    <row r="19" spans="1:14" ht="14.4" customHeight="1" x14ac:dyDescent="0.3">
      <c r="A19" s="651" t="s">
        <v>525</v>
      </c>
      <c r="B19" s="652" t="s">
        <v>526</v>
      </c>
      <c r="C19" s="653" t="s">
        <v>530</v>
      </c>
      <c r="D19" s="654" t="s">
        <v>1841</v>
      </c>
      <c r="E19" s="653" t="s">
        <v>547</v>
      </c>
      <c r="F19" s="654" t="s">
        <v>1846</v>
      </c>
      <c r="G19" s="653" t="s">
        <v>548</v>
      </c>
      <c r="H19" s="653" t="s">
        <v>600</v>
      </c>
      <c r="I19" s="653" t="s">
        <v>601</v>
      </c>
      <c r="J19" s="653" t="s">
        <v>602</v>
      </c>
      <c r="K19" s="653" t="s">
        <v>603</v>
      </c>
      <c r="L19" s="655">
        <v>44.899999999999984</v>
      </c>
      <c r="M19" s="655">
        <v>2</v>
      </c>
      <c r="N19" s="656">
        <v>89.799999999999969</v>
      </c>
    </row>
    <row r="20" spans="1:14" ht="14.4" customHeight="1" x14ac:dyDescent="0.3">
      <c r="A20" s="651" t="s">
        <v>525</v>
      </c>
      <c r="B20" s="652" t="s">
        <v>526</v>
      </c>
      <c r="C20" s="653" t="s">
        <v>530</v>
      </c>
      <c r="D20" s="654" t="s">
        <v>1841</v>
      </c>
      <c r="E20" s="653" t="s">
        <v>547</v>
      </c>
      <c r="F20" s="654" t="s">
        <v>1846</v>
      </c>
      <c r="G20" s="653" t="s">
        <v>548</v>
      </c>
      <c r="H20" s="653" t="s">
        <v>604</v>
      </c>
      <c r="I20" s="653" t="s">
        <v>605</v>
      </c>
      <c r="J20" s="653" t="s">
        <v>591</v>
      </c>
      <c r="K20" s="653" t="s">
        <v>606</v>
      </c>
      <c r="L20" s="655">
        <v>44.590071761493526</v>
      </c>
      <c r="M20" s="655">
        <v>61</v>
      </c>
      <c r="N20" s="656">
        <v>2719.9943774511053</v>
      </c>
    </row>
    <row r="21" spans="1:14" ht="14.4" customHeight="1" x14ac:dyDescent="0.3">
      <c r="A21" s="651" t="s">
        <v>525</v>
      </c>
      <c r="B21" s="652" t="s">
        <v>526</v>
      </c>
      <c r="C21" s="653" t="s">
        <v>530</v>
      </c>
      <c r="D21" s="654" t="s">
        <v>1841</v>
      </c>
      <c r="E21" s="653" t="s">
        <v>547</v>
      </c>
      <c r="F21" s="654" t="s">
        <v>1846</v>
      </c>
      <c r="G21" s="653" t="s">
        <v>548</v>
      </c>
      <c r="H21" s="653" t="s">
        <v>607</v>
      </c>
      <c r="I21" s="653" t="s">
        <v>608</v>
      </c>
      <c r="J21" s="653" t="s">
        <v>609</v>
      </c>
      <c r="K21" s="653" t="s">
        <v>610</v>
      </c>
      <c r="L21" s="655">
        <v>61.858874485323199</v>
      </c>
      <c r="M21" s="655">
        <v>1</v>
      </c>
      <c r="N21" s="656">
        <v>61.858874485323199</v>
      </c>
    </row>
    <row r="22" spans="1:14" ht="14.4" customHeight="1" x14ac:dyDescent="0.3">
      <c r="A22" s="651" t="s">
        <v>525</v>
      </c>
      <c r="B22" s="652" t="s">
        <v>526</v>
      </c>
      <c r="C22" s="653" t="s">
        <v>530</v>
      </c>
      <c r="D22" s="654" t="s">
        <v>1841</v>
      </c>
      <c r="E22" s="653" t="s">
        <v>547</v>
      </c>
      <c r="F22" s="654" t="s">
        <v>1846</v>
      </c>
      <c r="G22" s="653" t="s">
        <v>548</v>
      </c>
      <c r="H22" s="653" t="s">
        <v>611</v>
      </c>
      <c r="I22" s="653" t="s">
        <v>612</v>
      </c>
      <c r="J22" s="653" t="s">
        <v>613</v>
      </c>
      <c r="K22" s="653" t="s">
        <v>614</v>
      </c>
      <c r="L22" s="655">
        <v>154.78</v>
      </c>
      <c r="M22" s="655">
        <v>1</v>
      </c>
      <c r="N22" s="656">
        <v>154.78</v>
      </c>
    </row>
    <row r="23" spans="1:14" ht="14.4" customHeight="1" x14ac:dyDescent="0.3">
      <c r="A23" s="651" t="s">
        <v>525</v>
      </c>
      <c r="B23" s="652" t="s">
        <v>526</v>
      </c>
      <c r="C23" s="653" t="s">
        <v>530</v>
      </c>
      <c r="D23" s="654" t="s">
        <v>1841</v>
      </c>
      <c r="E23" s="653" t="s">
        <v>547</v>
      </c>
      <c r="F23" s="654" t="s">
        <v>1846</v>
      </c>
      <c r="G23" s="653" t="s">
        <v>548</v>
      </c>
      <c r="H23" s="653" t="s">
        <v>615</v>
      </c>
      <c r="I23" s="653" t="s">
        <v>616</v>
      </c>
      <c r="J23" s="653" t="s">
        <v>617</v>
      </c>
      <c r="K23" s="653" t="s">
        <v>618</v>
      </c>
      <c r="L23" s="655">
        <v>62.124999999999986</v>
      </c>
      <c r="M23" s="655">
        <v>2</v>
      </c>
      <c r="N23" s="656">
        <v>124.24999999999997</v>
      </c>
    </row>
    <row r="24" spans="1:14" ht="14.4" customHeight="1" x14ac:dyDescent="0.3">
      <c r="A24" s="651" t="s">
        <v>525</v>
      </c>
      <c r="B24" s="652" t="s">
        <v>526</v>
      </c>
      <c r="C24" s="653" t="s">
        <v>530</v>
      </c>
      <c r="D24" s="654" t="s">
        <v>1841</v>
      </c>
      <c r="E24" s="653" t="s">
        <v>547</v>
      </c>
      <c r="F24" s="654" t="s">
        <v>1846</v>
      </c>
      <c r="G24" s="653" t="s">
        <v>548</v>
      </c>
      <c r="H24" s="653" t="s">
        <v>619</v>
      </c>
      <c r="I24" s="653" t="s">
        <v>619</v>
      </c>
      <c r="J24" s="653" t="s">
        <v>620</v>
      </c>
      <c r="K24" s="653" t="s">
        <v>621</v>
      </c>
      <c r="L24" s="655">
        <v>147.5</v>
      </c>
      <c r="M24" s="655">
        <v>1</v>
      </c>
      <c r="N24" s="656">
        <v>147.5</v>
      </c>
    </row>
    <row r="25" spans="1:14" ht="14.4" customHeight="1" x14ac:dyDescent="0.3">
      <c r="A25" s="651" t="s">
        <v>525</v>
      </c>
      <c r="B25" s="652" t="s">
        <v>526</v>
      </c>
      <c r="C25" s="653" t="s">
        <v>530</v>
      </c>
      <c r="D25" s="654" t="s">
        <v>1841</v>
      </c>
      <c r="E25" s="653" t="s">
        <v>547</v>
      </c>
      <c r="F25" s="654" t="s">
        <v>1846</v>
      </c>
      <c r="G25" s="653" t="s">
        <v>548</v>
      </c>
      <c r="H25" s="653" t="s">
        <v>622</v>
      </c>
      <c r="I25" s="653" t="s">
        <v>623</v>
      </c>
      <c r="J25" s="653" t="s">
        <v>624</v>
      </c>
      <c r="K25" s="653" t="s">
        <v>625</v>
      </c>
      <c r="L25" s="655">
        <v>126.36000000000004</v>
      </c>
      <c r="M25" s="655">
        <v>1</v>
      </c>
      <c r="N25" s="656">
        <v>126.36000000000004</v>
      </c>
    </row>
    <row r="26" spans="1:14" ht="14.4" customHeight="1" x14ac:dyDescent="0.3">
      <c r="A26" s="651" t="s">
        <v>525</v>
      </c>
      <c r="B26" s="652" t="s">
        <v>526</v>
      </c>
      <c r="C26" s="653" t="s">
        <v>530</v>
      </c>
      <c r="D26" s="654" t="s">
        <v>1841</v>
      </c>
      <c r="E26" s="653" t="s">
        <v>547</v>
      </c>
      <c r="F26" s="654" t="s">
        <v>1846</v>
      </c>
      <c r="G26" s="653" t="s">
        <v>548</v>
      </c>
      <c r="H26" s="653" t="s">
        <v>626</v>
      </c>
      <c r="I26" s="653" t="s">
        <v>627</v>
      </c>
      <c r="J26" s="653" t="s">
        <v>628</v>
      </c>
      <c r="K26" s="653" t="s">
        <v>629</v>
      </c>
      <c r="L26" s="655">
        <v>127.64000000000001</v>
      </c>
      <c r="M26" s="655">
        <v>2</v>
      </c>
      <c r="N26" s="656">
        <v>255.28000000000003</v>
      </c>
    </row>
    <row r="27" spans="1:14" ht="14.4" customHeight="1" x14ac:dyDescent="0.3">
      <c r="A27" s="651" t="s">
        <v>525</v>
      </c>
      <c r="B27" s="652" t="s">
        <v>526</v>
      </c>
      <c r="C27" s="653" t="s">
        <v>530</v>
      </c>
      <c r="D27" s="654" t="s">
        <v>1841</v>
      </c>
      <c r="E27" s="653" t="s">
        <v>547</v>
      </c>
      <c r="F27" s="654" t="s">
        <v>1846</v>
      </c>
      <c r="G27" s="653" t="s">
        <v>548</v>
      </c>
      <c r="H27" s="653" t="s">
        <v>630</v>
      </c>
      <c r="I27" s="653" t="s">
        <v>631</v>
      </c>
      <c r="J27" s="653" t="s">
        <v>632</v>
      </c>
      <c r="K27" s="653" t="s">
        <v>633</v>
      </c>
      <c r="L27" s="655">
        <v>48.679999999999986</v>
      </c>
      <c r="M27" s="655">
        <v>2</v>
      </c>
      <c r="N27" s="656">
        <v>97.359999999999971</v>
      </c>
    </row>
    <row r="28" spans="1:14" ht="14.4" customHeight="1" x14ac:dyDescent="0.3">
      <c r="A28" s="651" t="s">
        <v>525</v>
      </c>
      <c r="B28" s="652" t="s">
        <v>526</v>
      </c>
      <c r="C28" s="653" t="s">
        <v>530</v>
      </c>
      <c r="D28" s="654" t="s">
        <v>1841</v>
      </c>
      <c r="E28" s="653" t="s">
        <v>547</v>
      </c>
      <c r="F28" s="654" t="s">
        <v>1846</v>
      </c>
      <c r="G28" s="653" t="s">
        <v>548</v>
      </c>
      <c r="H28" s="653" t="s">
        <v>634</v>
      </c>
      <c r="I28" s="653" t="s">
        <v>635</v>
      </c>
      <c r="J28" s="653" t="s">
        <v>636</v>
      </c>
      <c r="K28" s="653"/>
      <c r="L28" s="655">
        <v>72.909999999999982</v>
      </c>
      <c r="M28" s="655">
        <v>1</v>
      </c>
      <c r="N28" s="656">
        <v>72.909999999999982</v>
      </c>
    </row>
    <row r="29" spans="1:14" ht="14.4" customHeight="1" x14ac:dyDescent="0.3">
      <c r="A29" s="651" t="s">
        <v>525</v>
      </c>
      <c r="B29" s="652" t="s">
        <v>526</v>
      </c>
      <c r="C29" s="653" t="s">
        <v>530</v>
      </c>
      <c r="D29" s="654" t="s">
        <v>1841</v>
      </c>
      <c r="E29" s="653" t="s">
        <v>547</v>
      </c>
      <c r="F29" s="654" t="s">
        <v>1846</v>
      </c>
      <c r="G29" s="653" t="s">
        <v>548</v>
      </c>
      <c r="H29" s="653" t="s">
        <v>637</v>
      </c>
      <c r="I29" s="653" t="s">
        <v>635</v>
      </c>
      <c r="J29" s="653" t="s">
        <v>638</v>
      </c>
      <c r="K29" s="653"/>
      <c r="L29" s="655">
        <v>147.50000000000014</v>
      </c>
      <c r="M29" s="655">
        <v>1</v>
      </c>
      <c r="N29" s="656">
        <v>147.50000000000014</v>
      </c>
    </row>
    <row r="30" spans="1:14" ht="14.4" customHeight="1" x14ac:dyDescent="0.3">
      <c r="A30" s="651" t="s">
        <v>525</v>
      </c>
      <c r="B30" s="652" t="s">
        <v>526</v>
      </c>
      <c r="C30" s="653" t="s">
        <v>530</v>
      </c>
      <c r="D30" s="654" t="s">
        <v>1841</v>
      </c>
      <c r="E30" s="653" t="s">
        <v>547</v>
      </c>
      <c r="F30" s="654" t="s">
        <v>1846</v>
      </c>
      <c r="G30" s="653" t="s">
        <v>548</v>
      </c>
      <c r="H30" s="653" t="s">
        <v>639</v>
      </c>
      <c r="I30" s="653" t="s">
        <v>635</v>
      </c>
      <c r="J30" s="653" t="s">
        <v>640</v>
      </c>
      <c r="K30" s="653"/>
      <c r="L30" s="655">
        <v>100.4236362203313</v>
      </c>
      <c r="M30" s="655">
        <v>11</v>
      </c>
      <c r="N30" s="656">
        <v>1104.6599984236443</v>
      </c>
    </row>
    <row r="31" spans="1:14" ht="14.4" customHeight="1" x14ac:dyDescent="0.3">
      <c r="A31" s="651" t="s">
        <v>525</v>
      </c>
      <c r="B31" s="652" t="s">
        <v>526</v>
      </c>
      <c r="C31" s="653" t="s">
        <v>530</v>
      </c>
      <c r="D31" s="654" t="s">
        <v>1841</v>
      </c>
      <c r="E31" s="653" t="s">
        <v>547</v>
      </c>
      <c r="F31" s="654" t="s">
        <v>1846</v>
      </c>
      <c r="G31" s="653" t="s">
        <v>548</v>
      </c>
      <c r="H31" s="653" t="s">
        <v>641</v>
      </c>
      <c r="I31" s="653" t="s">
        <v>642</v>
      </c>
      <c r="J31" s="653" t="s">
        <v>643</v>
      </c>
      <c r="K31" s="653" t="s">
        <v>644</v>
      </c>
      <c r="L31" s="655">
        <v>32.760000000000005</v>
      </c>
      <c r="M31" s="655">
        <v>2</v>
      </c>
      <c r="N31" s="656">
        <v>65.52000000000001</v>
      </c>
    </row>
    <row r="32" spans="1:14" ht="14.4" customHeight="1" x14ac:dyDescent="0.3">
      <c r="A32" s="651" t="s">
        <v>525</v>
      </c>
      <c r="B32" s="652" t="s">
        <v>526</v>
      </c>
      <c r="C32" s="653" t="s">
        <v>530</v>
      </c>
      <c r="D32" s="654" t="s">
        <v>1841</v>
      </c>
      <c r="E32" s="653" t="s">
        <v>547</v>
      </c>
      <c r="F32" s="654" t="s">
        <v>1846</v>
      </c>
      <c r="G32" s="653" t="s">
        <v>548</v>
      </c>
      <c r="H32" s="653" t="s">
        <v>645</v>
      </c>
      <c r="I32" s="653" t="s">
        <v>646</v>
      </c>
      <c r="J32" s="653" t="s">
        <v>647</v>
      </c>
      <c r="K32" s="653" t="s">
        <v>648</v>
      </c>
      <c r="L32" s="655">
        <v>66.811989421985743</v>
      </c>
      <c r="M32" s="655">
        <v>4</v>
      </c>
      <c r="N32" s="656">
        <v>267.24795768794297</v>
      </c>
    </row>
    <row r="33" spans="1:14" ht="14.4" customHeight="1" x14ac:dyDescent="0.3">
      <c r="A33" s="651" t="s">
        <v>525</v>
      </c>
      <c r="B33" s="652" t="s">
        <v>526</v>
      </c>
      <c r="C33" s="653" t="s">
        <v>530</v>
      </c>
      <c r="D33" s="654" t="s">
        <v>1841</v>
      </c>
      <c r="E33" s="653" t="s">
        <v>547</v>
      </c>
      <c r="F33" s="654" t="s">
        <v>1846</v>
      </c>
      <c r="G33" s="653" t="s">
        <v>548</v>
      </c>
      <c r="H33" s="653" t="s">
        <v>649</v>
      </c>
      <c r="I33" s="653" t="s">
        <v>635</v>
      </c>
      <c r="J33" s="653" t="s">
        <v>650</v>
      </c>
      <c r="K33" s="653"/>
      <c r="L33" s="655">
        <v>77.599999999999966</v>
      </c>
      <c r="M33" s="655">
        <v>2</v>
      </c>
      <c r="N33" s="656">
        <v>155.19999999999993</v>
      </c>
    </row>
    <row r="34" spans="1:14" ht="14.4" customHeight="1" x14ac:dyDescent="0.3">
      <c r="A34" s="651" t="s">
        <v>525</v>
      </c>
      <c r="B34" s="652" t="s">
        <v>526</v>
      </c>
      <c r="C34" s="653" t="s">
        <v>530</v>
      </c>
      <c r="D34" s="654" t="s">
        <v>1841</v>
      </c>
      <c r="E34" s="653" t="s">
        <v>547</v>
      </c>
      <c r="F34" s="654" t="s">
        <v>1846</v>
      </c>
      <c r="G34" s="653" t="s">
        <v>548</v>
      </c>
      <c r="H34" s="653" t="s">
        <v>651</v>
      </c>
      <c r="I34" s="653" t="s">
        <v>652</v>
      </c>
      <c r="J34" s="653" t="s">
        <v>653</v>
      </c>
      <c r="K34" s="653" t="s">
        <v>654</v>
      </c>
      <c r="L34" s="655">
        <v>107.89024286344575</v>
      </c>
      <c r="M34" s="655">
        <v>1</v>
      </c>
      <c r="N34" s="656">
        <v>107.89024286344575</v>
      </c>
    </row>
    <row r="35" spans="1:14" ht="14.4" customHeight="1" x14ac:dyDescent="0.3">
      <c r="A35" s="651" t="s">
        <v>525</v>
      </c>
      <c r="B35" s="652" t="s">
        <v>526</v>
      </c>
      <c r="C35" s="653" t="s">
        <v>530</v>
      </c>
      <c r="D35" s="654" t="s">
        <v>1841</v>
      </c>
      <c r="E35" s="653" t="s">
        <v>547</v>
      </c>
      <c r="F35" s="654" t="s">
        <v>1846</v>
      </c>
      <c r="G35" s="653" t="s">
        <v>548</v>
      </c>
      <c r="H35" s="653" t="s">
        <v>655</v>
      </c>
      <c r="I35" s="653" t="s">
        <v>656</v>
      </c>
      <c r="J35" s="653" t="s">
        <v>657</v>
      </c>
      <c r="K35" s="653" t="s">
        <v>658</v>
      </c>
      <c r="L35" s="655">
        <v>81.77000000000001</v>
      </c>
      <c r="M35" s="655">
        <v>1</v>
      </c>
      <c r="N35" s="656">
        <v>81.77000000000001</v>
      </c>
    </row>
    <row r="36" spans="1:14" ht="14.4" customHeight="1" x14ac:dyDescent="0.3">
      <c r="A36" s="651" t="s">
        <v>525</v>
      </c>
      <c r="B36" s="652" t="s">
        <v>526</v>
      </c>
      <c r="C36" s="653" t="s">
        <v>530</v>
      </c>
      <c r="D36" s="654" t="s">
        <v>1841</v>
      </c>
      <c r="E36" s="653" t="s">
        <v>547</v>
      </c>
      <c r="F36" s="654" t="s">
        <v>1846</v>
      </c>
      <c r="G36" s="653" t="s">
        <v>548</v>
      </c>
      <c r="H36" s="653" t="s">
        <v>659</v>
      </c>
      <c r="I36" s="653" t="s">
        <v>660</v>
      </c>
      <c r="J36" s="653" t="s">
        <v>661</v>
      </c>
      <c r="K36" s="653" t="s">
        <v>662</v>
      </c>
      <c r="L36" s="655">
        <v>18.669999968318514</v>
      </c>
      <c r="M36" s="655">
        <v>20</v>
      </c>
      <c r="N36" s="656">
        <v>373.39999936637025</v>
      </c>
    </row>
    <row r="37" spans="1:14" ht="14.4" customHeight="1" x14ac:dyDescent="0.3">
      <c r="A37" s="651" t="s">
        <v>525</v>
      </c>
      <c r="B37" s="652" t="s">
        <v>526</v>
      </c>
      <c r="C37" s="653" t="s">
        <v>530</v>
      </c>
      <c r="D37" s="654" t="s">
        <v>1841</v>
      </c>
      <c r="E37" s="653" t="s">
        <v>547</v>
      </c>
      <c r="F37" s="654" t="s">
        <v>1846</v>
      </c>
      <c r="G37" s="653" t="s">
        <v>548</v>
      </c>
      <c r="H37" s="653" t="s">
        <v>663</v>
      </c>
      <c r="I37" s="653" t="s">
        <v>664</v>
      </c>
      <c r="J37" s="653" t="s">
        <v>661</v>
      </c>
      <c r="K37" s="653" t="s">
        <v>665</v>
      </c>
      <c r="L37" s="655">
        <v>26.849799770988675</v>
      </c>
      <c r="M37" s="655">
        <v>5</v>
      </c>
      <c r="N37" s="656">
        <v>134.24899885494338</v>
      </c>
    </row>
    <row r="38" spans="1:14" ht="14.4" customHeight="1" x14ac:dyDescent="0.3">
      <c r="A38" s="651" t="s">
        <v>525</v>
      </c>
      <c r="B38" s="652" t="s">
        <v>526</v>
      </c>
      <c r="C38" s="653" t="s">
        <v>530</v>
      </c>
      <c r="D38" s="654" t="s">
        <v>1841</v>
      </c>
      <c r="E38" s="653" t="s">
        <v>547</v>
      </c>
      <c r="F38" s="654" t="s">
        <v>1846</v>
      </c>
      <c r="G38" s="653" t="s">
        <v>548</v>
      </c>
      <c r="H38" s="653" t="s">
        <v>666</v>
      </c>
      <c r="I38" s="653" t="s">
        <v>635</v>
      </c>
      <c r="J38" s="653" t="s">
        <v>667</v>
      </c>
      <c r="K38" s="653"/>
      <c r="L38" s="655">
        <v>162.89000000000004</v>
      </c>
      <c r="M38" s="655">
        <v>1</v>
      </c>
      <c r="N38" s="656">
        <v>162.89000000000004</v>
      </c>
    </row>
    <row r="39" spans="1:14" ht="14.4" customHeight="1" x14ac:dyDescent="0.3">
      <c r="A39" s="651" t="s">
        <v>525</v>
      </c>
      <c r="B39" s="652" t="s">
        <v>526</v>
      </c>
      <c r="C39" s="653" t="s">
        <v>530</v>
      </c>
      <c r="D39" s="654" t="s">
        <v>1841</v>
      </c>
      <c r="E39" s="653" t="s">
        <v>547</v>
      </c>
      <c r="F39" s="654" t="s">
        <v>1846</v>
      </c>
      <c r="G39" s="653" t="s">
        <v>548</v>
      </c>
      <c r="H39" s="653" t="s">
        <v>668</v>
      </c>
      <c r="I39" s="653" t="s">
        <v>669</v>
      </c>
      <c r="J39" s="653" t="s">
        <v>670</v>
      </c>
      <c r="K39" s="653" t="s">
        <v>671</v>
      </c>
      <c r="L39" s="655">
        <v>42.170063063823072</v>
      </c>
      <c r="M39" s="655">
        <v>3</v>
      </c>
      <c r="N39" s="656">
        <v>126.51018919146921</v>
      </c>
    </row>
    <row r="40" spans="1:14" ht="14.4" customHeight="1" x14ac:dyDescent="0.3">
      <c r="A40" s="651" t="s">
        <v>525</v>
      </c>
      <c r="B40" s="652" t="s">
        <v>526</v>
      </c>
      <c r="C40" s="653" t="s">
        <v>530</v>
      </c>
      <c r="D40" s="654" t="s">
        <v>1841</v>
      </c>
      <c r="E40" s="653" t="s">
        <v>547</v>
      </c>
      <c r="F40" s="654" t="s">
        <v>1846</v>
      </c>
      <c r="G40" s="653" t="s">
        <v>548</v>
      </c>
      <c r="H40" s="653" t="s">
        <v>672</v>
      </c>
      <c r="I40" s="653" t="s">
        <v>673</v>
      </c>
      <c r="J40" s="653" t="s">
        <v>674</v>
      </c>
      <c r="K40" s="653" t="s">
        <v>675</v>
      </c>
      <c r="L40" s="655">
        <v>52.170000000000016</v>
      </c>
      <c r="M40" s="655">
        <v>2</v>
      </c>
      <c r="N40" s="656">
        <v>104.34000000000003</v>
      </c>
    </row>
    <row r="41" spans="1:14" ht="14.4" customHeight="1" x14ac:dyDescent="0.3">
      <c r="A41" s="651" t="s">
        <v>525</v>
      </c>
      <c r="B41" s="652" t="s">
        <v>526</v>
      </c>
      <c r="C41" s="653" t="s">
        <v>530</v>
      </c>
      <c r="D41" s="654" t="s">
        <v>1841</v>
      </c>
      <c r="E41" s="653" t="s">
        <v>547</v>
      </c>
      <c r="F41" s="654" t="s">
        <v>1846</v>
      </c>
      <c r="G41" s="653" t="s">
        <v>548</v>
      </c>
      <c r="H41" s="653" t="s">
        <v>676</v>
      </c>
      <c r="I41" s="653" t="s">
        <v>677</v>
      </c>
      <c r="J41" s="653" t="s">
        <v>678</v>
      </c>
      <c r="K41" s="653" t="s">
        <v>679</v>
      </c>
      <c r="L41" s="655">
        <v>112.38000000000005</v>
      </c>
      <c r="M41" s="655">
        <v>1</v>
      </c>
      <c r="N41" s="656">
        <v>112.38000000000005</v>
      </c>
    </row>
    <row r="42" spans="1:14" ht="14.4" customHeight="1" x14ac:dyDescent="0.3">
      <c r="A42" s="651" t="s">
        <v>525</v>
      </c>
      <c r="B42" s="652" t="s">
        <v>526</v>
      </c>
      <c r="C42" s="653" t="s">
        <v>530</v>
      </c>
      <c r="D42" s="654" t="s">
        <v>1841</v>
      </c>
      <c r="E42" s="653" t="s">
        <v>547</v>
      </c>
      <c r="F42" s="654" t="s">
        <v>1846</v>
      </c>
      <c r="G42" s="653" t="s">
        <v>548</v>
      </c>
      <c r="H42" s="653" t="s">
        <v>680</v>
      </c>
      <c r="I42" s="653" t="s">
        <v>681</v>
      </c>
      <c r="J42" s="653" t="s">
        <v>682</v>
      </c>
      <c r="K42" s="653" t="s">
        <v>683</v>
      </c>
      <c r="L42" s="655">
        <v>38.029999999999994</v>
      </c>
      <c r="M42" s="655">
        <v>1</v>
      </c>
      <c r="N42" s="656">
        <v>38.029999999999994</v>
      </c>
    </row>
    <row r="43" spans="1:14" ht="14.4" customHeight="1" x14ac:dyDescent="0.3">
      <c r="A43" s="651" t="s">
        <v>525</v>
      </c>
      <c r="B43" s="652" t="s">
        <v>526</v>
      </c>
      <c r="C43" s="653" t="s">
        <v>530</v>
      </c>
      <c r="D43" s="654" t="s">
        <v>1841</v>
      </c>
      <c r="E43" s="653" t="s">
        <v>547</v>
      </c>
      <c r="F43" s="654" t="s">
        <v>1846</v>
      </c>
      <c r="G43" s="653" t="s">
        <v>548</v>
      </c>
      <c r="H43" s="653" t="s">
        <v>684</v>
      </c>
      <c r="I43" s="653" t="s">
        <v>685</v>
      </c>
      <c r="J43" s="653" t="s">
        <v>686</v>
      </c>
      <c r="K43" s="653" t="s">
        <v>687</v>
      </c>
      <c r="L43" s="655">
        <v>676.26</v>
      </c>
      <c r="M43" s="655">
        <v>1</v>
      </c>
      <c r="N43" s="656">
        <v>676.26</v>
      </c>
    </row>
    <row r="44" spans="1:14" ht="14.4" customHeight="1" x14ac:dyDescent="0.3">
      <c r="A44" s="651" t="s">
        <v>525</v>
      </c>
      <c r="B44" s="652" t="s">
        <v>526</v>
      </c>
      <c r="C44" s="653" t="s">
        <v>530</v>
      </c>
      <c r="D44" s="654" t="s">
        <v>1841</v>
      </c>
      <c r="E44" s="653" t="s">
        <v>547</v>
      </c>
      <c r="F44" s="654" t="s">
        <v>1846</v>
      </c>
      <c r="G44" s="653" t="s">
        <v>548</v>
      </c>
      <c r="H44" s="653" t="s">
        <v>688</v>
      </c>
      <c r="I44" s="653" t="s">
        <v>689</v>
      </c>
      <c r="J44" s="653" t="s">
        <v>690</v>
      </c>
      <c r="K44" s="653" t="s">
        <v>691</v>
      </c>
      <c r="L44" s="655">
        <v>241.99999901829676</v>
      </c>
      <c r="M44" s="655">
        <v>11</v>
      </c>
      <c r="N44" s="656">
        <v>2661.9999892012643</v>
      </c>
    </row>
    <row r="45" spans="1:14" ht="14.4" customHeight="1" x14ac:dyDescent="0.3">
      <c r="A45" s="651" t="s">
        <v>525</v>
      </c>
      <c r="B45" s="652" t="s">
        <v>526</v>
      </c>
      <c r="C45" s="653" t="s">
        <v>530</v>
      </c>
      <c r="D45" s="654" t="s">
        <v>1841</v>
      </c>
      <c r="E45" s="653" t="s">
        <v>547</v>
      </c>
      <c r="F45" s="654" t="s">
        <v>1846</v>
      </c>
      <c r="G45" s="653" t="s">
        <v>548</v>
      </c>
      <c r="H45" s="653" t="s">
        <v>692</v>
      </c>
      <c r="I45" s="653" t="s">
        <v>693</v>
      </c>
      <c r="J45" s="653" t="s">
        <v>591</v>
      </c>
      <c r="K45" s="653" t="s">
        <v>694</v>
      </c>
      <c r="L45" s="655">
        <v>56.880137876899781</v>
      </c>
      <c r="M45" s="655">
        <v>4</v>
      </c>
      <c r="N45" s="656">
        <v>227.52055150759912</v>
      </c>
    </row>
    <row r="46" spans="1:14" ht="14.4" customHeight="1" x14ac:dyDescent="0.3">
      <c r="A46" s="651" t="s">
        <v>525</v>
      </c>
      <c r="B46" s="652" t="s">
        <v>526</v>
      </c>
      <c r="C46" s="653" t="s">
        <v>530</v>
      </c>
      <c r="D46" s="654" t="s">
        <v>1841</v>
      </c>
      <c r="E46" s="653" t="s">
        <v>547</v>
      </c>
      <c r="F46" s="654" t="s">
        <v>1846</v>
      </c>
      <c r="G46" s="653" t="s">
        <v>548</v>
      </c>
      <c r="H46" s="653" t="s">
        <v>695</v>
      </c>
      <c r="I46" s="653" t="s">
        <v>635</v>
      </c>
      <c r="J46" s="653" t="s">
        <v>696</v>
      </c>
      <c r="K46" s="653"/>
      <c r="L46" s="655">
        <v>68.53</v>
      </c>
      <c r="M46" s="655">
        <v>1</v>
      </c>
      <c r="N46" s="656">
        <v>68.53</v>
      </c>
    </row>
    <row r="47" spans="1:14" ht="14.4" customHeight="1" x14ac:dyDescent="0.3">
      <c r="A47" s="651" t="s">
        <v>525</v>
      </c>
      <c r="B47" s="652" t="s">
        <v>526</v>
      </c>
      <c r="C47" s="653" t="s">
        <v>530</v>
      </c>
      <c r="D47" s="654" t="s">
        <v>1841</v>
      </c>
      <c r="E47" s="653" t="s">
        <v>547</v>
      </c>
      <c r="F47" s="654" t="s">
        <v>1846</v>
      </c>
      <c r="G47" s="653" t="s">
        <v>548</v>
      </c>
      <c r="H47" s="653" t="s">
        <v>697</v>
      </c>
      <c r="I47" s="653" t="s">
        <v>698</v>
      </c>
      <c r="J47" s="653" t="s">
        <v>563</v>
      </c>
      <c r="K47" s="653" t="s">
        <v>699</v>
      </c>
      <c r="L47" s="655">
        <v>69.72</v>
      </c>
      <c r="M47" s="655">
        <v>2</v>
      </c>
      <c r="N47" s="656">
        <v>139.44</v>
      </c>
    </row>
    <row r="48" spans="1:14" ht="14.4" customHeight="1" x14ac:dyDescent="0.3">
      <c r="A48" s="651" t="s">
        <v>525</v>
      </c>
      <c r="B48" s="652" t="s">
        <v>526</v>
      </c>
      <c r="C48" s="653" t="s">
        <v>530</v>
      </c>
      <c r="D48" s="654" t="s">
        <v>1841</v>
      </c>
      <c r="E48" s="653" t="s">
        <v>547</v>
      </c>
      <c r="F48" s="654" t="s">
        <v>1846</v>
      </c>
      <c r="G48" s="653" t="s">
        <v>548</v>
      </c>
      <c r="H48" s="653" t="s">
        <v>700</v>
      </c>
      <c r="I48" s="653" t="s">
        <v>635</v>
      </c>
      <c r="J48" s="653" t="s">
        <v>701</v>
      </c>
      <c r="K48" s="653"/>
      <c r="L48" s="655">
        <v>67.900046925729399</v>
      </c>
      <c r="M48" s="655">
        <v>4</v>
      </c>
      <c r="N48" s="656">
        <v>271.60018770291759</v>
      </c>
    </row>
    <row r="49" spans="1:14" ht="14.4" customHeight="1" x14ac:dyDescent="0.3">
      <c r="A49" s="651" t="s">
        <v>525</v>
      </c>
      <c r="B49" s="652" t="s">
        <v>526</v>
      </c>
      <c r="C49" s="653" t="s">
        <v>530</v>
      </c>
      <c r="D49" s="654" t="s">
        <v>1841</v>
      </c>
      <c r="E49" s="653" t="s">
        <v>547</v>
      </c>
      <c r="F49" s="654" t="s">
        <v>1846</v>
      </c>
      <c r="G49" s="653" t="s">
        <v>548</v>
      </c>
      <c r="H49" s="653" t="s">
        <v>702</v>
      </c>
      <c r="I49" s="653" t="s">
        <v>703</v>
      </c>
      <c r="J49" s="653" t="s">
        <v>704</v>
      </c>
      <c r="K49" s="653" t="s">
        <v>705</v>
      </c>
      <c r="L49" s="655">
        <v>290.49999868787444</v>
      </c>
      <c r="M49" s="655">
        <v>5</v>
      </c>
      <c r="N49" s="656">
        <v>1452.4999934393722</v>
      </c>
    </row>
    <row r="50" spans="1:14" ht="14.4" customHeight="1" x14ac:dyDescent="0.3">
      <c r="A50" s="651" t="s">
        <v>525</v>
      </c>
      <c r="B50" s="652" t="s">
        <v>526</v>
      </c>
      <c r="C50" s="653" t="s">
        <v>530</v>
      </c>
      <c r="D50" s="654" t="s">
        <v>1841</v>
      </c>
      <c r="E50" s="653" t="s">
        <v>547</v>
      </c>
      <c r="F50" s="654" t="s">
        <v>1846</v>
      </c>
      <c r="G50" s="653" t="s">
        <v>548</v>
      </c>
      <c r="H50" s="653" t="s">
        <v>706</v>
      </c>
      <c r="I50" s="653" t="s">
        <v>707</v>
      </c>
      <c r="J50" s="653" t="s">
        <v>708</v>
      </c>
      <c r="K50" s="653" t="s">
        <v>709</v>
      </c>
      <c r="L50" s="655">
        <v>47.54</v>
      </c>
      <c r="M50" s="655">
        <v>2</v>
      </c>
      <c r="N50" s="656">
        <v>95.08</v>
      </c>
    </row>
    <row r="51" spans="1:14" ht="14.4" customHeight="1" x14ac:dyDescent="0.3">
      <c r="A51" s="651" t="s">
        <v>525</v>
      </c>
      <c r="B51" s="652" t="s">
        <v>526</v>
      </c>
      <c r="C51" s="653" t="s">
        <v>530</v>
      </c>
      <c r="D51" s="654" t="s">
        <v>1841</v>
      </c>
      <c r="E51" s="653" t="s">
        <v>547</v>
      </c>
      <c r="F51" s="654" t="s">
        <v>1846</v>
      </c>
      <c r="G51" s="653" t="s">
        <v>548</v>
      </c>
      <c r="H51" s="653" t="s">
        <v>710</v>
      </c>
      <c r="I51" s="653" t="s">
        <v>635</v>
      </c>
      <c r="J51" s="653" t="s">
        <v>711</v>
      </c>
      <c r="K51" s="653"/>
      <c r="L51" s="655">
        <v>83.490000000000009</v>
      </c>
      <c r="M51" s="655">
        <v>1</v>
      </c>
      <c r="N51" s="656">
        <v>83.490000000000009</v>
      </c>
    </row>
    <row r="52" spans="1:14" ht="14.4" customHeight="1" x14ac:dyDescent="0.3">
      <c r="A52" s="651" t="s">
        <v>525</v>
      </c>
      <c r="B52" s="652" t="s">
        <v>526</v>
      </c>
      <c r="C52" s="653" t="s">
        <v>530</v>
      </c>
      <c r="D52" s="654" t="s">
        <v>1841</v>
      </c>
      <c r="E52" s="653" t="s">
        <v>547</v>
      </c>
      <c r="F52" s="654" t="s">
        <v>1846</v>
      </c>
      <c r="G52" s="653" t="s">
        <v>548</v>
      </c>
      <c r="H52" s="653" t="s">
        <v>712</v>
      </c>
      <c r="I52" s="653" t="s">
        <v>635</v>
      </c>
      <c r="J52" s="653" t="s">
        <v>713</v>
      </c>
      <c r="K52" s="653"/>
      <c r="L52" s="655">
        <v>75.185000000000002</v>
      </c>
      <c r="M52" s="655">
        <v>2</v>
      </c>
      <c r="N52" s="656">
        <v>150.37</v>
      </c>
    </row>
    <row r="53" spans="1:14" ht="14.4" customHeight="1" x14ac:dyDescent="0.3">
      <c r="A53" s="651" t="s">
        <v>525</v>
      </c>
      <c r="B53" s="652" t="s">
        <v>526</v>
      </c>
      <c r="C53" s="653" t="s">
        <v>530</v>
      </c>
      <c r="D53" s="654" t="s">
        <v>1841</v>
      </c>
      <c r="E53" s="653" t="s">
        <v>547</v>
      </c>
      <c r="F53" s="654" t="s">
        <v>1846</v>
      </c>
      <c r="G53" s="653" t="s">
        <v>548</v>
      </c>
      <c r="H53" s="653" t="s">
        <v>714</v>
      </c>
      <c r="I53" s="653" t="s">
        <v>715</v>
      </c>
      <c r="J53" s="653" t="s">
        <v>716</v>
      </c>
      <c r="K53" s="653" t="s">
        <v>717</v>
      </c>
      <c r="L53" s="655">
        <v>112.49964843791636</v>
      </c>
      <c r="M53" s="655">
        <v>80</v>
      </c>
      <c r="N53" s="656">
        <v>8999.9718750333086</v>
      </c>
    </row>
    <row r="54" spans="1:14" ht="14.4" customHeight="1" x14ac:dyDescent="0.3">
      <c r="A54" s="651" t="s">
        <v>525</v>
      </c>
      <c r="B54" s="652" t="s">
        <v>526</v>
      </c>
      <c r="C54" s="653" t="s">
        <v>530</v>
      </c>
      <c r="D54" s="654" t="s">
        <v>1841</v>
      </c>
      <c r="E54" s="653" t="s">
        <v>547</v>
      </c>
      <c r="F54" s="654" t="s">
        <v>1846</v>
      </c>
      <c r="G54" s="653" t="s">
        <v>548</v>
      </c>
      <c r="H54" s="653" t="s">
        <v>718</v>
      </c>
      <c r="I54" s="653" t="s">
        <v>719</v>
      </c>
      <c r="J54" s="653" t="s">
        <v>720</v>
      </c>
      <c r="K54" s="653" t="s">
        <v>721</v>
      </c>
      <c r="L54" s="655">
        <v>107.3175</v>
      </c>
      <c r="M54" s="655">
        <v>4</v>
      </c>
      <c r="N54" s="656">
        <v>429.27</v>
      </c>
    </row>
    <row r="55" spans="1:14" ht="14.4" customHeight="1" x14ac:dyDescent="0.3">
      <c r="A55" s="651" t="s">
        <v>525</v>
      </c>
      <c r="B55" s="652" t="s">
        <v>526</v>
      </c>
      <c r="C55" s="653" t="s">
        <v>530</v>
      </c>
      <c r="D55" s="654" t="s">
        <v>1841</v>
      </c>
      <c r="E55" s="653" t="s">
        <v>547</v>
      </c>
      <c r="F55" s="654" t="s">
        <v>1846</v>
      </c>
      <c r="G55" s="653" t="s">
        <v>548</v>
      </c>
      <c r="H55" s="653" t="s">
        <v>722</v>
      </c>
      <c r="I55" s="653" t="s">
        <v>723</v>
      </c>
      <c r="J55" s="653" t="s">
        <v>724</v>
      </c>
      <c r="K55" s="653" t="s">
        <v>725</v>
      </c>
      <c r="L55" s="655">
        <v>71.449999999999989</v>
      </c>
      <c r="M55" s="655">
        <v>1</v>
      </c>
      <c r="N55" s="656">
        <v>71.449999999999989</v>
      </c>
    </row>
    <row r="56" spans="1:14" ht="14.4" customHeight="1" x14ac:dyDescent="0.3">
      <c r="A56" s="651" t="s">
        <v>525</v>
      </c>
      <c r="B56" s="652" t="s">
        <v>526</v>
      </c>
      <c r="C56" s="653" t="s">
        <v>530</v>
      </c>
      <c r="D56" s="654" t="s">
        <v>1841</v>
      </c>
      <c r="E56" s="653" t="s">
        <v>547</v>
      </c>
      <c r="F56" s="654" t="s">
        <v>1846</v>
      </c>
      <c r="G56" s="653" t="s">
        <v>548</v>
      </c>
      <c r="H56" s="653" t="s">
        <v>726</v>
      </c>
      <c r="I56" s="653" t="s">
        <v>727</v>
      </c>
      <c r="J56" s="653" t="s">
        <v>728</v>
      </c>
      <c r="K56" s="653" t="s">
        <v>729</v>
      </c>
      <c r="L56" s="655">
        <v>17.903333333333329</v>
      </c>
      <c r="M56" s="655">
        <v>30</v>
      </c>
      <c r="N56" s="656">
        <v>537.09999999999991</v>
      </c>
    </row>
    <row r="57" spans="1:14" ht="14.4" customHeight="1" x14ac:dyDescent="0.3">
      <c r="A57" s="651" t="s">
        <v>525</v>
      </c>
      <c r="B57" s="652" t="s">
        <v>526</v>
      </c>
      <c r="C57" s="653" t="s">
        <v>530</v>
      </c>
      <c r="D57" s="654" t="s">
        <v>1841</v>
      </c>
      <c r="E57" s="653" t="s">
        <v>547</v>
      </c>
      <c r="F57" s="654" t="s">
        <v>1846</v>
      </c>
      <c r="G57" s="653" t="s">
        <v>548</v>
      </c>
      <c r="H57" s="653" t="s">
        <v>730</v>
      </c>
      <c r="I57" s="653" t="s">
        <v>635</v>
      </c>
      <c r="J57" s="653" t="s">
        <v>731</v>
      </c>
      <c r="K57" s="653"/>
      <c r="L57" s="655">
        <v>306.19802747800225</v>
      </c>
      <c r="M57" s="655">
        <v>1</v>
      </c>
      <c r="N57" s="656">
        <v>306.19802747800225</v>
      </c>
    </row>
    <row r="58" spans="1:14" ht="14.4" customHeight="1" x14ac:dyDescent="0.3">
      <c r="A58" s="651" t="s">
        <v>525</v>
      </c>
      <c r="B58" s="652" t="s">
        <v>526</v>
      </c>
      <c r="C58" s="653" t="s">
        <v>530</v>
      </c>
      <c r="D58" s="654" t="s">
        <v>1841</v>
      </c>
      <c r="E58" s="653" t="s">
        <v>547</v>
      </c>
      <c r="F58" s="654" t="s">
        <v>1846</v>
      </c>
      <c r="G58" s="653" t="s">
        <v>548</v>
      </c>
      <c r="H58" s="653" t="s">
        <v>732</v>
      </c>
      <c r="I58" s="653" t="s">
        <v>635</v>
      </c>
      <c r="J58" s="653" t="s">
        <v>733</v>
      </c>
      <c r="K58" s="653"/>
      <c r="L58" s="655">
        <v>70.42</v>
      </c>
      <c r="M58" s="655">
        <v>3</v>
      </c>
      <c r="N58" s="656">
        <v>211.26</v>
      </c>
    </row>
    <row r="59" spans="1:14" ht="14.4" customHeight="1" x14ac:dyDescent="0.3">
      <c r="A59" s="651" t="s">
        <v>525</v>
      </c>
      <c r="B59" s="652" t="s">
        <v>526</v>
      </c>
      <c r="C59" s="653" t="s">
        <v>530</v>
      </c>
      <c r="D59" s="654" t="s">
        <v>1841</v>
      </c>
      <c r="E59" s="653" t="s">
        <v>547</v>
      </c>
      <c r="F59" s="654" t="s">
        <v>1846</v>
      </c>
      <c r="G59" s="653" t="s">
        <v>548</v>
      </c>
      <c r="H59" s="653" t="s">
        <v>734</v>
      </c>
      <c r="I59" s="653" t="s">
        <v>735</v>
      </c>
      <c r="J59" s="653" t="s">
        <v>736</v>
      </c>
      <c r="K59" s="653" t="s">
        <v>737</v>
      </c>
      <c r="L59" s="655">
        <v>33.409999999999997</v>
      </c>
      <c r="M59" s="655">
        <v>1</v>
      </c>
      <c r="N59" s="656">
        <v>33.409999999999997</v>
      </c>
    </row>
    <row r="60" spans="1:14" ht="14.4" customHeight="1" x14ac:dyDescent="0.3">
      <c r="A60" s="651" t="s">
        <v>525</v>
      </c>
      <c r="B60" s="652" t="s">
        <v>526</v>
      </c>
      <c r="C60" s="653" t="s">
        <v>530</v>
      </c>
      <c r="D60" s="654" t="s">
        <v>1841</v>
      </c>
      <c r="E60" s="653" t="s">
        <v>547</v>
      </c>
      <c r="F60" s="654" t="s">
        <v>1846</v>
      </c>
      <c r="G60" s="653" t="s">
        <v>548</v>
      </c>
      <c r="H60" s="653" t="s">
        <v>738</v>
      </c>
      <c r="I60" s="653" t="s">
        <v>635</v>
      </c>
      <c r="J60" s="653" t="s">
        <v>739</v>
      </c>
      <c r="K60" s="653"/>
      <c r="L60" s="655">
        <v>306.25260707932517</v>
      </c>
      <c r="M60" s="655">
        <v>1</v>
      </c>
      <c r="N60" s="656">
        <v>306.25260707932517</v>
      </c>
    </row>
    <row r="61" spans="1:14" ht="14.4" customHeight="1" x14ac:dyDescent="0.3">
      <c r="A61" s="651" t="s">
        <v>525</v>
      </c>
      <c r="B61" s="652" t="s">
        <v>526</v>
      </c>
      <c r="C61" s="653" t="s">
        <v>530</v>
      </c>
      <c r="D61" s="654" t="s">
        <v>1841</v>
      </c>
      <c r="E61" s="653" t="s">
        <v>547</v>
      </c>
      <c r="F61" s="654" t="s">
        <v>1846</v>
      </c>
      <c r="G61" s="653" t="s">
        <v>548</v>
      </c>
      <c r="H61" s="653" t="s">
        <v>740</v>
      </c>
      <c r="I61" s="653" t="s">
        <v>635</v>
      </c>
      <c r="J61" s="653" t="s">
        <v>741</v>
      </c>
      <c r="K61" s="653"/>
      <c r="L61" s="655">
        <v>68.529675130474914</v>
      </c>
      <c r="M61" s="655">
        <v>3</v>
      </c>
      <c r="N61" s="656">
        <v>205.58902539142474</v>
      </c>
    </row>
    <row r="62" spans="1:14" ht="14.4" customHeight="1" x14ac:dyDescent="0.3">
      <c r="A62" s="651" t="s">
        <v>525</v>
      </c>
      <c r="B62" s="652" t="s">
        <v>526</v>
      </c>
      <c r="C62" s="653" t="s">
        <v>530</v>
      </c>
      <c r="D62" s="654" t="s">
        <v>1841</v>
      </c>
      <c r="E62" s="653" t="s">
        <v>547</v>
      </c>
      <c r="F62" s="654" t="s">
        <v>1846</v>
      </c>
      <c r="G62" s="653" t="s">
        <v>548</v>
      </c>
      <c r="H62" s="653" t="s">
        <v>742</v>
      </c>
      <c r="I62" s="653" t="s">
        <v>743</v>
      </c>
      <c r="J62" s="653" t="s">
        <v>744</v>
      </c>
      <c r="K62" s="653" t="s">
        <v>745</v>
      </c>
      <c r="L62" s="655">
        <v>71.91</v>
      </c>
      <c r="M62" s="655">
        <v>1</v>
      </c>
      <c r="N62" s="656">
        <v>71.91</v>
      </c>
    </row>
    <row r="63" spans="1:14" ht="14.4" customHeight="1" x14ac:dyDescent="0.3">
      <c r="A63" s="651" t="s">
        <v>525</v>
      </c>
      <c r="B63" s="652" t="s">
        <v>526</v>
      </c>
      <c r="C63" s="653" t="s">
        <v>530</v>
      </c>
      <c r="D63" s="654" t="s">
        <v>1841</v>
      </c>
      <c r="E63" s="653" t="s">
        <v>547</v>
      </c>
      <c r="F63" s="654" t="s">
        <v>1846</v>
      </c>
      <c r="G63" s="653" t="s">
        <v>548</v>
      </c>
      <c r="H63" s="653" t="s">
        <v>746</v>
      </c>
      <c r="I63" s="653" t="s">
        <v>635</v>
      </c>
      <c r="J63" s="653" t="s">
        <v>747</v>
      </c>
      <c r="K63" s="653"/>
      <c r="L63" s="655">
        <v>81.25668928499131</v>
      </c>
      <c r="M63" s="655">
        <v>1</v>
      </c>
      <c r="N63" s="656">
        <v>81.25668928499131</v>
      </c>
    </row>
    <row r="64" spans="1:14" ht="14.4" customHeight="1" x14ac:dyDescent="0.3">
      <c r="A64" s="651" t="s">
        <v>525</v>
      </c>
      <c r="B64" s="652" t="s">
        <v>526</v>
      </c>
      <c r="C64" s="653" t="s">
        <v>530</v>
      </c>
      <c r="D64" s="654" t="s">
        <v>1841</v>
      </c>
      <c r="E64" s="653" t="s">
        <v>547</v>
      </c>
      <c r="F64" s="654" t="s">
        <v>1846</v>
      </c>
      <c r="G64" s="653" t="s">
        <v>548</v>
      </c>
      <c r="H64" s="653" t="s">
        <v>748</v>
      </c>
      <c r="I64" s="653" t="s">
        <v>749</v>
      </c>
      <c r="J64" s="653" t="s">
        <v>750</v>
      </c>
      <c r="K64" s="653" t="s">
        <v>751</v>
      </c>
      <c r="L64" s="655">
        <v>83.129700482376563</v>
      </c>
      <c r="M64" s="655">
        <v>2</v>
      </c>
      <c r="N64" s="656">
        <v>166.25940096475313</v>
      </c>
    </row>
    <row r="65" spans="1:14" ht="14.4" customHeight="1" x14ac:dyDescent="0.3">
      <c r="A65" s="651" t="s">
        <v>525</v>
      </c>
      <c r="B65" s="652" t="s">
        <v>526</v>
      </c>
      <c r="C65" s="653" t="s">
        <v>530</v>
      </c>
      <c r="D65" s="654" t="s">
        <v>1841</v>
      </c>
      <c r="E65" s="653" t="s">
        <v>547</v>
      </c>
      <c r="F65" s="654" t="s">
        <v>1846</v>
      </c>
      <c r="G65" s="653" t="s">
        <v>548</v>
      </c>
      <c r="H65" s="653" t="s">
        <v>752</v>
      </c>
      <c r="I65" s="653" t="s">
        <v>753</v>
      </c>
      <c r="J65" s="653" t="s">
        <v>754</v>
      </c>
      <c r="K65" s="653" t="s">
        <v>755</v>
      </c>
      <c r="L65" s="655">
        <v>46.540028813118731</v>
      </c>
      <c r="M65" s="655">
        <v>44</v>
      </c>
      <c r="N65" s="656">
        <v>2047.761267777224</v>
      </c>
    </row>
    <row r="66" spans="1:14" ht="14.4" customHeight="1" x14ac:dyDescent="0.3">
      <c r="A66" s="651" t="s">
        <v>525</v>
      </c>
      <c r="B66" s="652" t="s">
        <v>526</v>
      </c>
      <c r="C66" s="653" t="s">
        <v>530</v>
      </c>
      <c r="D66" s="654" t="s">
        <v>1841</v>
      </c>
      <c r="E66" s="653" t="s">
        <v>547</v>
      </c>
      <c r="F66" s="654" t="s">
        <v>1846</v>
      </c>
      <c r="G66" s="653" t="s">
        <v>548</v>
      </c>
      <c r="H66" s="653" t="s">
        <v>756</v>
      </c>
      <c r="I66" s="653" t="s">
        <v>757</v>
      </c>
      <c r="J66" s="653" t="s">
        <v>758</v>
      </c>
      <c r="K66" s="653" t="s">
        <v>759</v>
      </c>
      <c r="L66" s="655">
        <v>164.49</v>
      </c>
      <c r="M66" s="655">
        <v>1</v>
      </c>
      <c r="N66" s="656">
        <v>164.49</v>
      </c>
    </row>
    <row r="67" spans="1:14" ht="14.4" customHeight="1" x14ac:dyDescent="0.3">
      <c r="A67" s="651" t="s">
        <v>525</v>
      </c>
      <c r="B67" s="652" t="s">
        <v>526</v>
      </c>
      <c r="C67" s="653" t="s">
        <v>530</v>
      </c>
      <c r="D67" s="654" t="s">
        <v>1841</v>
      </c>
      <c r="E67" s="653" t="s">
        <v>547</v>
      </c>
      <c r="F67" s="654" t="s">
        <v>1846</v>
      </c>
      <c r="G67" s="653" t="s">
        <v>548</v>
      </c>
      <c r="H67" s="653" t="s">
        <v>760</v>
      </c>
      <c r="I67" s="653" t="s">
        <v>635</v>
      </c>
      <c r="J67" s="653" t="s">
        <v>761</v>
      </c>
      <c r="K67" s="653"/>
      <c r="L67" s="655">
        <v>386.05733510706187</v>
      </c>
      <c r="M67" s="655">
        <v>2</v>
      </c>
      <c r="N67" s="656">
        <v>772.11467021412375</v>
      </c>
    </row>
    <row r="68" spans="1:14" ht="14.4" customHeight="1" x14ac:dyDescent="0.3">
      <c r="A68" s="651" t="s">
        <v>525</v>
      </c>
      <c r="B68" s="652" t="s">
        <v>526</v>
      </c>
      <c r="C68" s="653" t="s">
        <v>530</v>
      </c>
      <c r="D68" s="654" t="s">
        <v>1841</v>
      </c>
      <c r="E68" s="653" t="s">
        <v>547</v>
      </c>
      <c r="F68" s="654" t="s">
        <v>1846</v>
      </c>
      <c r="G68" s="653" t="s">
        <v>548</v>
      </c>
      <c r="H68" s="653" t="s">
        <v>762</v>
      </c>
      <c r="I68" s="653" t="s">
        <v>763</v>
      </c>
      <c r="J68" s="653" t="s">
        <v>764</v>
      </c>
      <c r="K68" s="653" t="s">
        <v>765</v>
      </c>
      <c r="L68" s="655">
        <v>63.819816760081672</v>
      </c>
      <c r="M68" s="655">
        <v>1</v>
      </c>
      <c r="N68" s="656">
        <v>63.819816760081672</v>
      </c>
    </row>
    <row r="69" spans="1:14" ht="14.4" customHeight="1" x14ac:dyDescent="0.3">
      <c r="A69" s="651" t="s">
        <v>525</v>
      </c>
      <c r="B69" s="652" t="s">
        <v>526</v>
      </c>
      <c r="C69" s="653" t="s">
        <v>530</v>
      </c>
      <c r="D69" s="654" t="s">
        <v>1841</v>
      </c>
      <c r="E69" s="653" t="s">
        <v>547</v>
      </c>
      <c r="F69" s="654" t="s">
        <v>1846</v>
      </c>
      <c r="G69" s="653" t="s">
        <v>548</v>
      </c>
      <c r="H69" s="653" t="s">
        <v>766</v>
      </c>
      <c r="I69" s="653" t="s">
        <v>635</v>
      </c>
      <c r="J69" s="653" t="s">
        <v>767</v>
      </c>
      <c r="K69" s="653"/>
      <c r="L69" s="655">
        <v>119.235</v>
      </c>
      <c r="M69" s="655">
        <v>1</v>
      </c>
      <c r="N69" s="656">
        <v>119.235</v>
      </c>
    </row>
    <row r="70" spans="1:14" ht="14.4" customHeight="1" x14ac:dyDescent="0.3">
      <c r="A70" s="651" t="s">
        <v>525</v>
      </c>
      <c r="B70" s="652" t="s">
        <v>526</v>
      </c>
      <c r="C70" s="653" t="s">
        <v>530</v>
      </c>
      <c r="D70" s="654" t="s">
        <v>1841</v>
      </c>
      <c r="E70" s="653" t="s">
        <v>547</v>
      </c>
      <c r="F70" s="654" t="s">
        <v>1846</v>
      </c>
      <c r="G70" s="653" t="s">
        <v>548</v>
      </c>
      <c r="H70" s="653" t="s">
        <v>768</v>
      </c>
      <c r="I70" s="653" t="s">
        <v>768</v>
      </c>
      <c r="J70" s="653" t="s">
        <v>678</v>
      </c>
      <c r="K70" s="653" t="s">
        <v>769</v>
      </c>
      <c r="L70" s="655">
        <v>76.76489297357972</v>
      </c>
      <c r="M70" s="655">
        <v>4</v>
      </c>
      <c r="N70" s="656">
        <v>307.05957189431888</v>
      </c>
    </row>
    <row r="71" spans="1:14" ht="14.4" customHeight="1" x14ac:dyDescent="0.3">
      <c r="A71" s="651" t="s">
        <v>525</v>
      </c>
      <c r="B71" s="652" t="s">
        <v>526</v>
      </c>
      <c r="C71" s="653" t="s">
        <v>530</v>
      </c>
      <c r="D71" s="654" t="s">
        <v>1841</v>
      </c>
      <c r="E71" s="653" t="s">
        <v>547</v>
      </c>
      <c r="F71" s="654" t="s">
        <v>1846</v>
      </c>
      <c r="G71" s="653" t="s">
        <v>548</v>
      </c>
      <c r="H71" s="653" t="s">
        <v>770</v>
      </c>
      <c r="I71" s="653" t="s">
        <v>770</v>
      </c>
      <c r="J71" s="653" t="s">
        <v>771</v>
      </c>
      <c r="K71" s="653" t="s">
        <v>772</v>
      </c>
      <c r="L71" s="655">
        <v>179.97511611568791</v>
      </c>
      <c r="M71" s="655">
        <v>1</v>
      </c>
      <c r="N71" s="656">
        <v>179.97511611568791</v>
      </c>
    </row>
    <row r="72" spans="1:14" ht="14.4" customHeight="1" x14ac:dyDescent="0.3">
      <c r="A72" s="651" t="s">
        <v>525</v>
      </c>
      <c r="B72" s="652" t="s">
        <v>526</v>
      </c>
      <c r="C72" s="653" t="s">
        <v>530</v>
      </c>
      <c r="D72" s="654" t="s">
        <v>1841</v>
      </c>
      <c r="E72" s="653" t="s">
        <v>547</v>
      </c>
      <c r="F72" s="654" t="s">
        <v>1846</v>
      </c>
      <c r="G72" s="653" t="s">
        <v>548</v>
      </c>
      <c r="H72" s="653" t="s">
        <v>773</v>
      </c>
      <c r="I72" s="653" t="s">
        <v>635</v>
      </c>
      <c r="J72" s="653" t="s">
        <v>774</v>
      </c>
      <c r="K72" s="653" t="s">
        <v>775</v>
      </c>
      <c r="L72" s="655">
        <v>53.273532991425398</v>
      </c>
      <c r="M72" s="655">
        <v>1</v>
      </c>
      <c r="N72" s="656">
        <v>53.273532991425398</v>
      </c>
    </row>
    <row r="73" spans="1:14" ht="14.4" customHeight="1" x14ac:dyDescent="0.3">
      <c r="A73" s="651" t="s">
        <v>525</v>
      </c>
      <c r="B73" s="652" t="s">
        <v>526</v>
      </c>
      <c r="C73" s="653" t="s">
        <v>530</v>
      </c>
      <c r="D73" s="654" t="s">
        <v>1841</v>
      </c>
      <c r="E73" s="653" t="s">
        <v>547</v>
      </c>
      <c r="F73" s="654" t="s">
        <v>1846</v>
      </c>
      <c r="G73" s="653" t="s">
        <v>548</v>
      </c>
      <c r="H73" s="653" t="s">
        <v>776</v>
      </c>
      <c r="I73" s="653" t="s">
        <v>776</v>
      </c>
      <c r="J73" s="653" t="s">
        <v>777</v>
      </c>
      <c r="K73" s="653" t="s">
        <v>778</v>
      </c>
      <c r="L73" s="655">
        <v>80.430293305477818</v>
      </c>
      <c r="M73" s="655">
        <v>1</v>
      </c>
      <c r="N73" s="656">
        <v>80.430293305477818</v>
      </c>
    </row>
    <row r="74" spans="1:14" ht="14.4" customHeight="1" x14ac:dyDescent="0.3">
      <c r="A74" s="651" t="s">
        <v>525</v>
      </c>
      <c r="B74" s="652" t="s">
        <v>526</v>
      </c>
      <c r="C74" s="653" t="s">
        <v>530</v>
      </c>
      <c r="D74" s="654" t="s">
        <v>1841</v>
      </c>
      <c r="E74" s="653" t="s">
        <v>547</v>
      </c>
      <c r="F74" s="654" t="s">
        <v>1846</v>
      </c>
      <c r="G74" s="653" t="s">
        <v>548</v>
      </c>
      <c r="H74" s="653" t="s">
        <v>779</v>
      </c>
      <c r="I74" s="653" t="s">
        <v>779</v>
      </c>
      <c r="J74" s="653" t="s">
        <v>780</v>
      </c>
      <c r="K74" s="653" t="s">
        <v>781</v>
      </c>
      <c r="L74" s="655">
        <v>68.569999999999979</v>
      </c>
      <c r="M74" s="655">
        <v>1</v>
      </c>
      <c r="N74" s="656">
        <v>68.569999999999979</v>
      </c>
    </row>
    <row r="75" spans="1:14" ht="14.4" customHeight="1" x14ac:dyDescent="0.3">
      <c r="A75" s="651" t="s">
        <v>525</v>
      </c>
      <c r="B75" s="652" t="s">
        <v>526</v>
      </c>
      <c r="C75" s="653" t="s">
        <v>530</v>
      </c>
      <c r="D75" s="654" t="s">
        <v>1841</v>
      </c>
      <c r="E75" s="653" t="s">
        <v>547</v>
      </c>
      <c r="F75" s="654" t="s">
        <v>1846</v>
      </c>
      <c r="G75" s="653" t="s">
        <v>548</v>
      </c>
      <c r="H75" s="653" t="s">
        <v>782</v>
      </c>
      <c r="I75" s="653" t="s">
        <v>635</v>
      </c>
      <c r="J75" s="653" t="s">
        <v>783</v>
      </c>
      <c r="K75" s="653"/>
      <c r="L75" s="655">
        <v>30.780000000000008</v>
      </c>
      <c r="M75" s="655">
        <v>5</v>
      </c>
      <c r="N75" s="656">
        <v>153.90000000000003</v>
      </c>
    </row>
    <row r="76" spans="1:14" ht="14.4" customHeight="1" x14ac:dyDescent="0.3">
      <c r="A76" s="651" t="s">
        <v>525</v>
      </c>
      <c r="B76" s="652" t="s">
        <v>526</v>
      </c>
      <c r="C76" s="653" t="s">
        <v>530</v>
      </c>
      <c r="D76" s="654" t="s">
        <v>1841</v>
      </c>
      <c r="E76" s="653" t="s">
        <v>547</v>
      </c>
      <c r="F76" s="654" t="s">
        <v>1846</v>
      </c>
      <c r="G76" s="653" t="s">
        <v>548</v>
      </c>
      <c r="H76" s="653" t="s">
        <v>784</v>
      </c>
      <c r="I76" s="653" t="s">
        <v>784</v>
      </c>
      <c r="J76" s="653" t="s">
        <v>785</v>
      </c>
      <c r="K76" s="653" t="s">
        <v>786</v>
      </c>
      <c r="L76" s="655">
        <v>199.98</v>
      </c>
      <c r="M76" s="655">
        <v>1</v>
      </c>
      <c r="N76" s="656">
        <v>199.98</v>
      </c>
    </row>
    <row r="77" spans="1:14" ht="14.4" customHeight="1" x14ac:dyDescent="0.3">
      <c r="A77" s="651" t="s">
        <v>525</v>
      </c>
      <c r="B77" s="652" t="s">
        <v>526</v>
      </c>
      <c r="C77" s="653" t="s">
        <v>530</v>
      </c>
      <c r="D77" s="654" t="s">
        <v>1841</v>
      </c>
      <c r="E77" s="653" t="s">
        <v>547</v>
      </c>
      <c r="F77" s="654" t="s">
        <v>1846</v>
      </c>
      <c r="G77" s="653" t="s">
        <v>548</v>
      </c>
      <c r="H77" s="653" t="s">
        <v>787</v>
      </c>
      <c r="I77" s="653" t="s">
        <v>787</v>
      </c>
      <c r="J77" s="653" t="s">
        <v>788</v>
      </c>
      <c r="K77" s="653" t="s">
        <v>789</v>
      </c>
      <c r="L77" s="655">
        <v>72.180000000000007</v>
      </c>
      <c r="M77" s="655">
        <v>1</v>
      </c>
      <c r="N77" s="656">
        <v>72.180000000000007</v>
      </c>
    </row>
    <row r="78" spans="1:14" ht="14.4" customHeight="1" x14ac:dyDescent="0.3">
      <c r="A78" s="651" t="s">
        <v>525</v>
      </c>
      <c r="B78" s="652" t="s">
        <v>526</v>
      </c>
      <c r="C78" s="653" t="s">
        <v>530</v>
      </c>
      <c r="D78" s="654" t="s">
        <v>1841</v>
      </c>
      <c r="E78" s="653" t="s">
        <v>547</v>
      </c>
      <c r="F78" s="654" t="s">
        <v>1846</v>
      </c>
      <c r="G78" s="653" t="s">
        <v>548</v>
      </c>
      <c r="H78" s="653" t="s">
        <v>790</v>
      </c>
      <c r="I78" s="653" t="s">
        <v>635</v>
      </c>
      <c r="J78" s="653" t="s">
        <v>791</v>
      </c>
      <c r="K78" s="653" t="s">
        <v>792</v>
      </c>
      <c r="L78" s="655">
        <v>255.96590585033471</v>
      </c>
      <c r="M78" s="655">
        <v>1</v>
      </c>
      <c r="N78" s="656">
        <v>255.96590585033471</v>
      </c>
    </row>
    <row r="79" spans="1:14" ht="14.4" customHeight="1" x14ac:dyDescent="0.3">
      <c r="A79" s="651" t="s">
        <v>525</v>
      </c>
      <c r="B79" s="652" t="s">
        <v>526</v>
      </c>
      <c r="C79" s="653" t="s">
        <v>530</v>
      </c>
      <c r="D79" s="654" t="s">
        <v>1841</v>
      </c>
      <c r="E79" s="653" t="s">
        <v>547</v>
      </c>
      <c r="F79" s="654" t="s">
        <v>1846</v>
      </c>
      <c r="G79" s="653" t="s">
        <v>548</v>
      </c>
      <c r="H79" s="653" t="s">
        <v>793</v>
      </c>
      <c r="I79" s="653" t="s">
        <v>793</v>
      </c>
      <c r="J79" s="653" t="s">
        <v>794</v>
      </c>
      <c r="K79" s="653" t="s">
        <v>795</v>
      </c>
      <c r="L79" s="655">
        <v>81.899760751940079</v>
      </c>
      <c r="M79" s="655">
        <v>1</v>
      </c>
      <c r="N79" s="656">
        <v>81.899760751940079</v>
      </c>
    </row>
    <row r="80" spans="1:14" ht="14.4" customHeight="1" x14ac:dyDescent="0.3">
      <c r="A80" s="651" t="s">
        <v>525</v>
      </c>
      <c r="B80" s="652" t="s">
        <v>526</v>
      </c>
      <c r="C80" s="653" t="s">
        <v>530</v>
      </c>
      <c r="D80" s="654" t="s">
        <v>1841</v>
      </c>
      <c r="E80" s="653" t="s">
        <v>547</v>
      </c>
      <c r="F80" s="654" t="s">
        <v>1846</v>
      </c>
      <c r="G80" s="653" t="s">
        <v>548</v>
      </c>
      <c r="H80" s="653" t="s">
        <v>796</v>
      </c>
      <c r="I80" s="653" t="s">
        <v>635</v>
      </c>
      <c r="J80" s="653" t="s">
        <v>797</v>
      </c>
      <c r="K80" s="653"/>
      <c r="L80" s="655">
        <v>68.530000000000015</v>
      </c>
      <c r="M80" s="655">
        <v>1</v>
      </c>
      <c r="N80" s="656">
        <v>68.530000000000015</v>
      </c>
    </row>
    <row r="81" spans="1:14" ht="14.4" customHeight="1" x14ac:dyDescent="0.3">
      <c r="A81" s="651" t="s">
        <v>525</v>
      </c>
      <c r="B81" s="652" t="s">
        <v>526</v>
      </c>
      <c r="C81" s="653" t="s">
        <v>530</v>
      </c>
      <c r="D81" s="654" t="s">
        <v>1841</v>
      </c>
      <c r="E81" s="653" t="s">
        <v>547</v>
      </c>
      <c r="F81" s="654" t="s">
        <v>1846</v>
      </c>
      <c r="G81" s="653" t="s">
        <v>798</v>
      </c>
      <c r="H81" s="653" t="s">
        <v>799</v>
      </c>
      <c r="I81" s="653" t="s">
        <v>800</v>
      </c>
      <c r="J81" s="653" t="s">
        <v>801</v>
      </c>
      <c r="K81" s="653" t="s">
        <v>802</v>
      </c>
      <c r="L81" s="655">
        <v>101.7</v>
      </c>
      <c r="M81" s="655">
        <v>1</v>
      </c>
      <c r="N81" s="656">
        <v>101.7</v>
      </c>
    </row>
    <row r="82" spans="1:14" ht="14.4" customHeight="1" x14ac:dyDescent="0.3">
      <c r="A82" s="651" t="s">
        <v>525</v>
      </c>
      <c r="B82" s="652" t="s">
        <v>526</v>
      </c>
      <c r="C82" s="653" t="s">
        <v>530</v>
      </c>
      <c r="D82" s="654" t="s">
        <v>1841</v>
      </c>
      <c r="E82" s="653" t="s">
        <v>547</v>
      </c>
      <c r="F82" s="654" t="s">
        <v>1846</v>
      </c>
      <c r="G82" s="653" t="s">
        <v>798</v>
      </c>
      <c r="H82" s="653" t="s">
        <v>803</v>
      </c>
      <c r="I82" s="653" t="s">
        <v>804</v>
      </c>
      <c r="J82" s="653" t="s">
        <v>805</v>
      </c>
      <c r="K82" s="653" t="s">
        <v>806</v>
      </c>
      <c r="L82" s="655">
        <v>90.379999999999967</v>
      </c>
      <c r="M82" s="655">
        <v>1</v>
      </c>
      <c r="N82" s="656">
        <v>90.379999999999967</v>
      </c>
    </row>
    <row r="83" spans="1:14" ht="14.4" customHeight="1" x14ac:dyDescent="0.3">
      <c r="A83" s="651" t="s">
        <v>525</v>
      </c>
      <c r="B83" s="652" t="s">
        <v>526</v>
      </c>
      <c r="C83" s="653" t="s">
        <v>530</v>
      </c>
      <c r="D83" s="654" t="s">
        <v>1841</v>
      </c>
      <c r="E83" s="653" t="s">
        <v>547</v>
      </c>
      <c r="F83" s="654" t="s">
        <v>1846</v>
      </c>
      <c r="G83" s="653" t="s">
        <v>798</v>
      </c>
      <c r="H83" s="653" t="s">
        <v>807</v>
      </c>
      <c r="I83" s="653" t="s">
        <v>808</v>
      </c>
      <c r="J83" s="653" t="s">
        <v>809</v>
      </c>
      <c r="K83" s="653" t="s">
        <v>810</v>
      </c>
      <c r="L83" s="655">
        <v>105.06000000000006</v>
      </c>
      <c r="M83" s="655">
        <v>1</v>
      </c>
      <c r="N83" s="656">
        <v>105.06000000000006</v>
      </c>
    </row>
    <row r="84" spans="1:14" ht="14.4" customHeight="1" x14ac:dyDescent="0.3">
      <c r="A84" s="651" t="s">
        <v>525</v>
      </c>
      <c r="B84" s="652" t="s">
        <v>526</v>
      </c>
      <c r="C84" s="653" t="s">
        <v>530</v>
      </c>
      <c r="D84" s="654" t="s">
        <v>1841</v>
      </c>
      <c r="E84" s="653" t="s">
        <v>547</v>
      </c>
      <c r="F84" s="654" t="s">
        <v>1846</v>
      </c>
      <c r="G84" s="653" t="s">
        <v>798</v>
      </c>
      <c r="H84" s="653" t="s">
        <v>811</v>
      </c>
      <c r="I84" s="653" t="s">
        <v>812</v>
      </c>
      <c r="J84" s="653" t="s">
        <v>813</v>
      </c>
      <c r="K84" s="653" t="s">
        <v>814</v>
      </c>
      <c r="L84" s="655">
        <v>20.130000000000013</v>
      </c>
      <c r="M84" s="655">
        <v>3</v>
      </c>
      <c r="N84" s="656">
        <v>60.390000000000043</v>
      </c>
    </row>
    <row r="85" spans="1:14" ht="14.4" customHeight="1" x14ac:dyDescent="0.3">
      <c r="A85" s="651" t="s">
        <v>525</v>
      </c>
      <c r="B85" s="652" t="s">
        <v>526</v>
      </c>
      <c r="C85" s="653" t="s">
        <v>530</v>
      </c>
      <c r="D85" s="654" t="s">
        <v>1841</v>
      </c>
      <c r="E85" s="653" t="s">
        <v>547</v>
      </c>
      <c r="F85" s="654" t="s">
        <v>1846</v>
      </c>
      <c r="G85" s="653" t="s">
        <v>798</v>
      </c>
      <c r="H85" s="653" t="s">
        <v>815</v>
      </c>
      <c r="I85" s="653" t="s">
        <v>816</v>
      </c>
      <c r="J85" s="653" t="s">
        <v>817</v>
      </c>
      <c r="K85" s="653" t="s">
        <v>818</v>
      </c>
      <c r="L85" s="655">
        <v>32.259954781461921</v>
      </c>
      <c r="M85" s="655">
        <v>13</v>
      </c>
      <c r="N85" s="656">
        <v>419.37941215900497</v>
      </c>
    </row>
    <row r="86" spans="1:14" ht="14.4" customHeight="1" x14ac:dyDescent="0.3">
      <c r="A86" s="651" t="s">
        <v>525</v>
      </c>
      <c r="B86" s="652" t="s">
        <v>526</v>
      </c>
      <c r="C86" s="653" t="s">
        <v>530</v>
      </c>
      <c r="D86" s="654" t="s">
        <v>1841</v>
      </c>
      <c r="E86" s="653" t="s">
        <v>547</v>
      </c>
      <c r="F86" s="654" t="s">
        <v>1846</v>
      </c>
      <c r="G86" s="653" t="s">
        <v>798</v>
      </c>
      <c r="H86" s="653" t="s">
        <v>819</v>
      </c>
      <c r="I86" s="653" t="s">
        <v>820</v>
      </c>
      <c r="J86" s="653" t="s">
        <v>821</v>
      </c>
      <c r="K86" s="653" t="s">
        <v>822</v>
      </c>
      <c r="L86" s="655">
        <v>29.999939260074914</v>
      </c>
      <c r="M86" s="655">
        <v>9</v>
      </c>
      <c r="N86" s="656">
        <v>269.99945334067422</v>
      </c>
    </row>
    <row r="87" spans="1:14" ht="14.4" customHeight="1" x14ac:dyDescent="0.3">
      <c r="A87" s="651" t="s">
        <v>525</v>
      </c>
      <c r="B87" s="652" t="s">
        <v>526</v>
      </c>
      <c r="C87" s="653" t="s">
        <v>530</v>
      </c>
      <c r="D87" s="654" t="s">
        <v>1841</v>
      </c>
      <c r="E87" s="653" t="s">
        <v>547</v>
      </c>
      <c r="F87" s="654" t="s">
        <v>1846</v>
      </c>
      <c r="G87" s="653" t="s">
        <v>798</v>
      </c>
      <c r="H87" s="653" t="s">
        <v>823</v>
      </c>
      <c r="I87" s="653" t="s">
        <v>824</v>
      </c>
      <c r="J87" s="653" t="s">
        <v>825</v>
      </c>
      <c r="K87" s="653" t="s">
        <v>826</v>
      </c>
      <c r="L87" s="655">
        <v>21.09980926472122</v>
      </c>
      <c r="M87" s="655">
        <v>3</v>
      </c>
      <c r="N87" s="656">
        <v>63.299427794163662</v>
      </c>
    </row>
    <row r="88" spans="1:14" ht="14.4" customHeight="1" x14ac:dyDescent="0.3">
      <c r="A88" s="651" t="s">
        <v>525</v>
      </c>
      <c r="B88" s="652" t="s">
        <v>526</v>
      </c>
      <c r="C88" s="653" t="s">
        <v>530</v>
      </c>
      <c r="D88" s="654" t="s">
        <v>1841</v>
      </c>
      <c r="E88" s="653" t="s">
        <v>547</v>
      </c>
      <c r="F88" s="654" t="s">
        <v>1846</v>
      </c>
      <c r="G88" s="653" t="s">
        <v>798</v>
      </c>
      <c r="H88" s="653" t="s">
        <v>827</v>
      </c>
      <c r="I88" s="653" t="s">
        <v>828</v>
      </c>
      <c r="J88" s="653" t="s">
        <v>825</v>
      </c>
      <c r="K88" s="653" t="s">
        <v>829</v>
      </c>
      <c r="L88" s="655">
        <v>58.929999999999993</v>
      </c>
      <c r="M88" s="655">
        <v>2</v>
      </c>
      <c r="N88" s="656">
        <v>117.85999999999999</v>
      </c>
    </row>
    <row r="89" spans="1:14" ht="14.4" customHeight="1" x14ac:dyDescent="0.3">
      <c r="A89" s="651" t="s">
        <v>525</v>
      </c>
      <c r="B89" s="652" t="s">
        <v>526</v>
      </c>
      <c r="C89" s="653" t="s">
        <v>530</v>
      </c>
      <c r="D89" s="654" t="s">
        <v>1841</v>
      </c>
      <c r="E89" s="653" t="s">
        <v>547</v>
      </c>
      <c r="F89" s="654" t="s">
        <v>1846</v>
      </c>
      <c r="G89" s="653" t="s">
        <v>798</v>
      </c>
      <c r="H89" s="653" t="s">
        <v>830</v>
      </c>
      <c r="I89" s="653" t="s">
        <v>831</v>
      </c>
      <c r="J89" s="653" t="s">
        <v>832</v>
      </c>
      <c r="K89" s="653" t="s">
        <v>833</v>
      </c>
      <c r="L89" s="655">
        <v>16.780000000000008</v>
      </c>
      <c r="M89" s="655">
        <v>1</v>
      </c>
      <c r="N89" s="656">
        <v>16.780000000000008</v>
      </c>
    </row>
    <row r="90" spans="1:14" ht="14.4" customHeight="1" x14ac:dyDescent="0.3">
      <c r="A90" s="651" t="s">
        <v>525</v>
      </c>
      <c r="B90" s="652" t="s">
        <v>526</v>
      </c>
      <c r="C90" s="653" t="s">
        <v>530</v>
      </c>
      <c r="D90" s="654" t="s">
        <v>1841</v>
      </c>
      <c r="E90" s="653" t="s">
        <v>547</v>
      </c>
      <c r="F90" s="654" t="s">
        <v>1846</v>
      </c>
      <c r="G90" s="653" t="s">
        <v>798</v>
      </c>
      <c r="H90" s="653" t="s">
        <v>834</v>
      </c>
      <c r="I90" s="653" t="s">
        <v>835</v>
      </c>
      <c r="J90" s="653" t="s">
        <v>836</v>
      </c>
      <c r="K90" s="653" t="s">
        <v>837</v>
      </c>
      <c r="L90" s="655">
        <v>48.730000000000004</v>
      </c>
      <c r="M90" s="655">
        <v>2</v>
      </c>
      <c r="N90" s="656">
        <v>97.460000000000008</v>
      </c>
    </row>
    <row r="91" spans="1:14" ht="14.4" customHeight="1" x14ac:dyDescent="0.3">
      <c r="A91" s="651" t="s">
        <v>525</v>
      </c>
      <c r="B91" s="652" t="s">
        <v>526</v>
      </c>
      <c r="C91" s="653" t="s">
        <v>530</v>
      </c>
      <c r="D91" s="654" t="s">
        <v>1841</v>
      </c>
      <c r="E91" s="653" t="s">
        <v>547</v>
      </c>
      <c r="F91" s="654" t="s">
        <v>1846</v>
      </c>
      <c r="G91" s="653" t="s">
        <v>798</v>
      </c>
      <c r="H91" s="653" t="s">
        <v>838</v>
      </c>
      <c r="I91" s="653" t="s">
        <v>839</v>
      </c>
      <c r="J91" s="653" t="s">
        <v>809</v>
      </c>
      <c r="K91" s="653" t="s">
        <v>840</v>
      </c>
      <c r="L91" s="655">
        <v>58.740095387700535</v>
      </c>
      <c r="M91" s="655">
        <v>7</v>
      </c>
      <c r="N91" s="656">
        <v>411.18066771390374</v>
      </c>
    </row>
    <row r="92" spans="1:14" ht="14.4" customHeight="1" x14ac:dyDescent="0.3">
      <c r="A92" s="651" t="s">
        <v>525</v>
      </c>
      <c r="B92" s="652" t="s">
        <v>526</v>
      </c>
      <c r="C92" s="653" t="s">
        <v>530</v>
      </c>
      <c r="D92" s="654" t="s">
        <v>1841</v>
      </c>
      <c r="E92" s="653" t="s">
        <v>547</v>
      </c>
      <c r="F92" s="654" t="s">
        <v>1846</v>
      </c>
      <c r="G92" s="653" t="s">
        <v>798</v>
      </c>
      <c r="H92" s="653" t="s">
        <v>841</v>
      </c>
      <c r="I92" s="653" t="s">
        <v>842</v>
      </c>
      <c r="J92" s="653" t="s">
        <v>843</v>
      </c>
      <c r="K92" s="653" t="s">
        <v>844</v>
      </c>
      <c r="L92" s="655">
        <v>20.059667143355295</v>
      </c>
      <c r="M92" s="655">
        <v>2</v>
      </c>
      <c r="N92" s="656">
        <v>40.11933428671059</v>
      </c>
    </row>
    <row r="93" spans="1:14" ht="14.4" customHeight="1" x14ac:dyDescent="0.3">
      <c r="A93" s="651" t="s">
        <v>525</v>
      </c>
      <c r="B93" s="652" t="s">
        <v>526</v>
      </c>
      <c r="C93" s="653" t="s">
        <v>530</v>
      </c>
      <c r="D93" s="654" t="s">
        <v>1841</v>
      </c>
      <c r="E93" s="653" t="s">
        <v>547</v>
      </c>
      <c r="F93" s="654" t="s">
        <v>1846</v>
      </c>
      <c r="G93" s="653" t="s">
        <v>798</v>
      </c>
      <c r="H93" s="653" t="s">
        <v>845</v>
      </c>
      <c r="I93" s="653" t="s">
        <v>846</v>
      </c>
      <c r="J93" s="653" t="s">
        <v>847</v>
      </c>
      <c r="K93" s="653" t="s">
        <v>848</v>
      </c>
      <c r="L93" s="655">
        <v>73.840000000000018</v>
      </c>
      <c r="M93" s="655">
        <v>1</v>
      </c>
      <c r="N93" s="656">
        <v>73.840000000000018</v>
      </c>
    </row>
    <row r="94" spans="1:14" ht="14.4" customHeight="1" x14ac:dyDescent="0.3">
      <c r="A94" s="651" t="s">
        <v>525</v>
      </c>
      <c r="B94" s="652" t="s">
        <v>526</v>
      </c>
      <c r="C94" s="653" t="s">
        <v>530</v>
      </c>
      <c r="D94" s="654" t="s">
        <v>1841</v>
      </c>
      <c r="E94" s="653" t="s">
        <v>547</v>
      </c>
      <c r="F94" s="654" t="s">
        <v>1846</v>
      </c>
      <c r="G94" s="653" t="s">
        <v>798</v>
      </c>
      <c r="H94" s="653" t="s">
        <v>849</v>
      </c>
      <c r="I94" s="653" t="s">
        <v>849</v>
      </c>
      <c r="J94" s="653" t="s">
        <v>850</v>
      </c>
      <c r="K94" s="653" t="s">
        <v>851</v>
      </c>
      <c r="L94" s="655">
        <v>169.04</v>
      </c>
      <c r="M94" s="655">
        <v>1</v>
      </c>
      <c r="N94" s="656">
        <v>169.04</v>
      </c>
    </row>
    <row r="95" spans="1:14" ht="14.4" customHeight="1" x14ac:dyDescent="0.3">
      <c r="A95" s="651" t="s">
        <v>525</v>
      </c>
      <c r="B95" s="652" t="s">
        <v>526</v>
      </c>
      <c r="C95" s="653" t="s">
        <v>530</v>
      </c>
      <c r="D95" s="654" t="s">
        <v>1841</v>
      </c>
      <c r="E95" s="653" t="s">
        <v>547</v>
      </c>
      <c r="F95" s="654" t="s">
        <v>1846</v>
      </c>
      <c r="G95" s="653" t="s">
        <v>798</v>
      </c>
      <c r="H95" s="653" t="s">
        <v>852</v>
      </c>
      <c r="I95" s="653" t="s">
        <v>852</v>
      </c>
      <c r="J95" s="653" t="s">
        <v>853</v>
      </c>
      <c r="K95" s="653" t="s">
        <v>854</v>
      </c>
      <c r="L95" s="655">
        <v>67.828200129518905</v>
      </c>
      <c r="M95" s="655">
        <v>5</v>
      </c>
      <c r="N95" s="656">
        <v>339.14100064759452</v>
      </c>
    </row>
    <row r="96" spans="1:14" ht="14.4" customHeight="1" x14ac:dyDescent="0.3">
      <c r="A96" s="651" t="s">
        <v>525</v>
      </c>
      <c r="B96" s="652" t="s">
        <v>526</v>
      </c>
      <c r="C96" s="653" t="s">
        <v>530</v>
      </c>
      <c r="D96" s="654" t="s">
        <v>1841</v>
      </c>
      <c r="E96" s="653" t="s">
        <v>547</v>
      </c>
      <c r="F96" s="654" t="s">
        <v>1846</v>
      </c>
      <c r="G96" s="653" t="s">
        <v>798</v>
      </c>
      <c r="H96" s="653" t="s">
        <v>855</v>
      </c>
      <c r="I96" s="653" t="s">
        <v>855</v>
      </c>
      <c r="J96" s="653" t="s">
        <v>856</v>
      </c>
      <c r="K96" s="653" t="s">
        <v>857</v>
      </c>
      <c r="L96" s="655">
        <v>86.163965296918235</v>
      </c>
      <c r="M96" s="655">
        <v>5</v>
      </c>
      <c r="N96" s="656">
        <v>430.8198264845912</v>
      </c>
    </row>
    <row r="97" spans="1:14" ht="14.4" customHeight="1" x14ac:dyDescent="0.3">
      <c r="A97" s="651" t="s">
        <v>525</v>
      </c>
      <c r="B97" s="652" t="s">
        <v>526</v>
      </c>
      <c r="C97" s="653" t="s">
        <v>530</v>
      </c>
      <c r="D97" s="654" t="s">
        <v>1841</v>
      </c>
      <c r="E97" s="653" t="s">
        <v>858</v>
      </c>
      <c r="F97" s="654" t="s">
        <v>1847</v>
      </c>
      <c r="G97" s="653" t="s">
        <v>548</v>
      </c>
      <c r="H97" s="653" t="s">
        <v>859</v>
      </c>
      <c r="I97" s="653" t="s">
        <v>860</v>
      </c>
      <c r="J97" s="653" t="s">
        <v>861</v>
      </c>
      <c r="K97" s="653" t="s">
        <v>862</v>
      </c>
      <c r="L97" s="655">
        <v>164.44999999999996</v>
      </c>
      <c r="M97" s="655">
        <v>2</v>
      </c>
      <c r="N97" s="656">
        <v>328.89999999999992</v>
      </c>
    </row>
    <row r="98" spans="1:14" ht="14.4" customHeight="1" x14ac:dyDescent="0.3">
      <c r="A98" s="651" t="s">
        <v>525</v>
      </c>
      <c r="B98" s="652" t="s">
        <v>526</v>
      </c>
      <c r="C98" s="653" t="s">
        <v>530</v>
      </c>
      <c r="D98" s="654" t="s">
        <v>1841</v>
      </c>
      <c r="E98" s="653" t="s">
        <v>858</v>
      </c>
      <c r="F98" s="654" t="s">
        <v>1847</v>
      </c>
      <c r="G98" s="653" t="s">
        <v>548</v>
      </c>
      <c r="H98" s="653" t="s">
        <v>863</v>
      </c>
      <c r="I98" s="653" t="s">
        <v>863</v>
      </c>
      <c r="J98" s="653" t="s">
        <v>864</v>
      </c>
      <c r="K98" s="653" t="s">
        <v>810</v>
      </c>
      <c r="L98" s="655">
        <v>90.220000000000041</v>
      </c>
      <c r="M98" s="655">
        <v>2</v>
      </c>
      <c r="N98" s="656">
        <v>180.44000000000008</v>
      </c>
    </row>
    <row r="99" spans="1:14" ht="14.4" customHeight="1" x14ac:dyDescent="0.3">
      <c r="A99" s="651" t="s">
        <v>525</v>
      </c>
      <c r="B99" s="652" t="s">
        <v>526</v>
      </c>
      <c r="C99" s="653" t="s">
        <v>530</v>
      </c>
      <c r="D99" s="654" t="s">
        <v>1841</v>
      </c>
      <c r="E99" s="653" t="s">
        <v>858</v>
      </c>
      <c r="F99" s="654" t="s">
        <v>1847</v>
      </c>
      <c r="G99" s="653" t="s">
        <v>798</v>
      </c>
      <c r="H99" s="653" t="s">
        <v>865</v>
      </c>
      <c r="I99" s="653" t="s">
        <v>866</v>
      </c>
      <c r="J99" s="653" t="s">
        <v>861</v>
      </c>
      <c r="K99" s="653" t="s">
        <v>867</v>
      </c>
      <c r="L99" s="655">
        <v>20.03</v>
      </c>
      <c r="M99" s="655">
        <v>10</v>
      </c>
      <c r="N99" s="656">
        <v>200.3</v>
      </c>
    </row>
    <row r="100" spans="1:14" ht="14.4" customHeight="1" x14ac:dyDescent="0.3">
      <c r="A100" s="651" t="s">
        <v>525</v>
      </c>
      <c r="B100" s="652" t="s">
        <v>526</v>
      </c>
      <c r="C100" s="653" t="s">
        <v>530</v>
      </c>
      <c r="D100" s="654" t="s">
        <v>1841</v>
      </c>
      <c r="E100" s="653" t="s">
        <v>858</v>
      </c>
      <c r="F100" s="654" t="s">
        <v>1847</v>
      </c>
      <c r="G100" s="653" t="s">
        <v>798</v>
      </c>
      <c r="H100" s="653" t="s">
        <v>868</v>
      </c>
      <c r="I100" s="653" t="s">
        <v>869</v>
      </c>
      <c r="J100" s="653" t="s">
        <v>870</v>
      </c>
      <c r="K100" s="653" t="s">
        <v>871</v>
      </c>
      <c r="L100" s="655">
        <v>133.32999999999998</v>
      </c>
      <c r="M100" s="655">
        <v>1</v>
      </c>
      <c r="N100" s="656">
        <v>133.32999999999998</v>
      </c>
    </row>
    <row r="101" spans="1:14" ht="14.4" customHeight="1" x14ac:dyDescent="0.3">
      <c r="A101" s="651" t="s">
        <v>525</v>
      </c>
      <c r="B101" s="652" t="s">
        <v>526</v>
      </c>
      <c r="C101" s="653" t="s">
        <v>530</v>
      </c>
      <c r="D101" s="654" t="s">
        <v>1841</v>
      </c>
      <c r="E101" s="653" t="s">
        <v>858</v>
      </c>
      <c r="F101" s="654" t="s">
        <v>1847</v>
      </c>
      <c r="G101" s="653" t="s">
        <v>798</v>
      </c>
      <c r="H101" s="653" t="s">
        <v>872</v>
      </c>
      <c r="I101" s="653" t="s">
        <v>873</v>
      </c>
      <c r="J101" s="653" t="s">
        <v>874</v>
      </c>
      <c r="K101" s="653" t="s">
        <v>875</v>
      </c>
      <c r="L101" s="655">
        <v>28.889999999999997</v>
      </c>
      <c r="M101" s="655">
        <v>10</v>
      </c>
      <c r="N101" s="656">
        <v>288.89999999999998</v>
      </c>
    </row>
    <row r="102" spans="1:14" ht="14.4" customHeight="1" x14ac:dyDescent="0.3">
      <c r="A102" s="651" t="s">
        <v>525</v>
      </c>
      <c r="B102" s="652" t="s">
        <v>526</v>
      </c>
      <c r="C102" s="653" t="s">
        <v>530</v>
      </c>
      <c r="D102" s="654" t="s">
        <v>1841</v>
      </c>
      <c r="E102" s="653" t="s">
        <v>858</v>
      </c>
      <c r="F102" s="654" t="s">
        <v>1847</v>
      </c>
      <c r="G102" s="653" t="s">
        <v>798</v>
      </c>
      <c r="H102" s="653" t="s">
        <v>876</v>
      </c>
      <c r="I102" s="653" t="s">
        <v>876</v>
      </c>
      <c r="J102" s="653" t="s">
        <v>877</v>
      </c>
      <c r="K102" s="653" t="s">
        <v>878</v>
      </c>
      <c r="L102" s="655">
        <v>36.023000000000003</v>
      </c>
      <c r="M102" s="655">
        <v>20</v>
      </c>
      <c r="N102" s="656">
        <v>720.46</v>
      </c>
    </row>
    <row r="103" spans="1:14" ht="14.4" customHeight="1" x14ac:dyDescent="0.3">
      <c r="A103" s="651" t="s">
        <v>525</v>
      </c>
      <c r="B103" s="652" t="s">
        <v>526</v>
      </c>
      <c r="C103" s="653" t="s">
        <v>530</v>
      </c>
      <c r="D103" s="654" t="s">
        <v>1841</v>
      </c>
      <c r="E103" s="653" t="s">
        <v>858</v>
      </c>
      <c r="F103" s="654" t="s">
        <v>1847</v>
      </c>
      <c r="G103" s="653" t="s">
        <v>798</v>
      </c>
      <c r="H103" s="653" t="s">
        <v>879</v>
      </c>
      <c r="I103" s="653" t="s">
        <v>879</v>
      </c>
      <c r="J103" s="653" t="s">
        <v>880</v>
      </c>
      <c r="K103" s="653" t="s">
        <v>881</v>
      </c>
      <c r="L103" s="655">
        <v>217.80000000000018</v>
      </c>
      <c r="M103" s="655">
        <v>19.399999999999999</v>
      </c>
      <c r="N103" s="656">
        <v>4225.3200000000033</v>
      </c>
    </row>
    <row r="104" spans="1:14" ht="14.4" customHeight="1" x14ac:dyDescent="0.3">
      <c r="A104" s="651" t="s">
        <v>525</v>
      </c>
      <c r="B104" s="652" t="s">
        <v>526</v>
      </c>
      <c r="C104" s="653" t="s">
        <v>530</v>
      </c>
      <c r="D104" s="654" t="s">
        <v>1841</v>
      </c>
      <c r="E104" s="653" t="s">
        <v>858</v>
      </c>
      <c r="F104" s="654" t="s">
        <v>1847</v>
      </c>
      <c r="G104" s="653" t="s">
        <v>798</v>
      </c>
      <c r="H104" s="653" t="s">
        <v>882</v>
      </c>
      <c r="I104" s="653" t="s">
        <v>883</v>
      </c>
      <c r="J104" s="653" t="s">
        <v>884</v>
      </c>
      <c r="K104" s="653" t="s">
        <v>885</v>
      </c>
      <c r="L104" s="655">
        <v>263.99999999999989</v>
      </c>
      <c r="M104" s="655">
        <v>1.4000000000000001</v>
      </c>
      <c r="N104" s="656">
        <v>369.59999999999991</v>
      </c>
    </row>
    <row r="105" spans="1:14" ht="14.4" customHeight="1" x14ac:dyDescent="0.3">
      <c r="A105" s="651" t="s">
        <v>525</v>
      </c>
      <c r="B105" s="652" t="s">
        <v>526</v>
      </c>
      <c r="C105" s="653" t="s">
        <v>535</v>
      </c>
      <c r="D105" s="654" t="s">
        <v>1842</v>
      </c>
      <c r="E105" s="653" t="s">
        <v>547</v>
      </c>
      <c r="F105" s="654" t="s">
        <v>1846</v>
      </c>
      <c r="G105" s="653"/>
      <c r="H105" s="653" t="s">
        <v>886</v>
      </c>
      <c r="I105" s="653" t="s">
        <v>886</v>
      </c>
      <c r="J105" s="653" t="s">
        <v>887</v>
      </c>
      <c r="K105" s="653" t="s">
        <v>888</v>
      </c>
      <c r="L105" s="655">
        <v>214.64046420868632</v>
      </c>
      <c r="M105" s="655">
        <v>2</v>
      </c>
      <c r="N105" s="656">
        <v>429.28092841737265</v>
      </c>
    </row>
    <row r="106" spans="1:14" ht="14.4" customHeight="1" x14ac:dyDescent="0.3">
      <c r="A106" s="651" t="s">
        <v>525</v>
      </c>
      <c r="B106" s="652" t="s">
        <v>526</v>
      </c>
      <c r="C106" s="653" t="s">
        <v>535</v>
      </c>
      <c r="D106" s="654" t="s">
        <v>1842</v>
      </c>
      <c r="E106" s="653" t="s">
        <v>547</v>
      </c>
      <c r="F106" s="654" t="s">
        <v>1846</v>
      </c>
      <c r="G106" s="653" t="s">
        <v>548</v>
      </c>
      <c r="H106" s="653" t="s">
        <v>549</v>
      </c>
      <c r="I106" s="653" t="s">
        <v>549</v>
      </c>
      <c r="J106" s="653" t="s">
        <v>550</v>
      </c>
      <c r="K106" s="653" t="s">
        <v>551</v>
      </c>
      <c r="L106" s="655">
        <v>171.60025990015711</v>
      </c>
      <c r="M106" s="655">
        <v>14</v>
      </c>
      <c r="N106" s="656">
        <v>2402.4036386021994</v>
      </c>
    </row>
    <row r="107" spans="1:14" ht="14.4" customHeight="1" x14ac:dyDescent="0.3">
      <c r="A107" s="651" t="s">
        <v>525</v>
      </c>
      <c r="B107" s="652" t="s">
        <v>526</v>
      </c>
      <c r="C107" s="653" t="s">
        <v>535</v>
      </c>
      <c r="D107" s="654" t="s">
        <v>1842</v>
      </c>
      <c r="E107" s="653" t="s">
        <v>547</v>
      </c>
      <c r="F107" s="654" t="s">
        <v>1846</v>
      </c>
      <c r="G107" s="653" t="s">
        <v>548</v>
      </c>
      <c r="H107" s="653" t="s">
        <v>552</v>
      </c>
      <c r="I107" s="653" t="s">
        <v>552</v>
      </c>
      <c r="J107" s="653" t="s">
        <v>553</v>
      </c>
      <c r="K107" s="653" t="s">
        <v>554</v>
      </c>
      <c r="L107" s="655">
        <v>173.68999999999997</v>
      </c>
      <c r="M107" s="655">
        <v>3</v>
      </c>
      <c r="N107" s="656">
        <v>521.06999999999994</v>
      </c>
    </row>
    <row r="108" spans="1:14" ht="14.4" customHeight="1" x14ac:dyDescent="0.3">
      <c r="A108" s="651" t="s">
        <v>525</v>
      </c>
      <c r="B108" s="652" t="s">
        <v>526</v>
      </c>
      <c r="C108" s="653" t="s">
        <v>535</v>
      </c>
      <c r="D108" s="654" t="s">
        <v>1842</v>
      </c>
      <c r="E108" s="653" t="s">
        <v>547</v>
      </c>
      <c r="F108" s="654" t="s">
        <v>1846</v>
      </c>
      <c r="G108" s="653" t="s">
        <v>548</v>
      </c>
      <c r="H108" s="653" t="s">
        <v>555</v>
      </c>
      <c r="I108" s="653" t="s">
        <v>555</v>
      </c>
      <c r="J108" s="653" t="s">
        <v>550</v>
      </c>
      <c r="K108" s="653" t="s">
        <v>556</v>
      </c>
      <c r="L108" s="655">
        <v>93.5</v>
      </c>
      <c r="M108" s="655">
        <v>1</v>
      </c>
      <c r="N108" s="656">
        <v>93.5</v>
      </c>
    </row>
    <row r="109" spans="1:14" ht="14.4" customHeight="1" x14ac:dyDescent="0.3">
      <c r="A109" s="651" t="s">
        <v>525</v>
      </c>
      <c r="B109" s="652" t="s">
        <v>526</v>
      </c>
      <c r="C109" s="653" t="s">
        <v>535</v>
      </c>
      <c r="D109" s="654" t="s">
        <v>1842</v>
      </c>
      <c r="E109" s="653" t="s">
        <v>547</v>
      </c>
      <c r="F109" s="654" t="s">
        <v>1846</v>
      </c>
      <c r="G109" s="653" t="s">
        <v>548</v>
      </c>
      <c r="H109" s="653" t="s">
        <v>889</v>
      </c>
      <c r="I109" s="653" t="s">
        <v>890</v>
      </c>
      <c r="J109" s="653" t="s">
        <v>891</v>
      </c>
      <c r="K109" s="653" t="s">
        <v>892</v>
      </c>
      <c r="L109" s="655">
        <v>119.56364825461871</v>
      </c>
      <c r="M109" s="655">
        <v>0.79999999999999982</v>
      </c>
      <c r="N109" s="656">
        <v>95.650918603694947</v>
      </c>
    </row>
    <row r="110" spans="1:14" ht="14.4" customHeight="1" x14ac:dyDescent="0.3">
      <c r="A110" s="651" t="s">
        <v>525</v>
      </c>
      <c r="B110" s="652" t="s">
        <v>526</v>
      </c>
      <c r="C110" s="653" t="s">
        <v>535</v>
      </c>
      <c r="D110" s="654" t="s">
        <v>1842</v>
      </c>
      <c r="E110" s="653" t="s">
        <v>547</v>
      </c>
      <c r="F110" s="654" t="s">
        <v>1846</v>
      </c>
      <c r="G110" s="653" t="s">
        <v>548</v>
      </c>
      <c r="H110" s="653" t="s">
        <v>565</v>
      </c>
      <c r="I110" s="653" t="s">
        <v>566</v>
      </c>
      <c r="J110" s="653" t="s">
        <v>567</v>
      </c>
      <c r="K110" s="653" t="s">
        <v>568</v>
      </c>
      <c r="L110" s="655">
        <v>64.54000000000002</v>
      </c>
      <c r="M110" s="655">
        <v>2</v>
      </c>
      <c r="N110" s="656">
        <v>129.08000000000004</v>
      </c>
    </row>
    <row r="111" spans="1:14" ht="14.4" customHeight="1" x14ac:dyDescent="0.3">
      <c r="A111" s="651" t="s">
        <v>525</v>
      </c>
      <c r="B111" s="652" t="s">
        <v>526</v>
      </c>
      <c r="C111" s="653" t="s">
        <v>535</v>
      </c>
      <c r="D111" s="654" t="s">
        <v>1842</v>
      </c>
      <c r="E111" s="653" t="s">
        <v>547</v>
      </c>
      <c r="F111" s="654" t="s">
        <v>1846</v>
      </c>
      <c r="G111" s="653" t="s">
        <v>548</v>
      </c>
      <c r="H111" s="653" t="s">
        <v>573</v>
      </c>
      <c r="I111" s="653" t="s">
        <v>574</v>
      </c>
      <c r="J111" s="653" t="s">
        <v>575</v>
      </c>
      <c r="K111" s="653" t="s">
        <v>576</v>
      </c>
      <c r="L111" s="655">
        <v>79.1126095680699</v>
      </c>
      <c r="M111" s="655">
        <v>2</v>
      </c>
      <c r="N111" s="656">
        <v>158.2252191361398</v>
      </c>
    </row>
    <row r="112" spans="1:14" ht="14.4" customHeight="1" x14ac:dyDescent="0.3">
      <c r="A112" s="651" t="s">
        <v>525</v>
      </c>
      <c r="B112" s="652" t="s">
        <v>526</v>
      </c>
      <c r="C112" s="653" t="s">
        <v>535</v>
      </c>
      <c r="D112" s="654" t="s">
        <v>1842</v>
      </c>
      <c r="E112" s="653" t="s">
        <v>547</v>
      </c>
      <c r="F112" s="654" t="s">
        <v>1846</v>
      </c>
      <c r="G112" s="653" t="s">
        <v>548</v>
      </c>
      <c r="H112" s="653" t="s">
        <v>577</v>
      </c>
      <c r="I112" s="653" t="s">
        <v>578</v>
      </c>
      <c r="J112" s="653" t="s">
        <v>579</v>
      </c>
      <c r="K112" s="653" t="s">
        <v>580</v>
      </c>
      <c r="L112" s="655">
        <v>63.949998555758441</v>
      </c>
      <c r="M112" s="655">
        <v>2</v>
      </c>
      <c r="N112" s="656">
        <v>127.89999711151688</v>
      </c>
    </row>
    <row r="113" spans="1:14" ht="14.4" customHeight="1" x14ac:dyDescent="0.3">
      <c r="A113" s="651" t="s">
        <v>525</v>
      </c>
      <c r="B113" s="652" t="s">
        <v>526</v>
      </c>
      <c r="C113" s="653" t="s">
        <v>535</v>
      </c>
      <c r="D113" s="654" t="s">
        <v>1842</v>
      </c>
      <c r="E113" s="653" t="s">
        <v>547</v>
      </c>
      <c r="F113" s="654" t="s">
        <v>1846</v>
      </c>
      <c r="G113" s="653" t="s">
        <v>548</v>
      </c>
      <c r="H113" s="653" t="s">
        <v>581</v>
      </c>
      <c r="I113" s="653" t="s">
        <v>582</v>
      </c>
      <c r="J113" s="653" t="s">
        <v>583</v>
      </c>
      <c r="K113" s="653" t="s">
        <v>584</v>
      </c>
      <c r="L113" s="655">
        <v>77.479795730509849</v>
      </c>
      <c r="M113" s="655">
        <v>21</v>
      </c>
      <c r="N113" s="656">
        <v>1627.0757103407068</v>
      </c>
    </row>
    <row r="114" spans="1:14" ht="14.4" customHeight="1" x14ac:dyDescent="0.3">
      <c r="A114" s="651" t="s">
        <v>525</v>
      </c>
      <c r="B114" s="652" t="s">
        <v>526</v>
      </c>
      <c r="C114" s="653" t="s">
        <v>535</v>
      </c>
      <c r="D114" s="654" t="s">
        <v>1842</v>
      </c>
      <c r="E114" s="653" t="s">
        <v>547</v>
      </c>
      <c r="F114" s="654" t="s">
        <v>1846</v>
      </c>
      <c r="G114" s="653" t="s">
        <v>548</v>
      </c>
      <c r="H114" s="653" t="s">
        <v>893</v>
      </c>
      <c r="I114" s="653" t="s">
        <v>894</v>
      </c>
      <c r="J114" s="653" t="s">
        <v>895</v>
      </c>
      <c r="K114" s="653" t="s">
        <v>896</v>
      </c>
      <c r="L114" s="655">
        <v>87.970000000000013</v>
      </c>
      <c r="M114" s="655">
        <v>1</v>
      </c>
      <c r="N114" s="656">
        <v>87.970000000000013</v>
      </c>
    </row>
    <row r="115" spans="1:14" ht="14.4" customHeight="1" x14ac:dyDescent="0.3">
      <c r="A115" s="651" t="s">
        <v>525</v>
      </c>
      <c r="B115" s="652" t="s">
        <v>526</v>
      </c>
      <c r="C115" s="653" t="s">
        <v>535</v>
      </c>
      <c r="D115" s="654" t="s">
        <v>1842</v>
      </c>
      <c r="E115" s="653" t="s">
        <v>547</v>
      </c>
      <c r="F115" s="654" t="s">
        <v>1846</v>
      </c>
      <c r="G115" s="653" t="s">
        <v>548</v>
      </c>
      <c r="H115" s="653" t="s">
        <v>897</v>
      </c>
      <c r="I115" s="653" t="s">
        <v>898</v>
      </c>
      <c r="J115" s="653" t="s">
        <v>899</v>
      </c>
      <c r="K115" s="653" t="s">
        <v>900</v>
      </c>
      <c r="L115" s="655">
        <v>40.139839578283997</v>
      </c>
      <c r="M115" s="655">
        <v>1</v>
      </c>
      <c r="N115" s="656">
        <v>40.139839578283997</v>
      </c>
    </row>
    <row r="116" spans="1:14" ht="14.4" customHeight="1" x14ac:dyDescent="0.3">
      <c r="A116" s="651" t="s">
        <v>525</v>
      </c>
      <c r="B116" s="652" t="s">
        <v>526</v>
      </c>
      <c r="C116" s="653" t="s">
        <v>535</v>
      </c>
      <c r="D116" s="654" t="s">
        <v>1842</v>
      </c>
      <c r="E116" s="653" t="s">
        <v>547</v>
      </c>
      <c r="F116" s="654" t="s">
        <v>1846</v>
      </c>
      <c r="G116" s="653" t="s">
        <v>548</v>
      </c>
      <c r="H116" s="653" t="s">
        <v>585</v>
      </c>
      <c r="I116" s="653" t="s">
        <v>586</v>
      </c>
      <c r="J116" s="653" t="s">
        <v>587</v>
      </c>
      <c r="K116" s="653" t="s">
        <v>588</v>
      </c>
      <c r="L116" s="655">
        <v>66.14983512084325</v>
      </c>
      <c r="M116" s="655">
        <v>2</v>
      </c>
      <c r="N116" s="656">
        <v>132.2996702416865</v>
      </c>
    </row>
    <row r="117" spans="1:14" ht="14.4" customHeight="1" x14ac:dyDescent="0.3">
      <c r="A117" s="651" t="s">
        <v>525</v>
      </c>
      <c r="B117" s="652" t="s">
        <v>526</v>
      </c>
      <c r="C117" s="653" t="s">
        <v>535</v>
      </c>
      <c r="D117" s="654" t="s">
        <v>1842</v>
      </c>
      <c r="E117" s="653" t="s">
        <v>547</v>
      </c>
      <c r="F117" s="654" t="s">
        <v>1846</v>
      </c>
      <c r="G117" s="653" t="s">
        <v>548</v>
      </c>
      <c r="H117" s="653" t="s">
        <v>589</v>
      </c>
      <c r="I117" s="653" t="s">
        <v>590</v>
      </c>
      <c r="J117" s="653" t="s">
        <v>591</v>
      </c>
      <c r="K117" s="653" t="s">
        <v>592</v>
      </c>
      <c r="L117" s="655">
        <v>56.880290670089515</v>
      </c>
      <c r="M117" s="655">
        <v>38</v>
      </c>
      <c r="N117" s="656">
        <v>2161.4510454634014</v>
      </c>
    </row>
    <row r="118" spans="1:14" ht="14.4" customHeight="1" x14ac:dyDescent="0.3">
      <c r="A118" s="651" t="s">
        <v>525</v>
      </c>
      <c r="B118" s="652" t="s">
        <v>526</v>
      </c>
      <c r="C118" s="653" t="s">
        <v>535</v>
      </c>
      <c r="D118" s="654" t="s">
        <v>1842</v>
      </c>
      <c r="E118" s="653" t="s">
        <v>547</v>
      </c>
      <c r="F118" s="654" t="s">
        <v>1846</v>
      </c>
      <c r="G118" s="653" t="s">
        <v>548</v>
      </c>
      <c r="H118" s="653" t="s">
        <v>901</v>
      </c>
      <c r="I118" s="653" t="s">
        <v>902</v>
      </c>
      <c r="J118" s="653" t="s">
        <v>903</v>
      </c>
      <c r="K118" s="653" t="s">
        <v>904</v>
      </c>
      <c r="L118" s="655">
        <v>606.20999999999992</v>
      </c>
      <c r="M118" s="655">
        <v>1</v>
      </c>
      <c r="N118" s="656">
        <v>606.20999999999992</v>
      </c>
    </row>
    <row r="119" spans="1:14" ht="14.4" customHeight="1" x14ac:dyDescent="0.3">
      <c r="A119" s="651" t="s">
        <v>525</v>
      </c>
      <c r="B119" s="652" t="s">
        <v>526</v>
      </c>
      <c r="C119" s="653" t="s">
        <v>535</v>
      </c>
      <c r="D119" s="654" t="s">
        <v>1842</v>
      </c>
      <c r="E119" s="653" t="s">
        <v>547</v>
      </c>
      <c r="F119" s="654" t="s">
        <v>1846</v>
      </c>
      <c r="G119" s="653" t="s">
        <v>548</v>
      </c>
      <c r="H119" s="653" t="s">
        <v>905</v>
      </c>
      <c r="I119" s="653" t="s">
        <v>906</v>
      </c>
      <c r="J119" s="653" t="s">
        <v>907</v>
      </c>
      <c r="K119" s="653" t="s">
        <v>908</v>
      </c>
      <c r="L119" s="655">
        <v>130.71000000000004</v>
      </c>
      <c r="M119" s="655">
        <v>1</v>
      </c>
      <c r="N119" s="656">
        <v>130.71000000000004</v>
      </c>
    </row>
    <row r="120" spans="1:14" ht="14.4" customHeight="1" x14ac:dyDescent="0.3">
      <c r="A120" s="651" t="s">
        <v>525</v>
      </c>
      <c r="B120" s="652" t="s">
        <v>526</v>
      </c>
      <c r="C120" s="653" t="s">
        <v>535</v>
      </c>
      <c r="D120" s="654" t="s">
        <v>1842</v>
      </c>
      <c r="E120" s="653" t="s">
        <v>547</v>
      </c>
      <c r="F120" s="654" t="s">
        <v>1846</v>
      </c>
      <c r="G120" s="653" t="s">
        <v>548</v>
      </c>
      <c r="H120" s="653" t="s">
        <v>909</v>
      </c>
      <c r="I120" s="653" t="s">
        <v>910</v>
      </c>
      <c r="J120" s="653" t="s">
        <v>911</v>
      </c>
      <c r="K120" s="653" t="s">
        <v>912</v>
      </c>
      <c r="L120" s="655">
        <v>41.14</v>
      </c>
      <c r="M120" s="655">
        <v>1</v>
      </c>
      <c r="N120" s="656">
        <v>41.14</v>
      </c>
    </row>
    <row r="121" spans="1:14" ht="14.4" customHeight="1" x14ac:dyDescent="0.3">
      <c r="A121" s="651" t="s">
        <v>525</v>
      </c>
      <c r="B121" s="652" t="s">
        <v>526</v>
      </c>
      <c r="C121" s="653" t="s">
        <v>535</v>
      </c>
      <c r="D121" s="654" t="s">
        <v>1842</v>
      </c>
      <c r="E121" s="653" t="s">
        <v>547</v>
      </c>
      <c r="F121" s="654" t="s">
        <v>1846</v>
      </c>
      <c r="G121" s="653" t="s">
        <v>548</v>
      </c>
      <c r="H121" s="653" t="s">
        <v>597</v>
      </c>
      <c r="I121" s="653" t="s">
        <v>597</v>
      </c>
      <c r="J121" s="653" t="s">
        <v>598</v>
      </c>
      <c r="K121" s="653" t="s">
        <v>599</v>
      </c>
      <c r="L121" s="655">
        <v>36.53</v>
      </c>
      <c r="M121" s="655">
        <v>26</v>
      </c>
      <c r="N121" s="656">
        <v>949.78</v>
      </c>
    </row>
    <row r="122" spans="1:14" ht="14.4" customHeight="1" x14ac:dyDescent="0.3">
      <c r="A122" s="651" t="s">
        <v>525</v>
      </c>
      <c r="B122" s="652" t="s">
        <v>526</v>
      </c>
      <c r="C122" s="653" t="s">
        <v>535</v>
      </c>
      <c r="D122" s="654" t="s">
        <v>1842</v>
      </c>
      <c r="E122" s="653" t="s">
        <v>547</v>
      </c>
      <c r="F122" s="654" t="s">
        <v>1846</v>
      </c>
      <c r="G122" s="653" t="s">
        <v>548</v>
      </c>
      <c r="H122" s="653" t="s">
        <v>913</v>
      </c>
      <c r="I122" s="653" t="s">
        <v>914</v>
      </c>
      <c r="J122" s="653" t="s">
        <v>915</v>
      </c>
      <c r="K122" s="653" t="s">
        <v>916</v>
      </c>
      <c r="L122" s="655">
        <v>73.790000000000006</v>
      </c>
      <c r="M122" s="655">
        <v>1</v>
      </c>
      <c r="N122" s="656">
        <v>73.790000000000006</v>
      </c>
    </row>
    <row r="123" spans="1:14" ht="14.4" customHeight="1" x14ac:dyDescent="0.3">
      <c r="A123" s="651" t="s">
        <v>525</v>
      </c>
      <c r="B123" s="652" t="s">
        <v>526</v>
      </c>
      <c r="C123" s="653" t="s">
        <v>535</v>
      </c>
      <c r="D123" s="654" t="s">
        <v>1842</v>
      </c>
      <c r="E123" s="653" t="s">
        <v>547</v>
      </c>
      <c r="F123" s="654" t="s">
        <v>1846</v>
      </c>
      <c r="G123" s="653" t="s">
        <v>548</v>
      </c>
      <c r="H123" s="653" t="s">
        <v>917</v>
      </c>
      <c r="I123" s="653" t="s">
        <v>918</v>
      </c>
      <c r="J123" s="653" t="s">
        <v>919</v>
      </c>
      <c r="K123" s="653" t="s">
        <v>920</v>
      </c>
      <c r="L123" s="655">
        <v>270.61000000000007</v>
      </c>
      <c r="M123" s="655">
        <v>1</v>
      </c>
      <c r="N123" s="656">
        <v>270.61000000000007</v>
      </c>
    </row>
    <row r="124" spans="1:14" ht="14.4" customHeight="1" x14ac:dyDescent="0.3">
      <c r="A124" s="651" t="s">
        <v>525</v>
      </c>
      <c r="B124" s="652" t="s">
        <v>526</v>
      </c>
      <c r="C124" s="653" t="s">
        <v>535</v>
      </c>
      <c r="D124" s="654" t="s">
        <v>1842</v>
      </c>
      <c r="E124" s="653" t="s">
        <v>547</v>
      </c>
      <c r="F124" s="654" t="s">
        <v>1846</v>
      </c>
      <c r="G124" s="653" t="s">
        <v>548</v>
      </c>
      <c r="H124" s="653" t="s">
        <v>921</v>
      </c>
      <c r="I124" s="653" t="s">
        <v>922</v>
      </c>
      <c r="J124" s="653" t="s">
        <v>923</v>
      </c>
      <c r="K124" s="653" t="s">
        <v>924</v>
      </c>
      <c r="L124" s="655">
        <v>299</v>
      </c>
      <c r="M124" s="655">
        <v>1</v>
      </c>
      <c r="N124" s="656">
        <v>299</v>
      </c>
    </row>
    <row r="125" spans="1:14" ht="14.4" customHeight="1" x14ac:dyDescent="0.3">
      <c r="A125" s="651" t="s">
        <v>525</v>
      </c>
      <c r="B125" s="652" t="s">
        <v>526</v>
      </c>
      <c r="C125" s="653" t="s">
        <v>535</v>
      </c>
      <c r="D125" s="654" t="s">
        <v>1842</v>
      </c>
      <c r="E125" s="653" t="s">
        <v>547</v>
      </c>
      <c r="F125" s="654" t="s">
        <v>1846</v>
      </c>
      <c r="G125" s="653" t="s">
        <v>548</v>
      </c>
      <c r="H125" s="653" t="s">
        <v>604</v>
      </c>
      <c r="I125" s="653" t="s">
        <v>605</v>
      </c>
      <c r="J125" s="653" t="s">
        <v>591</v>
      </c>
      <c r="K125" s="653" t="s">
        <v>606</v>
      </c>
      <c r="L125" s="655">
        <v>44.59032395285486</v>
      </c>
      <c r="M125" s="655">
        <v>90</v>
      </c>
      <c r="N125" s="656">
        <v>4013.1291557569371</v>
      </c>
    </row>
    <row r="126" spans="1:14" ht="14.4" customHeight="1" x14ac:dyDescent="0.3">
      <c r="A126" s="651" t="s">
        <v>525</v>
      </c>
      <c r="B126" s="652" t="s">
        <v>526</v>
      </c>
      <c r="C126" s="653" t="s">
        <v>535</v>
      </c>
      <c r="D126" s="654" t="s">
        <v>1842</v>
      </c>
      <c r="E126" s="653" t="s">
        <v>547</v>
      </c>
      <c r="F126" s="654" t="s">
        <v>1846</v>
      </c>
      <c r="G126" s="653" t="s">
        <v>548</v>
      </c>
      <c r="H126" s="653" t="s">
        <v>925</v>
      </c>
      <c r="I126" s="653" t="s">
        <v>926</v>
      </c>
      <c r="J126" s="653" t="s">
        <v>927</v>
      </c>
      <c r="K126" s="653" t="s">
        <v>644</v>
      </c>
      <c r="L126" s="655">
        <v>32.759999999999991</v>
      </c>
      <c r="M126" s="655">
        <v>2</v>
      </c>
      <c r="N126" s="656">
        <v>65.519999999999982</v>
      </c>
    </row>
    <row r="127" spans="1:14" ht="14.4" customHeight="1" x14ac:dyDescent="0.3">
      <c r="A127" s="651" t="s">
        <v>525</v>
      </c>
      <c r="B127" s="652" t="s">
        <v>526</v>
      </c>
      <c r="C127" s="653" t="s">
        <v>535</v>
      </c>
      <c r="D127" s="654" t="s">
        <v>1842</v>
      </c>
      <c r="E127" s="653" t="s">
        <v>547</v>
      </c>
      <c r="F127" s="654" t="s">
        <v>1846</v>
      </c>
      <c r="G127" s="653" t="s">
        <v>548</v>
      </c>
      <c r="H127" s="653" t="s">
        <v>928</v>
      </c>
      <c r="I127" s="653" t="s">
        <v>929</v>
      </c>
      <c r="J127" s="653" t="s">
        <v>930</v>
      </c>
      <c r="K127" s="653"/>
      <c r="L127" s="655">
        <v>204.71500000000012</v>
      </c>
      <c r="M127" s="655">
        <v>2</v>
      </c>
      <c r="N127" s="656">
        <v>409.43000000000023</v>
      </c>
    </row>
    <row r="128" spans="1:14" ht="14.4" customHeight="1" x14ac:dyDescent="0.3">
      <c r="A128" s="651" t="s">
        <v>525</v>
      </c>
      <c r="B128" s="652" t="s">
        <v>526</v>
      </c>
      <c r="C128" s="653" t="s">
        <v>535</v>
      </c>
      <c r="D128" s="654" t="s">
        <v>1842</v>
      </c>
      <c r="E128" s="653" t="s">
        <v>547</v>
      </c>
      <c r="F128" s="654" t="s">
        <v>1846</v>
      </c>
      <c r="G128" s="653" t="s">
        <v>548</v>
      </c>
      <c r="H128" s="653" t="s">
        <v>931</v>
      </c>
      <c r="I128" s="653" t="s">
        <v>932</v>
      </c>
      <c r="J128" s="653" t="s">
        <v>933</v>
      </c>
      <c r="K128" s="653" t="s">
        <v>934</v>
      </c>
      <c r="L128" s="655">
        <v>74.869999999999962</v>
      </c>
      <c r="M128" s="655">
        <v>1</v>
      </c>
      <c r="N128" s="656">
        <v>74.869999999999962</v>
      </c>
    </row>
    <row r="129" spans="1:14" ht="14.4" customHeight="1" x14ac:dyDescent="0.3">
      <c r="A129" s="651" t="s">
        <v>525</v>
      </c>
      <c r="B129" s="652" t="s">
        <v>526</v>
      </c>
      <c r="C129" s="653" t="s">
        <v>535</v>
      </c>
      <c r="D129" s="654" t="s">
        <v>1842</v>
      </c>
      <c r="E129" s="653" t="s">
        <v>547</v>
      </c>
      <c r="F129" s="654" t="s">
        <v>1846</v>
      </c>
      <c r="G129" s="653" t="s">
        <v>548</v>
      </c>
      <c r="H129" s="653" t="s">
        <v>935</v>
      </c>
      <c r="I129" s="653" t="s">
        <v>936</v>
      </c>
      <c r="J129" s="653" t="s">
        <v>937</v>
      </c>
      <c r="K129" s="653" t="s">
        <v>938</v>
      </c>
      <c r="L129" s="655">
        <v>123.24000000000002</v>
      </c>
      <c r="M129" s="655">
        <v>2</v>
      </c>
      <c r="N129" s="656">
        <v>246.48000000000005</v>
      </c>
    </row>
    <row r="130" spans="1:14" ht="14.4" customHeight="1" x14ac:dyDescent="0.3">
      <c r="A130" s="651" t="s">
        <v>525</v>
      </c>
      <c r="B130" s="652" t="s">
        <v>526</v>
      </c>
      <c r="C130" s="653" t="s">
        <v>535</v>
      </c>
      <c r="D130" s="654" t="s">
        <v>1842</v>
      </c>
      <c r="E130" s="653" t="s">
        <v>547</v>
      </c>
      <c r="F130" s="654" t="s">
        <v>1846</v>
      </c>
      <c r="G130" s="653" t="s">
        <v>548</v>
      </c>
      <c r="H130" s="653" t="s">
        <v>939</v>
      </c>
      <c r="I130" s="653" t="s">
        <v>940</v>
      </c>
      <c r="J130" s="653" t="s">
        <v>941</v>
      </c>
      <c r="K130" s="653" t="s">
        <v>942</v>
      </c>
      <c r="L130" s="655">
        <v>163.19</v>
      </c>
      <c r="M130" s="655">
        <v>1</v>
      </c>
      <c r="N130" s="656">
        <v>163.19</v>
      </c>
    </row>
    <row r="131" spans="1:14" ht="14.4" customHeight="1" x14ac:dyDescent="0.3">
      <c r="A131" s="651" t="s">
        <v>525</v>
      </c>
      <c r="B131" s="652" t="s">
        <v>526</v>
      </c>
      <c r="C131" s="653" t="s">
        <v>535</v>
      </c>
      <c r="D131" s="654" t="s">
        <v>1842</v>
      </c>
      <c r="E131" s="653" t="s">
        <v>547</v>
      </c>
      <c r="F131" s="654" t="s">
        <v>1846</v>
      </c>
      <c r="G131" s="653" t="s">
        <v>548</v>
      </c>
      <c r="H131" s="653" t="s">
        <v>615</v>
      </c>
      <c r="I131" s="653" t="s">
        <v>616</v>
      </c>
      <c r="J131" s="653" t="s">
        <v>617</v>
      </c>
      <c r="K131" s="653" t="s">
        <v>618</v>
      </c>
      <c r="L131" s="655">
        <v>60.670000000000009</v>
      </c>
      <c r="M131" s="655">
        <v>2</v>
      </c>
      <c r="N131" s="656">
        <v>121.34000000000002</v>
      </c>
    </row>
    <row r="132" spans="1:14" ht="14.4" customHeight="1" x14ac:dyDescent="0.3">
      <c r="A132" s="651" t="s">
        <v>525</v>
      </c>
      <c r="B132" s="652" t="s">
        <v>526</v>
      </c>
      <c r="C132" s="653" t="s">
        <v>535</v>
      </c>
      <c r="D132" s="654" t="s">
        <v>1842</v>
      </c>
      <c r="E132" s="653" t="s">
        <v>547</v>
      </c>
      <c r="F132" s="654" t="s">
        <v>1846</v>
      </c>
      <c r="G132" s="653" t="s">
        <v>548</v>
      </c>
      <c r="H132" s="653" t="s">
        <v>943</v>
      </c>
      <c r="I132" s="653" t="s">
        <v>944</v>
      </c>
      <c r="J132" s="653" t="s">
        <v>945</v>
      </c>
      <c r="K132" s="653" t="s">
        <v>946</v>
      </c>
      <c r="L132" s="655">
        <v>130.79</v>
      </c>
      <c r="M132" s="655">
        <v>1</v>
      </c>
      <c r="N132" s="656">
        <v>130.79</v>
      </c>
    </row>
    <row r="133" spans="1:14" ht="14.4" customHeight="1" x14ac:dyDescent="0.3">
      <c r="A133" s="651" t="s">
        <v>525</v>
      </c>
      <c r="B133" s="652" t="s">
        <v>526</v>
      </c>
      <c r="C133" s="653" t="s">
        <v>535</v>
      </c>
      <c r="D133" s="654" t="s">
        <v>1842</v>
      </c>
      <c r="E133" s="653" t="s">
        <v>547</v>
      </c>
      <c r="F133" s="654" t="s">
        <v>1846</v>
      </c>
      <c r="G133" s="653" t="s">
        <v>548</v>
      </c>
      <c r="H133" s="653" t="s">
        <v>947</v>
      </c>
      <c r="I133" s="653" t="s">
        <v>948</v>
      </c>
      <c r="J133" s="653" t="s">
        <v>949</v>
      </c>
      <c r="K133" s="653" t="s">
        <v>950</v>
      </c>
      <c r="L133" s="655">
        <v>113.26000000000008</v>
      </c>
      <c r="M133" s="655">
        <v>1</v>
      </c>
      <c r="N133" s="656">
        <v>113.26000000000008</v>
      </c>
    </row>
    <row r="134" spans="1:14" ht="14.4" customHeight="1" x14ac:dyDescent="0.3">
      <c r="A134" s="651" t="s">
        <v>525</v>
      </c>
      <c r="B134" s="652" t="s">
        <v>526</v>
      </c>
      <c r="C134" s="653" t="s">
        <v>535</v>
      </c>
      <c r="D134" s="654" t="s">
        <v>1842</v>
      </c>
      <c r="E134" s="653" t="s">
        <v>547</v>
      </c>
      <c r="F134" s="654" t="s">
        <v>1846</v>
      </c>
      <c r="G134" s="653" t="s">
        <v>548</v>
      </c>
      <c r="H134" s="653" t="s">
        <v>622</v>
      </c>
      <c r="I134" s="653" t="s">
        <v>623</v>
      </c>
      <c r="J134" s="653" t="s">
        <v>624</v>
      </c>
      <c r="K134" s="653" t="s">
        <v>625</v>
      </c>
      <c r="L134" s="655">
        <v>126.35999999999993</v>
      </c>
      <c r="M134" s="655">
        <v>1</v>
      </c>
      <c r="N134" s="656">
        <v>126.35999999999993</v>
      </c>
    </row>
    <row r="135" spans="1:14" ht="14.4" customHeight="1" x14ac:dyDescent="0.3">
      <c r="A135" s="651" t="s">
        <v>525</v>
      </c>
      <c r="B135" s="652" t="s">
        <v>526</v>
      </c>
      <c r="C135" s="653" t="s">
        <v>535</v>
      </c>
      <c r="D135" s="654" t="s">
        <v>1842</v>
      </c>
      <c r="E135" s="653" t="s">
        <v>547</v>
      </c>
      <c r="F135" s="654" t="s">
        <v>1846</v>
      </c>
      <c r="G135" s="653" t="s">
        <v>548</v>
      </c>
      <c r="H135" s="653" t="s">
        <v>626</v>
      </c>
      <c r="I135" s="653" t="s">
        <v>627</v>
      </c>
      <c r="J135" s="653" t="s">
        <v>628</v>
      </c>
      <c r="K135" s="653" t="s">
        <v>629</v>
      </c>
      <c r="L135" s="655">
        <v>123.61999999999995</v>
      </c>
      <c r="M135" s="655">
        <v>1</v>
      </c>
      <c r="N135" s="656">
        <v>123.61999999999995</v>
      </c>
    </row>
    <row r="136" spans="1:14" ht="14.4" customHeight="1" x14ac:dyDescent="0.3">
      <c r="A136" s="651" t="s">
        <v>525</v>
      </c>
      <c r="B136" s="652" t="s">
        <v>526</v>
      </c>
      <c r="C136" s="653" t="s">
        <v>535</v>
      </c>
      <c r="D136" s="654" t="s">
        <v>1842</v>
      </c>
      <c r="E136" s="653" t="s">
        <v>547</v>
      </c>
      <c r="F136" s="654" t="s">
        <v>1846</v>
      </c>
      <c r="G136" s="653" t="s">
        <v>548</v>
      </c>
      <c r="H136" s="653" t="s">
        <v>951</v>
      </c>
      <c r="I136" s="653" t="s">
        <v>952</v>
      </c>
      <c r="J136" s="653" t="s">
        <v>628</v>
      </c>
      <c r="K136" s="653" t="s">
        <v>953</v>
      </c>
      <c r="L136" s="655">
        <v>142.60009536411681</v>
      </c>
      <c r="M136" s="655">
        <v>3</v>
      </c>
      <c r="N136" s="656">
        <v>427.80028609235046</v>
      </c>
    </row>
    <row r="137" spans="1:14" ht="14.4" customHeight="1" x14ac:dyDescent="0.3">
      <c r="A137" s="651" t="s">
        <v>525</v>
      </c>
      <c r="B137" s="652" t="s">
        <v>526</v>
      </c>
      <c r="C137" s="653" t="s">
        <v>535</v>
      </c>
      <c r="D137" s="654" t="s">
        <v>1842</v>
      </c>
      <c r="E137" s="653" t="s">
        <v>547</v>
      </c>
      <c r="F137" s="654" t="s">
        <v>1846</v>
      </c>
      <c r="G137" s="653" t="s">
        <v>548</v>
      </c>
      <c r="H137" s="653" t="s">
        <v>954</v>
      </c>
      <c r="I137" s="653" t="s">
        <v>955</v>
      </c>
      <c r="J137" s="653" t="s">
        <v>956</v>
      </c>
      <c r="K137" s="653" t="s">
        <v>957</v>
      </c>
      <c r="L137" s="655">
        <v>42.32</v>
      </c>
      <c r="M137" s="655">
        <v>16</v>
      </c>
      <c r="N137" s="656">
        <v>677.12</v>
      </c>
    </row>
    <row r="138" spans="1:14" ht="14.4" customHeight="1" x14ac:dyDescent="0.3">
      <c r="A138" s="651" t="s">
        <v>525</v>
      </c>
      <c r="B138" s="652" t="s">
        <v>526</v>
      </c>
      <c r="C138" s="653" t="s">
        <v>535</v>
      </c>
      <c r="D138" s="654" t="s">
        <v>1842</v>
      </c>
      <c r="E138" s="653" t="s">
        <v>547</v>
      </c>
      <c r="F138" s="654" t="s">
        <v>1846</v>
      </c>
      <c r="G138" s="653" t="s">
        <v>548</v>
      </c>
      <c r="H138" s="653" t="s">
        <v>958</v>
      </c>
      <c r="I138" s="653" t="s">
        <v>959</v>
      </c>
      <c r="J138" s="653" t="s">
        <v>960</v>
      </c>
      <c r="K138" s="653" t="s">
        <v>961</v>
      </c>
      <c r="L138" s="655">
        <v>86.22</v>
      </c>
      <c r="M138" s="655">
        <v>1</v>
      </c>
      <c r="N138" s="656">
        <v>86.22</v>
      </c>
    </row>
    <row r="139" spans="1:14" ht="14.4" customHeight="1" x14ac:dyDescent="0.3">
      <c r="A139" s="651" t="s">
        <v>525</v>
      </c>
      <c r="B139" s="652" t="s">
        <v>526</v>
      </c>
      <c r="C139" s="653" t="s">
        <v>535</v>
      </c>
      <c r="D139" s="654" t="s">
        <v>1842</v>
      </c>
      <c r="E139" s="653" t="s">
        <v>547</v>
      </c>
      <c r="F139" s="654" t="s">
        <v>1846</v>
      </c>
      <c r="G139" s="653" t="s">
        <v>548</v>
      </c>
      <c r="H139" s="653" t="s">
        <v>962</v>
      </c>
      <c r="I139" s="653" t="s">
        <v>963</v>
      </c>
      <c r="J139" s="653" t="s">
        <v>964</v>
      </c>
      <c r="K139" s="653" t="s">
        <v>965</v>
      </c>
      <c r="L139" s="655">
        <v>210.42999999999998</v>
      </c>
      <c r="M139" s="655">
        <v>1</v>
      </c>
      <c r="N139" s="656">
        <v>210.42999999999998</v>
      </c>
    </row>
    <row r="140" spans="1:14" ht="14.4" customHeight="1" x14ac:dyDescent="0.3">
      <c r="A140" s="651" t="s">
        <v>525</v>
      </c>
      <c r="B140" s="652" t="s">
        <v>526</v>
      </c>
      <c r="C140" s="653" t="s">
        <v>535</v>
      </c>
      <c r="D140" s="654" t="s">
        <v>1842</v>
      </c>
      <c r="E140" s="653" t="s">
        <v>547</v>
      </c>
      <c r="F140" s="654" t="s">
        <v>1846</v>
      </c>
      <c r="G140" s="653" t="s">
        <v>548</v>
      </c>
      <c r="H140" s="653" t="s">
        <v>966</v>
      </c>
      <c r="I140" s="653" t="s">
        <v>967</v>
      </c>
      <c r="J140" s="653" t="s">
        <v>968</v>
      </c>
      <c r="K140" s="653" t="s">
        <v>969</v>
      </c>
      <c r="L140" s="655">
        <v>122.60950030210606</v>
      </c>
      <c r="M140" s="655">
        <v>1</v>
      </c>
      <c r="N140" s="656">
        <v>122.60950030210606</v>
      </c>
    </row>
    <row r="141" spans="1:14" ht="14.4" customHeight="1" x14ac:dyDescent="0.3">
      <c r="A141" s="651" t="s">
        <v>525</v>
      </c>
      <c r="B141" s="652" t="s">
        <v>526</v>
      </c>
      <c r="C141" s="653" t="s">
        <v>535</v>
      </c>
      <c r="D141" s="654" t="s">
        <v>1842</v>
      </c>
      <c r="E141" s="653" t="s">
        <v>547</v>
      </c>
      <c r="F141" s="654" t="s">
        <v>1846</v>
      </c>
      <c r="G141" s="653" t="s">
        <v>548</v>
      </c>
      <c r="H141" s="653" t="s">
        <v>970</v>
      </c>
      <c r="I141" s="653" t="s">
        <v>971</v>
      </c>
      <c r="J141" s="653" t="s">
        <v>972</v>
      </c>
      <c r="K141" s="653" t="s">
        <v>973</v>
      </c>
      <c r="L141" s="655">
        <v>26.280000000000008</v>
      </c>
      <c r="M141" s="655">
        <v>1</v>
      </c>
      <c r="N141" s="656">
        <v>26.280000000000008</v>
      </c>
    </row>
    <row r="142" spans="1:14" ht="14.4" customHeight="1" x14ac:dyDescent="0.3">
      <c r="A142" s="651" t="s">
        <v>525</v>
      </c>
      <c r="B142" s="652" t="s">
        <v>526</v>
      </c>
      <c r="C142" s="653" t="s">
        <v>535</v>
      </c>
      <c r="D142" s="654" t="s">
        <v>1842</v>
      </c>
      <c r="E142" s="653" t="s">
        <v>547</v>
      </c>
      <c r="F142" s="654" t="s">
        <v>1846</v>
      </c>
      <c r="G142" s="653" t="s">
        <v>548</v>
      </c>
      <c r="H142" s="653" t="s">
        <v>974</v>
      </c>
      <c r="I142" s="653" t="s">
        <v>635</v>
      </c>
      <c r="J142" s="653" t="s">
        <v>975</v>
      </c>
      <c r="K142" s="653"/>
      <c r="L142" s="655">
        <v>94.743016665372934</v>
      </c>
      <c r="M142" s="655">
        <v>9</v>
      </c>
      <c r="N142" s="656">
        <v>852.6871499883564</v>
      </c>
    </row>
    <row r="143" spans="1:14" ht="14.4" customHeight="1" x14ac:dyDescent="0.3">
      <c r="A143" s="651" t="s">
        <v>525</v>
      </c>
      <c r="B143" s="652" t="s">
        <v>526</v>
      </c>
      <c r="C143" s="653" t="s">
        <v>535</v>
      </c>
      <c r="D143" s="654" t="s">
        <v>1842</v>
      </c>
      <c r="E143" s="653" t="s">
        <v>547</v>
      </c>
      <c r="F143" s="654" t="s">
        <v>1846</v>
      </c>
      <c r="G143" s="653" t="s">
        <v>548</v>
      </c>
      <c r="H143" s="653" t="s">
        <v>976</v>
      </c>
      <c r="I143" s="653" t="s">
        <v>635</v>
      </c>
      <c r="J143" s="653" t="s">
        <v>977</v>
      </c>
      <c r="K143" s="653"/>
      <c r="L143" s="655">
        <v>218.19999999999996</v>
      </c>
      <c r="M143" s="655">
        <v>1</v>
      </c>
      <c r="N143" s="656">
        <v>218.19999999999996</v>
      </c>
    </row>
    <row r="144" spans="1:14" ht="14.4" customHeight="1" x14ac:dyDescent="0.3">
      <c r="A144" s="651" t="s">
        <v>525</v>
      </c>
      <c r="B144" s="652" t="s">
        <v>526</v>
      </c>
      <c r="C144" s="653" t="s">
        <v>535</v>
      </c>
      <c r="D144" s="654" t="s">
        <v>1842</v>
      </c>
      <c r="E144" s="653" t="s">
        <v>547</v>
      </c>
      <c r="F144" s="654" t="s">
        <v>1846</v>
      </c>
      <c r="G144" s="653" t="s">
        <v>548</v>
      </c>
      <c r="H144" s="653" t="s">
        <v>639</v>
      </c>
      <c r="I144" s="653" t="s">
        <v>635</v>
      </c>
      <c r="J144" s="653" t="s">
        <v>640</v>
      </c>
      <c r="K144" s="653"/>
      <c r="L144" s="655">
        <v>100.49199972845466</v>
      </c>
      <c r="M144" s="655">
        <v>10</v>
      </c>
      <c r="N144" s="656">
        <v>1004.9199972845466</v>
      </c>
    </row>
    <row r="145" spans="1:14" ht="14.4" customHeight="1" x14ac:dyDescent="0.3">
      <c r="A145" s="651" t="s">
        <v>525</v>
      </c>
      <c r="B145" s="652" t="s">
        <v>526</v>
      </c>
      <c r="C145" s="653" t="s">
        <v>535</v>
      </c>
      <c r="D145" s="654" t="s">
        <v>1842</v>
      </c>
      <c r="E145" s="653" t="s">
        <v>547</v>
      </c>
      <c r="F145" s="654" t="s">
        <v>1846</v>
      </c>
      <c r="G145" s="653" t="s">
        <v>548</v>
      </c>
      <c r="H145" s="653" t="s">
        <v>978</v>
      </c>
      <c r="I145" s="653" t="s">
        <v>979</v>
      </c>
      <c r="J145" s="653" t="s">
        <v>980</v>
      </c>
      <c r="K145" s="653" t="s">
        <v>981</v>
      </c>
      <c r="L145" s="655">
        <v>72.299999999999969</v>
      </c>
      <c r="M145" s="655">
        <v>1</v>
      </c>
      <c r="N145" s="656">
        <v>72.299999999999969</v>
      </c>
    </row>
    <row r="146" spans="1:14" ht="14.4" customHeight="1" x14ac:dyDescent="0.3">
      <c r="A146" s="651" t="s">
        <v>525</v>
      </c>
      <c r="B146" s="652" t="s">
        <v>526</v>
      </c>
      <c r="C146" s="653" t="s">
        <v>535</v>
      </c>
      <c r="D146" s="654" t="s">
        <v>1842</v>
      </c>
      <c r="E146" s="653" t="s">
        <v>547</v>
      </c>
      <c r="F146" s="654" t="s">
        <v>1846</v>
      </c>
      <c r="G146" s="653" t="s">
        <v>548</v>
      </c>
      <c r="H146" s="653" t="s">
        <v>641</v>
      </c>
      <c r="I146" s="653" t="s">
        <v>642</v>
      </c>
      <c r="J146" s="653" t="s">
        <v>643</v>
      </c>
      <c r="K146" s="653" t="s">
        <v>644</v>
      </c>
      <c r="L146" s="655">
        <v>32.76</v>
      </c>
      <c r="M146" s="655">
        <v>2</v>
      </c>
      <c r="N146" s="656">
        <v>65.52</v>
      </c>
    </row>
    <row r="147" spans="1:14" ht="14.4" customHeight="1" x14ac:dyDescent="0.3">
      <c r="A147" s="651" t="s">
        <v>525</v>
      </c>
      <c r="B147" s="652" t="s">
        <v>526</v>
      </c>
      <c r="C147" s="653" t="s">
        <v>535</v>
      </c>
      <c r="D147" s="654" t="s">
        <v>1842</v>
      </c>
      <c r="E147" s="653" t="s">
        <v>547</v>
      </c>
      <c r="F147" s="654" t="s">
        <v>1846</v>
      </c>
      <c r="G147" s="653" t="s">
        <v>548</v>
      </c>
      <c r="H147" s="653" t="s">
        <v>982</v>
      </c>
      <c r="I147" s="653" t="s">
        <v>983</v>
      </c>
      <c r="J147" s="653" t="s">
        <v>972</v>
      </c>
      <c r="K147" s="653" t="s">
        <v>984</v>
      </c>
      <c r="L147" s="655">
        <v>58.249999999999993</v>
      </c>
      <c r="M147" s="655">
        <v>1</v>
      </c>
      <c r="N147" s="656">
        <v>58.249999999999993</v>
      </c>
    </row>
    <row r="148" spans="1:14" ht="14.4" customHeight="1" x14ac:dyDescent="0.3">
      <c r="A148" s="651" t="s">
        <v>525</v>
      </c>
      <c r="B148" s="652" t="s">
        <v>526</v>
      </c>
      <c r="C148" s="653" t="s">
        <v>535</v>
      </c>
      <c r="D148" s="654" t="s">
        <v>1842</v>
      </c>
      <c r="E148" s="653" t="s">
        <v>547</v>
      </c>
      <c r="F148" s="654" t="s">
        <v>1846</v>
      </c>
      <c r="G148" s="653" t="s">
        <v>548</v>
      </c>
      <c r="H148" s="653" t="s">
        <v>985</v>
      </c>
      <c r="I148" s="653" t="s">
        <v>986</v>
      </c>
      <c r="J148" s="653" t="s">
        <v>987</v>
      </c>
      <c r="K148" s="653" t="s">
        <v>988</v>
      </c>
      <c r="L148" s="655">
        <v>134.20999999999998</v>
      </c>
      <c r="M148" s="655">
        <v>1</v>
      </c>
      <c r="N148" s="656">
        <v>134.20999999999998</v>
      </c>
    </row>
    <row r="149" spans="1:14" ht="14.4" customHeight="1" x14ac:dyDescent="0.3">
      <c r="A149" s="651" t="s">
        <v>525</v>
      </c>
      <c r="B149" s="652" t="s">
        <v>526</v>
      </c>
      <c r="C149" s="653" t="s">
        <v>535</v>
      </c>
      <c r="D149" s="654" t="s">
        <v>1842</v>
      </c>
      <c r="E149" s="653" t="s">
        <v>547</v>
      </c>
      <c r="F149" s="654" t="s">
        <v>1846</v>
      </c>
      <c r="G149" s="653" t="s">
        <v>548</v>
      </c>
      <c r="H149" s="653" t="s">
        <v>651</v>
      </c>
      <c r="I149" s="653" t="s">
        <v>652</v>
      </c>
      <c r="J149" s="653" t="s">
        <v>653</v>
      </c>
      <c r="K149" s="653" t="s">
        <v>654</v>
      </c>
      <c r="L149" s="655">
        <v>97.72999999999999</v>
      </c>
      <c r="M149" s="655">
        <v>2</v>
      </c>
      <c r="N149" s="656">
        <v>195.45999999999998</v>
      </c>
    </row>
    <row r="150" spans="1:14" ht="14.4" customHeight="1" x14ac:dyDescent="0.3">
      <c r="A150" s="651" t="s">
        <v>525</v>
      </c>
      <c r="B150" s="652" t="s">
        <v>526</v>
      </c>
      <c r="C150" s="653" t="s">
        <v>535</v>
      </c>
      <c r="D150" s="654" t="s">
        <v>1842</v>
      </c>
      <c r="E150" s="653" t="s">
        <v>547</v>
      </c>
      <c r="F150" s="654" t="s">
        <v>1846</v>
      </c>
      <c r="G150" s="653" t="s">
        <v>548</v>
      </c>
      <c r="H150" s="653" t="s">
        <v>663</v>
      </c>
      <c r="I150" s="653" t="s">
        <v>664</v>
      </c>
      <c r="J150" s="653" t="s">
        <v>661</v>
      </c>
      <c r="K150" s="653" t="s">
        <v>665</v>
      </c>
      <c r="L150" s="655">
        <v>27.669999921743731</v>
      </c>
      <c r="M150" s="655">
        <v>4</v>
      </c>
      <c r="N150" s="656">
        <v>110.67999968697492</v>
      </c>
    </row>
    <row r="151" spans="1:14" ht="14.4" customHeight="1" x14ac:dyDescent="0.3">
      <c r="A151" s="651" t="s">
        <v>525</v>
      </c>
      <c r="B151" s="652" t="s">
        <v>526</v>
      </c>
      <c r="C151" s="653" t="s">
        <v>535</v>
      </c>
      <c r="D151" s="654" t="s">
        <v>1842</v>
      </c>
      <c r="E151" s="653" t="s">
        <v>547</v>
      </c>
      <c r="F151" s="654" t="s">
        <v>1846</v>
      </c>
      <c r="G151" s="653" t="s">
        <v>548</v>
      </c>
      <c r="H151" s="653" t="s">
        <v>668</v>
      </c>
      <c r="I151" s="653" t="s">
        <v>669</v>
      </c>
      <c r="J151" s="653" t="s">
        <v>670</v>
      </c>
      <c r="K151" s="653" t="s">
        <v>671</v>
      </c>
      <c r="L151" s="655">
        <v>42.169999999999995</v>
      </c>
      <c r="M151" s="655">
        <v>1</v>
      </c>
      <c r="N151" s="656">
        <v>42.169999999999995</v>
      </c>
    </row>
    <row r="152" spans="1:14" ht="14.4" customHeight="1" x14ac:dyDescent="0.3">
      <c r="A152" s="651" t="s">
        <v>525</v>
      </c>
      <c r="B152" s="652" t="s">
        <v>526</v>
      </c>
      <c r="C152" s="653" t="s">
        <v>535</v>
      </c>
      <c r="D152" s="654" t="s">
        <v>1842</v>
      </c>
      <c r="E152" s="653" t="s">
        <v>547</v>
      </c>
      <c r="F152" s="654" t="s">
        <v>1846</v>
      </c>
      <c r="G152" s="653" t="s">
        <v>548</v>
      </c>
      <c r="H152" s="653" t="s">
        <v>989</v>
      </c>
      <c r="I152" s="653" t="s">
        <v>990</v>
      </c>
      <c r="J152" s="653" t="s">
        <v>991</v>
      </c>
      <c r="K152" s="653" t="s">
        <v>992</v>
      </c>
      <c r="L152" s="655">
        <v>57.960000000000029</v>
      </c>
      <c r="M152" s="655">
        <v>1</v>
      </c>
      <c r="N152" s="656">
        <v>57.960000000000029</v>
      </c>
    </row>
    <row r="153" spans="1:14" ht="14.4" customHeight="1" x14ac:dyDescent="0.3">
      <c r="A153" s="651" t="s">
        <v>525</v>
      </c>
      <c r="B153" s="652" t="s">
        <v>526</v>
      </c>
      <c r="C153" s="653" t="s">
        <v>535</v>
      </c>
      <c r="D153" s="654" t="s">
        <v>1842</v>
      </c>
      <c r="E153" s="653" t="s">
        <v>547</v>
      </c>
      <c r="F153" s="654" t="s">
        <v>1846</v>
      </c>
      <c r="G153" s="653" t="s">
        <v>548</v>
      </c>
      <c r="H153" s="653" t="s">
        <v>684</v>
      </c>
      <c r="I153" s="653" t="s">
        <v>685</v>
      </c>
      <c r="J153" s="653" t="s">
        <v>686</v>
      </c>
      <c r="K153" s="653" t="s">
        <v>687</v>
      </c>
      <c r="L153" s="655">
        <v>676.26</v>
      </c>
      <c r="M153" s="655">
        <v>1</v>
      </c>
      <c r="N153" s="656">
        <v>676.26</v>
      </c>
    </row>
    <row r="154" spans="1:14" ht="14.4" customHeight="1" x14ac:dyDescent="0.3">
      <c r="A154" s="651" t="s">
        <v>525</v>
      </c>
      <c r="B154" s="652" t="s">
        <v>526</v>
      </c>
      <c r="C154" s="653" t="s">
        <v>535</v>
      </c>
      <c r="D154" s="654" t="s">
        <v>1842</v>
      </c>
      <c r="E154" s="653" t="s">
        <v>547</v>
      </c>
      <c r="F154" s="654" t="s">
        <v>1846</v>
      </c>
      <c r="G154" s="653" t="s">
        <v>548</v>
      </c>
      <c r="H154" s="653" t="s">
        <v>993</v>
      </c>
      <c r="I154" s="653" t="s">
        <v>994</v>
      </c>
      <c r="J154" s="653" t="s">
        <v>995</v>
      </c>
      <c r="K154" s="653" t="s">
        <v>996</v>
      </c>
      <c r="L154" s="655">
        <v>1592.8</v>
      </c>
      <c r="M154" s="655">
        <v>1</v>
      </c>
      <c r="N154" s="656">
        <v>1592.8</v>
      </c>
    </row>
    <row r="155" spans="1:14" ht="14.4" customHeight="1" x14ac:dyDescent="0.3">
      <c r="A155" s="651" t="s">
        <v>525</v>
      </c>
      <c r="B155" s="652" t="s">
        <v>526</v>
      </c>
      <c r="C155" s="653" t="s">
        <v>535</v>
      </c>
      <c r="D155" s="654" t="s">
        <v>1842</v>
      </c>
      <c r="E155" s="653" t="s">
        <v>547</v>
      </c>
      <c r="F155" s="654" t="s">
        <v>1846</v>
      </c>
      <c r="G155" s="653" t="s">
        <v>548</v>
      </c>
      <c r="H155" s="653" t="s">
        <v>997</v>
      </c>
      <c r="I155" s="653" t="s">
        <v>998</v>
      </c>
      <c r="J155" s="653" t="s">
        <v>999</v>
      </c>
      <c r="K155" s="653" t="s">
        <v>1000</v>
      </c>
      <c r="L155" s="655">
        <v>66.540000000000049</v>
      </c>
      <c r="M155" s="655">
        <v>2</v>
      </c>
      <c r="N155" s="656">
        <v>133.0800000000001</v>
      </c>
    </row>
    <row r="156" spans="1:14" ht="14.4" customHeight="1" x14ac:dyDescent="0.3">
      <c r="A156" s="651" t="s">
        <v>525</v>
      </c>
      <c r="B156" s="652" t="s">
        <v>526</v>
      </c>
      <c r="C156" s="653" t="s">
        <v>535</v>
      </c>
      <c r="D156" s="654" t="s">
        <v>1842</v>
      </c>
      <c r="E156" s="653" t="s">
        <v>547</v>
      </c>
      <c r="F156" s="654" t="s">
        <v>1846</v>
      </c>
      <c r="G156" s="653" t="s">
        <v>548</v>
      </c>
      <c r="H156" s="653" t="s">
        <v>688</v>
      </c>
      <c r="I156" s="653" t="s">
        <v>689</v>
      </c>
      <c r="J156" s="653" t="s">
        <v>690</v>
      </c>
      <c r="K156" s="653" t="s">
        <v>691</v>
      </c>
      <c r="L156" s="655">
        <v>242</v>
      </c>
      <c r="M156" s="655">
        <v>9</v>
      </c>
      <c r="N156" s="656">
        <v>2178</v>
      </c>
    </row>
    <row r="157" spans="1:14" ht="14.4" customHeight="1" x14ac:dyDescent="0.3">
      <c r="A157" s="651" t="s">
        <v>525</v>
      </c>
      <c r="B157" s="652" t="s">
        <v>526</v>
      </c>
      <c r="C157" s="653" t="s">
        <v>535</v>
      </c>
      <c r="D157" s="654" t="s">
        <v>1842</v>
      </c>
      <c r="E157" s="653" t="s">
        <v>547</v>
      </c>
      <c r="F157" s="654" t="s">
        <v>1846</v>
      </c>
      <c r="G157" s="653" t="s">
        <v>548</v>
      </c>
      <c r="H157" s="653" t="s">
        <v>1001</v>
      </c>
      <c r="I157" s="653" t="s">
        <v>1002</v>
      </c>
      <c r="J157" s="653" t="s">
        <v>1003</v>
      </c>
      <c r="K157" s="653" t="s">
        <v>1004</v>
      </c>
      <c r="L157" s="655">
        <v>120.31999999999998</v>
      </c>
      <c r="M157" s="655">
        <v>2</v>
      </c>
      <c r="N157" s="656">
        <v>240.63999999999996</v>
      </c>
    </row>
    <row r="158" spans="1:14" ht="14.4" customHeight="1" x14ac:dyDescent="0.3">
      <c r="A158" s="651" t="s">
        <v>525</v>
      </c>
      <c r="B158" s="652" t="s">
        <v>526</v>
      </c>
      <c r="C158" s="653" t="s">
        <v>535</v>
      </c>
      <c r="D158" s="654" t="s">
        <v>1842</v>
      </c>
      <c r="E158" s="653" t="s">
        <v>547</v>
      </c>
      <c r="F158" s="654" t="s">
        <v>1846</v>
      </c>
      <c r="G158" s="653" t="s">
        <v>548</v>
      </c>
      <c r="H158" s="653" t="s">
        <v>1005</v>
      </c>
      <c r="I158" s="653" t="s">
        <v>1006</v>
      </c>
      <c r="J158" s="653" t="s">
        <v>1007</v>
      </c>
      <c r="K158" s="653" t="s">
        <v>1008</v>
      </c>
      <c r="L158" s="655">
        <v>107.45000000000002</v>
      </c>
      <c r="M158" s="655">
        <v>2</v>
      </c>
      <c r="N158" s="656">
        <v>214.90000000000003</v>
      </c>
    </row>
    <row r="159" spans="1:14" ht="14.4" customHeight="1" x14ac:dyDescent="0.3">
      <c r="A159" s="651" t="s">
        <v>525</v>
      </c>
      <c r="B159" s="652" t="s">
        <v>526</v>
      </c>
      <c r="C159" s="653" t="s">
        <v>535</v>
      </c>
      <c r="D159" s="654" t="s">
        <v>1842</v>
      </c>
      <c r="E159" s="653" t="s">
        <v>547</v>
      </c>
      <c r="F159" s="654" t="s">
        <v>1846</v>
      </c>
      <c r="G159" s="653" t="s">
        <v>548</v>
      </c>
      <c r="H159" s="653" t="s">
        <v>1009</v>
      </c>
      <c r="I159" s="653" t="s">
        <v>1010</v>
      </c>
      <c r="J159" s="653" t="s">
        <v>980</v>
      </c>
      <c r="K159" s="653" t="s">
        <v>1011</v>
      </c>
      <c r="L159" s="655">
        <v>56.489999362117238</v>
      </c>
      <c r="M159" s="655">
        <v>2</v>
      </c>
      <c r="N159" s="656">
        <v>112.97999872423448</v>
      </c>
    </row>
    <row r="160" spans="1:14" ht="14.4" customHeight="1" x14ac:dyDescent="0.3">
      <c r="A160" s="651" t="s">
        <v>525</v>
      </c>
      <c r="B160" s="652" t="s">
        <v>526</v>
      </c>
      <c r="C160" s="653" t="s">
        <v>535</v>
      </c>
      <c r="D160" s="654" t="s">
        <v>1842</v>
      </c>
      <c r="E160" s="653" t="s">
        <v>547</v>
      </c>
      <c r="F160" s="654" t="s">
        <v>1846</v>
      </c>
      <c r="G160" s="653" t="s">
        <v>548</v>
      </c>
      <c r="H160" s="653" t="s">
        <v>1012</v>
      </c>
      <c r="I160" s="653" t="s">
        <v>1013</v>
      </c>
      <c r="J160" s="653" t="s">
        <v>1014</v>
      </c>
      <c r="K160" s="653" t="s">
        <v>1015</v>
      </c>
      <c r="L160" s="655">
        <v>132.65</v>
      </c>
      <c r="M160" s="655">
        <v>1</v>
      </c>
      <c r="N160" s="656">
        <v>132.65</v>
      </c>
    </row>
    <row r="161" spans="1:14" ht="14.4" customHeight="1" x14ac:dyDescent="0.3">
      <c r="A161" s="651" t="s">
        <v>525</v>
      </c>
      <c r="B161" s="652" t="s">
        <v>526</v>
      </c>
      <c r="C161" s="653" t="s">
        <v>535</v>
      </c>
      <c r="D161" s="654" t="s">
        <v>1842</v>
      </c>
      <c r="E161" s="653" t="s">
        <v>547</v>
      </c>
      <c r="F161" s="654" t="s">
        <v>1846</v>
      </c>
      <c r="G161" s="653" t="s">
        <v>548</v>
      </c>
      <c r="H161" s="653" t="s">
        <v>692</v>
      </c>
      <c r="I161" s="653" t="s">
        <v>693</v>
      </c>
      <c r="J161" s="653" t="s">
        <v>591</v>
      </c>
      <c r="K161" s="653" t="s">
        <v>694</v>
      </c>
      <c r="L161" s="655">
        <v>56.879999999999995</v>
      </c>
      <c r="M161" s="655">
        <v>5</v>
      </c>
      <c r="N161" s="656">
        <v>284.39999999999998</v>
      </c>
    </row>
    <row r="162" spans="1:14" ht="14.4" customHeight="1" x14ac:dyDescent="0.3">
      <c r="A162" s="651" t="s">
        <v>525</v>
      </c>
      <c r="B162" s="652" t="s">
        <v>526</v>
      </c>
      <c r="C162" s="653" t="s">
        <v>535</v>
      </c>
      <c r="D162" s="654" t="s">
        <v>1842</v>
      </c>
      <c r="E162" s="653" t="s">
        <v>547</v>
      </c>
      <c r="F162" s="654" t="s">
        <v>1846</v>
      </c>
      <c r="G162" s="653" t="s">
        <v>548</v>
      </c>
      <c r="H162" s="653" t="s">
        <v>1016</v>
      </c>
      <c r="I162" s="653" t="s">
        <v>1017</v>
      </c>
      <c r="J162" s="653" t="s">
        <v>1018</v>
      </c>
      <c r="K162" s="653" t="s">
        <v>1019</v>
      </c>
      <c r="L162" s="655">
        <v>91.11</v>
      </c>
      <c r="M162" s="655">
        <v>1</v>
      </c>
      <c r="N162" s="656">
        <v>91.11</v>
      </c>
    </row>
    <row r="163" spans="1:14" ht="14.4" customHeight="1" x14ac:dyDescent="0.3">
      <c r="A163" s="651" t="s">
        <v>525</v>
      </c>
      <c r="B163" s="652" t="s">
        <v>526</v>
      </c>
      <c r="C163" s="653" t="s">
        <v>535</v>
      </c>
      <c r="D163" s="654" t="s">
        <v>1842</v>
      </c>
      <c r="E163" s="653" t="s">
        <v>547</v>
      </c>
      <c r="F163" s="654" t="s">
        <v>1846</v>
      </c>
      <c r="G163" s="653" t="s">
        <v>548</v>
      </c>
      <c r="H163" s="653" t="s">
        <v>1020</v>
      </c>
      <c r="I163" s="653" t="s">
        <v>1021</v>
      </c>
      <c r="J163" s="653" t="s">
        <v>1022</v>
      </c>
      <c r="K163" s="653" t="s">
        <v>1023</v>
      </c>
      <c r="L163" s="655">
        <v>188.88033564598859</v>
      </c>
      <c r="M163" s="655">
        <v>4</v>
      </c>
      <c r="N163" s="656">
        <v>755.52134258395438</v>
      </c>
    </row>
    <row r="164" spans="1:14" ht="14.4" customHeight="1" x14ac:dyDescent="0.3">
      <c r="A164" s="651" t="s">
        <v>525</v>
      </c>
      <c r="B164" s="652" t="s">
        <v>526</v>
      </c>
      <c r="C164" s="653" t="s">
        <v>535</v>
      </c>
      <c r="D164" s="654" t="s">
        <v>1842</v>
      </c>
      <c r="E164" s="653" t="s">
        <v>547</v>
      </c>
      <c r="F164" s="654" t="s">
        <v>1846</v>
      </c>
      <c r="G164" s="653" t="s">
        <v>548</v>
      </c>
      <c r="H164" s="653" t="s">
        <v>1024</v>
      </c>
      <c r="I164" s="653" t="s">
        <v>1025</v>
      </c>
      <c r="J164" s="653" t="s">
        <v>1026</v>
      </c>
      <c r="K164" s="653" t="s">
        <v>1027</v>
      </c>
      <c r="L164" s="655">
        <v>64.698006373112676</v>
      </c>
      <c r="M164" s="655">
        <v>1</v>
      </c>
      <c r="N164" s="656">
        <v>64.698006373112676</v>
      </c>
    </row>
    <row r="165" spans="1:14" ht="14.4" customHeight="1" x14ac:dyDescent="0.3">
      <c r="A165" s="651" t="s">
        <v>525</v>
      </c>
      <c r="B165" s="652" t="s">
        <v>526</v>
      </c>
      <c r="C165" s="653" t="s">
        <v>535</v>
      </c>
      <c r="D165" s="654" t="s">
        <v>1842</v>
      </c>
      <c r="E165" s="653" t="s">
        <v>547</v>
      </c>
      <c r="F165" s="654" t="s">
        <v>1846</v>
      </c>
      <c r="G165" s="653" t="s">
        <v>548</v>
      </c>
      <c r="H165" s="653" t="s">
        <v>1028</v>
      </c>
      <c r="I165" s="653" t="s">
        <v>635</v>
      </c>
      <c r="J165" s="653" t="s">
        <v>1029</v>
      </c>
      <c r="K165" s="653"/>
      <c r="L165" s="655">
        <v>116.07999999999998</v>
      </c>
      <c r="M165" s="655">
        <v>2</v>
      </c>
      <c r="N165" s="656">
        <v>232.15999999999997</v>
      </c>
    </row>
    <row r="166" spans="1:14" ht="14.4" customHeight="1" x14ac:dyDescent="0.3">
      <c r="A166" s="651" t="s">
        <v>525</v>
      </c>
      <c r="B166" s="652" t="s">
        <v>526</v>
      </c>
      <c r="C166" s="653" t="s">
        <v>535</v>
      </c>
      <c r="D166" s="654" t="s">
        <v>1842</v>
      </c>
      <c r="E166" s="653" t="s">
        <v>547</v>
      </c>
      <c r="F166" s="654" t="s">
        <v>1846</v>
      </c>
      <c r="G166" s="653" t="s">
        <v>548</v>
      </c>
      <c r="H166" s="653" t="s">
        <v>697</v>
      </c>
      <c r="I166" s="653" t="s">
        <v>698</v>
      </c>
      <c r="J166" s="653" t="s">
        <v>563</v>
      </c>
      <c r="K166" s="653" t="s">
        <v>699</v>
      </c>
      <c r="L166" s="655">
        <v>69.720000000000027</v>
      </c>
      <c r="M166" s="655">
        <v>2</v>
      </c>
      <c r="N166" s="656">
        <v>139.44000000000005</v>
      </c>
    </row>
    <row r="167" spans="1:14" ht="14.4" customHeight="1" x14ac:dyDescent="0.3">
      <c r="A167" s="651" t="s">
        <v>525</v>
      </c>
      <c r="B167" s="652" t="s">
        <v>526</v>
      </c>
      <c r="C167" s="653" t="s">
        <v>535</v>
      </c>
      <c r="D167" s="654" t="s">
        <v>1842</v>
      </c>
      <c r="E167" s="653" t="s">
        <v>547</v>
      </c>
      <c r="F167" s="654" t="s">
        <v>1846</v>
      </c>
      <c r="G167" s="653" t="s">
        <v>548</v>
      </c>
      <c r="H167" s="653" t="s">
        <v>1030</v>
      </c>
      <c r="I167" s="653" t="s">
        <v>1031</v>
      </c>
      <c r="J167" s="653" t="s">
        <v>1032</v>
      </c>
      <c r="K167" s="653" t="s">
        <v>1033</v>
      </c>
      <c r="L167" s="655">
        <v>60.63</v>
      </c>
      <c r="M167" s="655">
        <v>1</v>
      </c>
      <c r="N167" s="656">
        <v>60.63</v>
      </c>
    </row>
    <row r="168" spans="1:14" ht="14.4" customHeight="1" x14ac:dyDescent="0.3">
      <c r="A168" s="651" t="s">
        <v>525</v>
      </c>
      <c r="B168" s="652" t="s">
        <v>526</v>
      </c>
      <c r="C168" s="653" t="s">
        <v>535</v>
      </c>
      <c r="D168" s="654" t="s">
        <v>1842</v>
      </c>
      <c r="E168" s="653" t="s">
        <v>547</v>
      </c>
      <c r="F168" s="654" t="s">
        <v>1846</v>
      </c>
      <c r="G168" s="653" t="s">
        <v>548</v>
      </c>
      <c r="H168" s="653" t="s">
        <v>1034</v>
      </c>
      <c r="I168" s="653" t="s">
        <v>1035</v>
      </c>
      <c r="J168" s="653" t="s">
        <v>1036</v>
      </c>
      <c r="K168" s="653" t="s">
        <v>580</v>
      </c>
      <c r="L168" s="655">
        <v>40.779999999999987</v>
      </c>
      <c r="M168" s="655">
        <v>2</v>
      </c>
      <c r="N168" s="656">
        <v>81.559999999999974</v>
      </c>
    </row>
    <row r="169" spans="1:14" ht="14.4" customHeight="1" x14ac:dyDescent="0.3">
      <c r="A169" s="651" t="s">
        <v>525</v>
      </c>
      <c r="B169" s="652" t="s">
        <v>526</v>
      </c>
      <c r="C169" s="653" t="s">
        <v>535</v>
      </c>
      <c r="D169" s="654" t="s">
        <v>1842</v>
      </c>
      <c r="E169" s="653" t="s">
        <v>547</v>
      </c>
      <c r="F169" s="654" t="s">
        <v>1846</v>
      </c>
      <c r="G169" s="653" t="s">
        <v>548</v>
      </c>
      <c r="H169" s="653" t="s">
        <v>1037</v>
      </c>
      <c r="I169" s="653" t="s">
        <v>1038</v>
      </c>
      <c r="J169" s="653" t="s">
        <v>1039</v>
      </c>
      <c r="K169" s="653" t="s">
        <v>1040</v>
      </c>
      <c r="L169" s="655">
        <v>54.23</v>
      </c>
      <c r="M169" s="655">
        <v>2</v>
      </c>
      <c r="N169" s="656">
        <v>108.46</v>
      </c>
    </row>
    <row r="170" spans="1:14" ht="14.4" customHeight="1" x14ac:dyDescent="0.3">
      <c r="A170" s="651" t="s">
        <v>525</v>
      </c>
      <c r="B170" s="652" t="s">
        <v>526</v>
      </c>
      <c r="C170" s="653" t="s">
        <v>535</v>
      </c>
      <c r="D170" s="654" t="s">
        <v>1842</v>
      </c>
      <c r="E170" s="653" t="s">
        <v>547</v>
      </c>
      <c r="F170" s="654" t="s">
        <v>1846</v>
      </c>
      <c r="G170" s="653" t="s">
        <v>548</v>
      </c>
      <c r="H170" s="653" t="s">
        <v>1041</v>
      </c>
      <c r="I170" s="653" t="s">
        <v>1042</v>
      </c>
      <c r="J170" s="653" t="s">
        <v>1043</v>
      </c>
      <c r="K170" s="653" t="s">
        <v>1044</v>
      </c>
      <c r="L170" s="655">
        <v>92.309999999999988</v>
      </c>
      <c r="M170" s="655">
        <v>6</v>
      </c>
      <c r="N170" s="656">
        <v>553.8599999999999</v>
      </c>
    </row>
    <row r="171" spans="1:14" ht="14.4" customHeight="1" x14ac:dyDescent="0.3">
      <c r="A171" s="651" t="s">
        <v>525</v>
      </c>
      <c r="B171" s="652" t="s">
        <v>526</v>
      </c>
      <c r="C171" s="653" t="s">
        <v>535</v>
      </c>
      <c r="D171" s="654" t="s">
        <v>1842</v>
      </c>
      <c r="E171" s="653" t="s">
        <v>547</v>
      </c>
      <c r="F171" s="654" t="s">
        <v>1846</v>
      </c>
      <c r="G171" s="653" t="s">
        <v>548</v>
      </c>
      <c r="H171" s="653" t="s">
        <v>1045</v>
      </c>
      <c r="I171" s="653" t="s">
        <v>1046</v>
      </c>
      <c r="J171" s="653" t="s">
        <v>1047</v>
      </c>
      <c r="K171" s="653" t="s">
        <v>1048</v>
      </c>
      <c r="L171" s="655">
        <v>37.369796033230074</v>
      </c>
      <c r="M171" s="655">
        <v>1</v>
      </c>
      <c r="N171" s="656">
        <v>37.369796033230074</v>
      </c>
    </row>
    <row r="172" spans="1:14" ht="14.4" customHeight="1" x14ac:dyDescent="0.3">
      <c r="A172" s="651" t="s">
        <v>525</v>
      </c>
      <c r="B172" s="652" t="s">
        <v>526</v>
      </c>
      <c r="C172" s="653" t="s">
        <v>535</v>
      </c>
      <c r="D172" s="654" t="s">
        <v>1842</v>
      </c>
      <c r="E172" s="653" t="s">
        <v>547</v>
      </c>
      <c r="F172" s="654" t="s">
        <v>1846</v>
      </c>
      <c r="G172" s="653" t="s">
        <v>548</v>
      </c>
      <c r="H172" s="653" t="s">
        <v>702</v>
      </c>
      <c r="I172" s="653" t="s">
        <v>703</v>
      </c>
      <c r="J172" s="653" t="s">
        <v>704</v>
      </c>
      <c r="K172" s="653" t="s">
        <v>705</v>
      </c>
      <c r="L172" s="655">
        <v>290.49999999999989</v>
      </c>
      <c r="M172" s="655">
        <v>2</v>
      </c>
      <c r="N172" s="656">
        <v>580.99999999999977</v>
      </c>
    </row>
    <row r="173" spans="1:14" ht="14.4" customHeight="1" x14ac:dyDescent="0.3">
      <c r="A173" s="651" t="s">
        <v>525</v>
      </c>
      <c r="B173" s="652" t="s">
        <v>526</v>
      </c>
      <c r="C173" s="653" t="s">
        <v>535</v>
      </c>
      <c r="D173" s="654" t="s">
        <v>1842</v>
      </c>
      <c r="E173" s="653" t="s">
        <v>547</v>
      </c>
      <c r="F173" s="654" t="s">
        <v>1846</v>
      </c>
      <c r="G173" s="653" t="s">
        <v>548</v>
      </c>
      <c r="H173" s="653" t="s">
        <v>706</v>
      </c>
      <c r="I173" s="653" t="s">
        <v>707</v>
      </c>
      <c r="J173" s="653" t="s">
        <v>708</v>
      </c>
      <c r="K173" s="653" t="s">
        <v>709</v>
      </c>
      <c r="L173" s="655">
        <v>47.54</v>
      </c>
      <c r="M173" s="655">
        <v>1</v>
      </c>
      <c r="N173" s="656">
        <v>47.54</v>
      </c>
    </row>
    <row r="174" spans="1:14" ht="14.4" customHeight="1" x14ac:dyDescent="0.3">
      <c r="A174" s="651" t="s">
        <v>525</v>
      </c>
      <c r="B174" s="652" t="s">
        <v>526</v>
      </c>
      <c r="C174" s="653" t="s">
        <v>535</v>
      </c>
      <c r="D174" s="654" t="s">
        <v>1842</v>
      </c>
      <c r="E174" s="653" t="s">
        <v>547</v>
      </c>
      <c r="F174" s="654" t="s">
        <v>1846</v>
      </c>
      <c r="G174" s="653" t="s">
        <v>548</v>
      </c>
      <c r="H174" s="653" t="s">
        <v>1049</v>
      </c>
      <c r="I174" s="653" t="s">
        <v>1050</v>
      </c>
      <c r="J174" s="653" t="s">
        <v>1051</v>
      </c>
      <c r="K174" s="653" t="s">
        <v>1052</v>
      </c>
      <c r="L174" s="655">
        <v>56.220000000000027</v>
      </c>
      <c r="M174" s="655">
        <v>1</v>
      </c>
      <c r="N174" s="656">
        <v>56.220000000000027</v>
      </c>
    </row>
    <row r="175" spans="1:14" ht="14.4" customHeight="1" x14ac:dyDescent="0.3">
      <c r="A175" s="651" t="s">
        <v>525</v>
      </c>
      <c r="B175" s="652" t="s">
        <v>526</v>
      </c>
      <c r="C175" s="653" t="s">
        <v>535</v>
      </c>
      <c r="D175" s="654" t="s">
        <v>1842</v>
      </c>
      <c r="E175" s="653" t="s">
        <v>547</v>
      </c>
      <c r="F175" s="654" t="s">
        <v>1846</v>
      </c>
      <c r="G175" s="653" t="s">
        <v>548</v>
      </c>
      <c r="H175" s="653" t="s">
        <v>1053</v>
      </c>
      <c r="I175" s="653" t="s">
        <v>635</v>
      </c>
      <c r="J175" s="653" t="s">
        <v>1054</v>
      </c>
      <c r="K175" s="653"/>
      <c r="L175" s="655">
        <v>79.495002506322109</v>
      </c>
      <c r="M175" s="655">
        <v>4</v>
      </c>
      <c r="N175" s="656">
        <v>317.98001002528844</v>
      </c>
    </row>
    <row r="176" spans="1:14" ht="14.4" customHeight="1" x14ac:dyDescent="0.3">
      <c r="A176" s="651" t="s">
        <v>525</v>
      </c>
      <c r="B176" s="652" t="s">
        <v>526</v>
      </c>
      <c r="C176" s="653" t="s">
        <v>535</v>
      </c>
      <c r="D176" s="654" t="s">
        <v>1842</v>
      </c>
      <c r="E176" s="653" t="s">
        <v>547</v>
      </c>
      <c r="F176" s="654" t="s">
        <v>1846</v>
      </c>
      <c r="G176" s="653" t="s">
        <v>548</v>
      </c>
      <c r="H176" s="653" t="s">
        <v>714</v>
      </c>
      <c r="I176" s="653" t="s">
        <v>715</v>
      </c>
      <c r="J176" s="653" t="s">
        <v>716</v>
      </c>
      <c r="K176" s="653" t="s">
        <v>717</v>
      </c>
      <c r="L176" s="655">
        <v>112.5</v>
      </c>
      <c r="M176" s="655">
        <v>40</v>
      </c>
      <c r="N176" s="656">
        <v>4500</v>
      </c>
    </row>
    <row r="177" spans="1:14" ht="14.4" customHeight="1" x14ac:dyDescent="0.3">
      <c r="A177" s="651" t="s">
        <v>525</v>
      </c>
      <c r="B177" s="652" t="s">
        <v>526</v>
      </c>
      <c r="C177" s="653" t="s">
        <v>535</v>
      </c>
      <c r="D177" s="654" t="s">
        <v>1842</v>
      </c>
      <c r="E177" s="653" t="s">
        <v>547</v>
      </c>
      <c r="F177" s="654" t="s">
        <v>1846</v>
      </c>
      <c r="G177" s="653" t="s">
        <v>548</v>
      </c>
      <c r="H177" s="653" t="s">
        <v>1055</v>
      </c>
      <c r="I177" s="653" t="s">
        <v>1056</v>
      </c>
      <c r="J177" s="653" t="s">
        <v>1057</v>
      </c>
      <c r="K177" s="653" t="s">
        <v>1058</v>
      </c>
      <c r="L177" s="655">
        <v>82.470000000000027</v>
      </c>
      <c r="M177" s="655">
        <v>1</v>
      </c>
      <c r="N177" s="656">
        <v>82.470000000000027</v>
      </c>
    </row>
    <row r="178" spans="1:14" ht="14.4" customHeight="1" x14ac:dyDescent="0.3">
      <c r="A178" s="651" t="s">
        <v>525</v>
      </c>
      <c r="B178" s="652" t="s">
        <v>526</v>
      </c>
      <c r="C178" s="653" t="s">
        <v>535</v>
      </c>
      <c r="D178" s="654" t="s">
        <v>1842</v>
      </c>
      <c r="E178" s="653" t="s">
        <v>547</v>
      </c>
      <c r="F178" s="654" t="s">
        <v>1846</v>
      </c>
      <c r="G178" s="653" t="s">
        <v>548</v>
      </c>
      <c r="H178" s="653" t="s">
        <v>1059</v>
      </c>
      <c r="I178" s="653" t="s">
        <v>1060</v>
      </c>
      <c r="J178" s="653" t="s">
        <v>1061</v>
      </c>
      <c r="K178" s="653" t="s">
        <v>1062</v>
      </c>
      <c r="L178" s="655">
        <v>68.689666398866464</v>
      </c>
      <c r="M178" s="655">
        <v>2</v>
      </c>
      <c r="N178" s="656">
        <v>137.37933279773293</v>
      </c>
    </row>
    <row r="179" spans="1:14" ht="14.4" customHeight="1" x14ac:dyDescent="0.3">
      <c r="A179" s="651" t="s">
        <v>525</v>
      </c>
      <c r="B179" s="652" t="s">
        <v>526</v>
      </c>
      <c r="C179" s="653" t="s">
        <v>535</v>
      </c>
      <c r="D179" s="654" t="s">
        <v>1842</v>
      </c>
      <c r="E179" s="653" t="s">
        <v>547</v>
      </c>
      <c r="F179" s="654" t="s">
        <v>1846</v>
      </c>
      <c r="G179" s="653" t="s">
        <v>548</v>
      </c>
      <c r="H179" s="653" t="s">
        <v>730</v>
      </c>
      <c r="I179" s="653" t="s">
        <v>635</v>
      </c>
      <c r="J179" s="653" t="s">
        <v>731</v>
      </c>
      <c r="K179" s="653"/>
      <c r="L179" s="655">
        <v>306.19821007685215</v>
      </c>
      <c r="M179" s="655">
        <v>1</v>
      </c>
      <c r="N179" s="656">
        <v>306.19821007685215</v>
      </c>
    </row>
    <row r="180" spans="1:14" ht="14.4" customHeight="1" x14ac:dyDescent="0.3">
      <c r="A180" s="651" t="s">
        <v>525</v>
      </c>
      <c r="B180" s="652" t="s">
        <v>526</v>
      </c>
      <c r="C180" s="653" t="s">
        <v>535</v>
      </c>
      <c r="D180" s="654" t="s">
        <v>1842</v>
      </c>
      <c r="E180" s="653" t="s">
        <v>547</v>
      </c>
      <c r="F180" s="654" t="s">
        <v>1846</v>
      </c>
      <c r="G180" s="653" t="s">
        <v>548</v>
      </c>
      <c r="H180" s="653" t="s">
        <v>1063</v>
      </c>
      <c r="I180" s="653" t="s">
        <v>1064</v>
      </c>
      <c r="J180" s="653" t="s">
        <v>991</v>
      </c>
      <c r="K180" s="653" t="s">
        <v>1065</v>
      </c>
      <c r="L180" s="655">
        <v>45.74</v>
      </c>
      <c r="M180" s="655">
        <v>1</v>
      </c>
      <c r="N180" s="656">
        <v>45.74</v>
      </c>
    </row>
    <row r="181" spans="1:14" ht="14.4" customHeight="1" x14ac:dyDescent="0.3">
      <c r="A181" s="651" t="s">
        <v>525</v>
      </c>
      <c r="B181" s="652" t="s">
        <v>526</v>
      </c>
      <c r="C181" s="653" t="s">
        <v>535</v>
      </c>
      <c r="D181" s="654" t="s">
        <v>1842</v>
      </c>
      <c r="E181" s="653" t="s">
        <v>547</v>
      </c>
      <c r="F181" s="654" t="s">
        <v>1846</v>
      </c>
      <c r="G181" s="653" t="s">
        <v>548</v>
      </c>
      <c r="H181" s="653" t="s">
        <v>1066</v>
      </c>
      <c r="I181" s="653" t="s">
        <v>1067</v>
      </c>
      <c r="J181" s="653" t="s">
        <v>1068</v>
      </c>
      <c r="K181" s="653" t="s">
        <v>1069</v>
      </c>
      <c r="L181" s="655">
        <v>96.35918091462834</v>
      </c>
      <c r="M181" s="655">
        <v>1</v>
      </c>
      <c r="N181" s="656">
        <v>96.35918091462834</v>
      </c>
    </row>
    <row r="182" spans="1:14" ht="14.4" customHeight="1" x14ac:dyDescent="0.3">
      <c r="A182" s="651" t="s">
        <v>525</v>
      </c>
      <c r="B182" s="652" t="s">
        <v>526</v>
      </c>
      <c r="C182" s="653" t="s">
        <v>535</v>
      </c>
      <c r="D182" s="654" t="s">
        <v>1842</v>
      </c>
      <c r="E182" s="653" t="s">
        <v>547</v>
      </c>
      <c r="F182" s="654" t="s">
        <v>1846</v>
      </c>
      <c r="G182" s="653" t="s">
        <v>548</v>
      </c>
      <c r="H182" s="653" t="s">
        <v>1070</v>
      </c>
      <c r="I182" s="653" t="s">
        <v>1071</v>
      </c>
      <c r="J182" s="653" t="s">
        <v>1072</v>
      </c>
      <c r="K182" s="653" t="s">
        <v>1073</v>
      </c>
      <c r="L182" s="655">
        <v>69.339999999999989</v>
      </c>
      <c r="M182" s="655">
        <v>1</v>
      </c>
      <c r="N182" s="656">
        <v>69.339999999999989</v>
      </c>
    </row>
    <row r="183" spans="1:14" ht="14.4" customHeight="1" x14ac:dyDescent="0.3">
      <c r="A183" s="651" t="s">
        <v>525</v>
      </c>
      <c r="B183" s="652" t="s">
        <v>526</v>
      </c>
      <c r="C183" s="653" t="s">
        <v>535</v>
      </c>
      <c r="D183" s="654" t="s">
        <v>1842</v>
      </c>
      <c r="E183" s="653" t="s">
        <v>547</v>
      </c>
      <c r="F183" s="654" t="s">
        <v>1846</v>
      </c>
      <c r="G183" s="653" t="s">
        <v>548</v>
      </c>
      <c r="H183" s="653" t="s">
        <v>1074</v>
      </c>
      <c r="I183" s="653" t="s">
        <v>1075</v>
      </c>
      <c r="J183" s="653" t="s">
        <v>1061</v>
      </c>
      <c r="K183" s="653" t="s">
        <v>1076</v>
      </c>
      <c r="L183" s="655">
        <v>194.29999999999995</v>
      </c>
      <c r="M183" s="655">
        <v>1</v>
      </c>
      <c r="N183" s="656">
        <v>194.29999999999995</v>
      </c>
    </row>
    <row r="184" spans="1:14" ht="14.4" customHeight="1" x14ac:dyDescent="0.3">
      <c r="A184" s="651" t="s">
        <v>525</v>
      </c>
      <c r="B184" s="652" t="s">
        <v>526</v>
      </c>
      <c r="C184" s="653" t="s">
        <v>535</v>
      </c>
      <c r="D184" s="654" t="s">
        <v>1842</v>
      </c>
      <c r="E184" s="653" t="s">
        <v>547</v>
      </c>
      <c r="F184" s="654" t="s">
        <v>1846</v>
      </c>
      <c r="G184" s="653" t="s">
        <v>548</v>
      </c>
      <c r="H184" s="653" t="s">
        <v>1077</v>
      </c>
      <c r="I184" s="653" t="s">
        <v>1078</v>
      </c>
      <c r="J184" s="653" t="s">
        <v>1079</v>
      </c>
      <c r="K184" s="653" t="s">
        <v>1080</v>
      </c>
      <c r="L184" s="655">
        <v>49.910000000000011</v>
      </c>
      <c r="M184" s="655">
        <v>2</v>
      </c>
      <c r="N184" s="656">
        <v>99.820000000000022</v>
      </c>
    </row>
    <row r="185" spans="1:14" ht="14.4" customHeight="1" x14ac:dyDescent="0.3">
      <c r="A185" s="651" t="s">
        <v>525</v>
      </c>
      <c r="B185" s="652" t="s">
        <v>526</v>
      </c>
      <c r="C185" s="653" t="s">
        <v>535</v>
      </c>
      <c r="D185" s="654" t="s">
        <v>1842</v>
      </c>
      <c r="E185" s="653" t="s">
        <v>547</v>
      </c>
      <c r="F185" s="654" t="s">
        <v>1846</v>
      </c>
      <c r="G185" s="653" t="s">
        <v>548</v>
      </c>
      <c r="H185" s="653" t="s">
        <v>1081</v>
      </c>
      <c r="I185" s="653" t="s">
        <v>1082</v>
      </c>
      <c r="J185" s="653" t="s">
        <v>1083</v>
      </c>
      <c r="K185" s="653" t="s">
        <v>1084</v>
      </c>
      <c r="L185" s="655">
        <v>179.80000000000004</v>
      </c>
      <c r="M185" s="655">
        <v>1</v>
      </c>
      <c r="N185" s="656">
        <v>179.80000000000004</v>
      </c>
    </row>
    <row r="186" spans="1:14" ht="14.4" customHeight="1" x14ac:dyDescent="0.3">
      <c r="A186" s="651" t="s">
        <v>525</v>
      </c>
      <c r="B186" s="652" t="s">
        <v>526</v>
      </c>
      <c r="C186" s="653" t="s">
        <v>535</v>
      </c>
      <c r="D186" s="654" t="s">
        <v>1842</v>
      </c>
      <c r="E186" s="653" t="s">
        <v>547</v>
      </c>
      <c r="F186" s="654" t="s">
        <v>1846</v>
      </c>
      <c r="G186" s="653" t="s">
        <v>548</v>
      </c>
      <c r="H186" s="653" t="s">
        <v>752</v>
      </c>
      <c r="I186" s="653" t="s">
        <v>753</v>
      </c>
      <c r="J186" s="653" t="s">
        <v>754</v>
      </c>
      <c r="K186" s="653" t="s">
        <v>755</v>
      </c>
      <c r="L186" s="655">
        <v>46.54000000000002</v>
      </c>
      <c r="M186" s="655">
        <v>4</v>
      </c>
      <c r="N186" s="656">
        <v>186.16000000000008</v>
      </c>
    </row>
    <row r="187" spans="1:14" ht="14.4" customHeight="1" x14ac:dyDescent="0.3">
      <c r="A187" s="651" t="s">
        <v>525</v>
      </c>
      <c r="B187" s="652" t="s">
        <v>526</v>
      </c>
      <c r="C187" s="653" t="s">
        <v>535</v>
      </c>
      <c r="D187" s="654" t="s">
        <v>1842</v>
      </c>
      <c r="E187" s="653" t="s">
        <v>547</v>
      </c>
      <c r="F187" s="654" t="s">
        <v>1846</v>
      </c>
      <c r="G187" s="653" t="s">
        <v>548</v>
      </c>
      <c r="H187" s="653" t="s">
        <v>1085</v>
      </c>
      <c r="I187" s="653" t="s">
        <v>1086</v>
      </c>
      <c r="J187" s="653" t="s">
        <v>1087</v>
      </c>
      <c r="K187" s="653" t="s">
        <v>1088</v>
      </c>
      <c r="L187" s="655">
        <v>669.02517896606264</v>
      </c>
      <c r="M187" s="655">
        <v>1</v>
      </c>
      <c r="N187" s="656">
        <v>669.02517896606264</v>
      </c>
    </row>
    <row r="188" spans="1:14" ht="14.4" customHeight="1" x14ac:dyDescent="0.3">
      <c r="A188" s="651" t="s">
        <v>525</v>
      </c>
      <c r="B188" s="652" t="s">
        <v>526</v>
      </c>
      <c r="C188" s="653" t="s">
        <v>535</v>
      </c>
      <c r="D188" s="654" t="s">
        <v>1842</v>
      </c>
      <c r="E188" s="653" t="s">
        <v>547</v>
      </c>
      <c r="F188" s="654" t="s">
        <v>1846</v>
      </c>
      <c r="G188" s="653" t="s">
        <v>548</v>
      </c>
      <c r="H188" s="653" t="s">
        <v>760</v>
      </c>
      <c r="I188" s="653" t="s">
        <v>635</v>
      </c>
      <c r="J188" s="653" t="s">
        <v>761</v>
      </c>
      <c r="K188" s="653"/>
      <c r="L188" s="655">
        <v>364.82013436505576</v>
      </c>
      <c r="M188" s="655">
        <v>5</v>
      </c>
      <c r="N188" s="656">
        <v>1824.1006718252788</v>
      </c>
    </row>
    <row r="189" spans="1:14" ht="14.4" customHeight="1" x14ac:dyDescent="0.3">
      <c r="A189" s="651" t="s">
        <v>525</v>
      </c>
      <c r="B189" s="652" t="s">
        <v>526</v>
      </c>
      <c r="C189" s="653" t="s">
        <v>535</v>
      </c>
      <c r="D189" s="654" t="s">
        <v>1842</v>
      </c>
      <c r="E189" s="653" t="s">
        <v>547</v>
      </c>
      <c r="F189" s="654" t="s">
        <v>1846</v>
      </c>
      <c r="G189" s="653" t="s">
        <v>548</v>
      </c>
      <c r="H189" s="653" t="s">
        <v>1089</v>
      </c>
      <c r="I189" s="653" t="s">
        <v>635</v>
      </c>
      <c r="J189" s="653" t="s">
        <v>1090</v>
      </c>
      <c r="K189" s="653"/>
      <c r="L189" s="655">
        <v>57.025185618625606</v>
      </c>
      <c r="M189" s="655">
        <v>5</v>
      </c>
      <c r="N189" s="656">
        <v>285.12592809312804</v>
      </c>
    </row>
    <row r="190" spans="1:14" ht="14.4" customHeight="1" x14ac:dyDescent="0.3">
      <c r="A190" s="651" t="s">
        <v>525</v>
      </c>
      <c r="B190" s="652" t="s">
        <v>526</v>
      </c>
      <c r="C190" s="653" t="s">
        <v>535</v>
      </c>
      <c r="D190" s="654" t="s">
        <v>1842</v>
      </c>
      <c r="E190" s="653" t="s">
        <v>547</v>
      </c>
      <c r="F190" s="654" t="s">
        <v>1846</v>
      </c>
      <c r="G190" s="653" t="s">
        <v>548</v>
      </c>
      <c r="H190" s="653" t="s">
        <v>1091</v>
      </c>
      <c r="I190" s="653" t="s">
        <v>635</v>
      </c>
      <c r="J190" s="653" t="s">
        <v>1092</v>
      </c>
      <c r="K190" s="653"/>
      <c r="L190" s="655">
        <v>390.3230947888776</v>
      </c>
      <c r="M190" s="655">
        <v>3</v>
      </c>
      <c r="N190" s="656">
        <v>1170.9692843666328</v>
      </c>
    </row>
    <row r="191" spans="1:14" ht="14.4" customHeight="1" x14ac:dyDescent="0.3">
      <c r="A191" s="651" t="s">
        <v>525</v>
      </c>
      <c r="B191" s="652" t="s">
        <v>526</v>
      </c>
      <c r="C191" s="653" t="s">
        <v>535</v>
      </c>
      <c r="D191" s="654" t="s">
        <v>1842</v>
      </c>
      <c r="E191" s="653" t="s">
        <v>547</v>
      </c>
      <c r="F191" s="654" t="s">
        <v>1846</v>
      </c>
      <c r="G191" s="653" t="s">
        <v>548</v>
      </c>
      <c r="H191" s="653" t="s">
        <v>1093</v>
      </c>
      <c r="I191" s="653" t="s">
        <v>1094</v>
      </c>
      <c r="J191" s="653" t="s">
        <v>1095</v>
      </c>
      <c r="K191" s="653" t="s">
        <v>1096</v>
      </c>
      <c r="L191" s="655">
        <v>93.32</v>
      </c>
      <c r="M191" s="655">
        <v>1</v>
      </c>
      <c r="N191" s="656">
        <v>93.32</v>
      </c>
    </row>
    <row r="192" spans="1:14" ht="14.4" customHeight="1" x14ac:dyDescent="0.3">
      <c r="A192" s="651" t="s">
        <v>525</v>
      </c>
      <c r="B192" s="652" t="s">
        <v>526</v>
      </c>
      <c r="C192" s="653" t="s">
        <v>535</v>
      </c>
      <c r="D192" s="654" t="s">
        <v>1842</v>
      </c>
      <c r="E192" s="653" t="s">
        <v>547</v>
      </c>
      <c r="F192" s="654" t="s">
        <v>1846</v>
      </c>
      <c r="G192" s="653" t="s">
        <v>548</v>
      </c>
      <c r="H192" s="653" t="s">
        <v>1097</v>
      </c>
      <c r="I192" s="653" t="s">
        <v>1098</v>
      </c>
      <c r="J192" s="653" t="s">
        <v>809</v>
      </c>
      <c r="K192" s="653" t="s">
        <v>1099</v>
      </c>
      <c r="L192" s="655">
        <v>107.33000000000003</v>
      </c>
      <c r="M192" s="655">
        <v>2</v>
      </c>
      <c r="N192" s="656">
        <v>214.66000000000005</v>
      </c>
    </row>
    <row r="193" spans="1:14" ht="14.4" customHeight="1" x14ac:dyDescent="0.3">
      <c r="A193" s="651" t="s">
        <v>525</v>
      </c>
      <c r="B193" s="652" t="s">
        <v>526</v>
      </c>
      <c r="C193" s="653" t="s">
        <v>535</v>
      </c>
      <c r="D193" s="654" t="s">
        <v>1842</v>
      </c>
      <c r="E193" s="653" t="s">
        <v>547</v>
      </c>
      <c r="F193" s="654" t="s">
        <v>1846</v>
      </c>
      <c r="G193" s="653" t="s">
        <v>548</v>
      </c>
      <c r="H193" s="653" t="s">
        <v>1100</v>
      </c>
      <c r="I193" s="653" t="s">
        <v>1101</v>
      </c>
      <c r="J193" s="653" t="s">
        <v>1102</v>
      </c>
      <c r="K193" s="653" t="s">
        <v>1103</v>
      </c>
      <c r="L193" s="655">
        <v>160.71000000000004</v>
      </c>
      <c r="M193" s="655">
        <v>1</v>
      </c>
      <c r="N193" s="656">
        <v>160.71000000000004</v>
      </c>
    </row>
    <row r="194" spans="1:14" ht="14.4" customHeight="1" x14ac:dyDescent="0.3">
      <c r="A194" s="651" t="s">
        <v>525</v>
      </c>
      <c r="B194" s="652" t="s">
        <v>526</v>
      </c>
      <c r="C194" s="653" t="s">
        <v>535</v>
      </c>
      <c r="D194" s="654" t="s">
        <v>1842</v>
      </c>
      <c r="E194" s="653" t="s">
        <v>547</v>
      </c>
      <c r="F194" s="654" t="s">
        <v>1846</v>
      </c>
      <c r="G194" s="653" t="s">
        <v>548</v>
      </c>
      <c r="H194" s="653" t="s">
        <v>1104</v>
      </c>
      <c r="I194" s="653" t="s">
        <v>1104</v>
      </c>
      <c r="J194" s="653" t="s">
        <v>1105</v>
      </c>
      <c r="K194" s="653" t="s">
        <v>1106</v>
      </c>
      <c r="L194" s="655">
        <v>396</v>
      </c>
      <c r="M194" s="655">
        <v>1</v>
      </c>
      <c r="N194" s="656">
        <v>396</v>
      </c>
    </row>
    <row r="195" spans="1:14" ht="14.4" customHeight="1" x14ac:dyDescent="0.3">
      <c r="A195" s="651" t="s">
        <v>525</v>
      </c>
      <c r="B195" s="652" t="s">
        <v>526</v>
      </c>
      <c r="C195" s="653" t="s">
        <v>535</v>
      </c>
      <c r="D195" s="654" t="s">
        <v>1842</v>
      </c>
      <c r="E195" s="653" t="s">
        <v>547</v>
      </c>
      <c r="F195" s="654" t="s">
        <v>1846</v>
      </c>
      <c r="G195" s="653" t="s">
        <v>548</v>
      </c>
      <c r="H195" s="653" t="s">
        <v>1107</v>
      </c>
      <c r="I195" s="653" t="s">
        <v>1108</v>
      </c>
      <c r="J195" s="653" t="s">
        <v>1109</v>
      </c>
      <c r="K195" s="653" t="s">
        <v>1110</v>
      </c>
      <c r="L195" s="655">
        <v>255.57996168831642</v>
      </c>
      <c r="M195" s="655">
        <v>1</v>
      </c>
      <c r="N195" s="656">
        <v>255.57996168831642</v>
      </c>
    </row>
    <row r="196" spans="1:14" ht="14.4" customHeight="1" x14ac:dyDescent="0.3">
      <c r="A196" s="651" t="s">
        <v>525</v>
      </c>
      <c r="B196" s="652" t="s">
        <v>526</v>
      </c>
      <c r="C196" s="653" t="s">
        <v>535</v>
      </c>
      <c r="D196" s="654" t="s">
        <v>1842</v>
      </c>
      <c r="E196" s="653" t="s">
        <v>547</v>
      </c>
      <c r="F196" s="654" t="s">
        <v>1846</v>
      </c>
      <c r="G196" s="653" t="s">
        <v>548</v>
      </c>
      <c r="H196" s="653" t="s">
        <v>1111</v>
      </c>
      <c r="I196" s="653" t="s">
        <v>1111</v>
      </c>
      <c r="J196" s="653" t="s">
        <v>1112</v>
      </c>
      <c r="K196" s="653" t="s">
        <v>1113</v>
      </c>
      <c r="L196" s="655">
        <v>96.1</v>
      </c>
      <c r="M196" s="655">
        <v>1</v>
      </c>
      <c r="N196" s="656">
        <v>96.1</v>
      </c>
    </row>
    <row r="197" spans="1:14" ht="14.4" customHeight="1" x14ac:dyDescent="0.3">
      <c r="A197" s="651" t="s">
        <v>525</v>
      </c>
      <c r="B197" s="652" t="s">
        <v>526</v>
      </c>
      <c r="C197" s="653" t="s">
        <v>535</v>
      </c>
      <c r="D197" s="654" t="s">
        <v>1842</v>
      </c>
      <c r="E197" s="653" t="s">
        <v>547</v>
      </c>
      <c r="F197" s="654" t="s">
        <v>1846</v>
      </c>
      <c r="G197" s="653" t="s">
        <v>548</v>
      </c>
      <c r="H197" s="653" t="s">
        <v>1114</v>
      </c>
      <c r="I197" s="653" t="s">
        <v>1114</v>
      </c>
      <c r="J197" s="653" t="s">
        <v>647</v>
      </c>
      <c r="K197" s="653" t="s">
        <v>1115</v>
      </c>
      <c r="L197" s="655">
        <v>131.10755577040442</v>
      </c>
      <c r="M197" s="655">
        <v>1</v>
      </c>
      <c r="N197" s="656">
        <v>131.10755577040442</v>
      </c>
    </row>
    <row r="198" spans="1:14" ht="14.4" customHeight="1" x14ac:dyDescent="0.3">
      <c r="A198" s="651" t="s">
        <v>525</v>
      </c>
      <c r="B198" s="652" t="s">
        <v>526</v>
      </c>
      <c r="C198" s="653" t="s">
        <v>535</v>
      </c>
      <c r="D198" s="654" t="s">
        <v>1842</v>
      </c>
      <c r="E198" s="653" t="s">
        <v>547</v>
      </c>
      <c r="F198" s="654" t="s">
        <v>1846</v>
      </c>
      <c r="G198" s="653" t="s">
        <v>548</v>
      </c>
      <c r="H198" s="653" t="s">
        <v>1116</v>
      </c>
      <c r="I198" s="653" t="s">
        <v>635</v>
      </c>
      <c r="J198" s="653" t="s">
        <v>1117</v>
      </c>
      <c r="K198" s="653"/>
      <c r="L198" s="655">
        <v>202.35345332919923</v>
      </c>
      <c r="M198" s="655">
        <v>1</v>
      </c>
      <c r="N198" s="656">
        <v>202.35345332919923</v>
      </c>
    </row>
    <row r="199" spans="1:14" ht="14.4" customHeight="1" x14ac:dyDescent="0.3">
      <c r="A199" s="651" t="s">
        <v>525</v>
      </c>
      <c r="B199" s="652" t="s">
        <v>526</v>
      </c>
      <c r="C199" s="653" t="s">
        <v>535</v>
      </c>
      <c r="D199" s="654" t="s">
        <v>1842</v>
      </c>
      <c r="E199" s="653" t="s">
        <v>547</v>
      </c>
      <c r="F199" s="654" t="s">
        <v>1846</v>
      </c>
      <c r="G199" s="653" t="s">
        <v>548</v>
      </c>
      <c r="H199" s="653" t="s">
        <v>1118</v>
      </c>
      <c r="I199" s="653" t="s">
        <v>1118</v>
      </c>
      <c r="J199" s="653" t="s">
        <v>1119</v>
      </c>
      <c r="K199" s="653" t="s">
        <v>1120</v>
      </c>
      <c r="L199" s="655">
        <v>225.93999999999997</v>
      </c>
      <c r="M199" s="655">
        <v>1</v>
      </c>
      <c r="N199" s="656">
        <v>225.93999999999997</v>
      </c>
    </row>
    <row r="200" spans="1:14" ht="14.4" customHeight="1" x14ac:dyDescent="0.3">
      <c r="A200" s="651" t="s">
        <v>525</v>
      </c>
      <c r="B200" s="652" t="s">
        <v>526</v>
      </c>
      <c r="C200" s="653" t="s">
        <v>535</v>
      </c>
      <c r="D200" s="654" t="s">
        <v>1842</v>
      </c>
      <c r="E200" s="653" t="s">
        <v>547</v>
      </c>
      <c r="F200" s="654" t="s">
        <v>1846</v>
      </c>
      <c r="G200" s="653" t="s">
        <v>548</v>
      </c>
      <c r="H200" s="653" t="s">
        <v>787</v>
      </c>
      <c r="I200" s="653" t="s">
        <v>787</v>
      </c>
      <c r="J200" s="653" t="s">
        <v>788</v>
      </c>
      <c r="K200" s="653" t="s">
        <v>789</v>
      </c>
      <c r="L200" s="655">
        <v>73.099702080449816</v>
      </c>
      <c r="M200" s="655">
        <v>2</v>
      </c>
      <c r="N200" s="656">
        <v>146.19940416089963</v>
      </c>
    </row>
    <row r="201" spans="1:14" ht="14.4" customHeight="1" x14ac:dyDescent="0.3">
      <c r="A201" s="651" t="s">
        <v>525</v>
      </c>
      <c r="B201" s="652" t="s">
        <v>526</v>
      </c>
      <c r="C201" s="653" t="s">
        <v>535</v>
      </c>
      <c r="D201" s="654" t="s">
        <v>1842</v>
      </c>
      <c r="E201" s="653" t="s">
        <v>547</v>
      </c>
      <c r="F201" s="654" t="s">
        <v>1846</v>
      </c>
      <c r="G201" s="653" t="s">
        <v>548</v>
      </c>
      <c r="H201" s="653" t="s">
        <v>1121</v>
      </c>
      <c r="I201" s="653" t="s">
        <v>1121</v>
      </c>
      <c r="J201" s="653" t="s">
        <v>1122</v>
      </c>
      <c r="K201" s="653" t="s">
        <v>1123</v>
      </c>
      <c r="L201" s="655">
        <v>72.88</v>
      </c>
      <c r="M201" s="655">
        <v>2</v>
      </c>
      <c r="N201" s="656">
        <v>145.76</v>
      </c>
    </row>
    <row r="202" spans="1:14" ht="14.4" customHeight="1" x14ac:dyDescent="0.3">
      <c r="A202" s="651" t="s">
        <v>525</v>
      </c>
      <c r="B202" s="652" t="s">
        <v>526</v>
      </c>
      <c r="C202" s="653" t="s">
        <v>535</v>
      </c>
      <c r="D202" s="654" t="s">
        <v>1842</v>
      </c>
      <c r="E202" s="653" t="s">
        <v>547</v>
      </c>
      <c r="F202" s="654" t="s">
        <v>1846</v>
      </c>
      <c r="G202" s="653" t="s">
        <v>548</v>
      </c>
      <c r="H202" s="653" t="s">
        <v>1124</v>
      </c>
      <c r="I202" s="653" t="s">
        <v>1125</v>
      </c>
      <c r="J202" s="653" t="s">
        <v>903</v>
      </c>
      <c r="K202" s="653" t="s">
        <v>1126</v>
      </c>
      <c r="L202" s="655">
        <v>302.51917616959162</v>
      </c>
      <c r="M202" s="655">
        <v>1</v>
      </c>
      <c r="N202" s="656">
        <v>302.51917616959162</v>
      </c>
    </row>
    <row r="203" spans="1:14" ht="14.4" customHeight="1" x14ac:dyDescent="0.3">
      <c r="A203" s="651" t="s">
        <v>525</v>
      </c>
      <c r="B203" s="652" t="s">
        <v>526</v>
      </c>
      <c r="C203" s="653" t="s">
        <v>535</v>
      </c>
      <c r="D203" s="654" t="s">
        <v>1842</v>
      </c>
      <c r="E203" s="653" t="s">
        <v>547</v>
      </c>
      <c r="F203" s="654" t="s">
        <v>1846</v>
      </c>
      <c r="G203" s="653" t="s">
        <v>548</v>
      </c>
      <c r="H203" s="653" t="s">
        <v>1127</v>
      </c>
      <c r="I203" s="653" t="s">
        <v>1127</v>
      </c>
      <c r="J203" s="653" t="s">
        <v>1128</v>
      </c>
      <c r="K203" s="653" t="s">
        <v>1126</v>
      </c>
      <c r="L203" s="655">
        <v>88.81</v>
      </c>
      <c r="M203" s="655">
        <v>1</v>
      </c>
      <c r="N203" s="656">
        <v>88.81</v>
      </c>
    </row>
    <row r="204" spans="1:14" ht="14.4" customHeight="1" x14ac:dyDescent="0.3">
      <c r="A204" s="651" t="s">
        <v>525</v>
      </c>
      <c r="B204" s="652" t="s">
        <v>526</v>
      </c>
      <c r="C204" s="653" t="s">
        <v>535</v>
      </c>
      <c r="D204" s="654" t="s">
        <v>1842</v>
      </c>
      <c r="E204" s="653" t="s">
        <v>547</v>
      </c>
      <c r="F204" s="654" t="s">
        <v>1846</v>
      </c>
      <c r="G204" s="653" t="s">
        <v>548</v>
      </c>
      <c r="H204" s="653" t="s">
        <v>790</v>
      </c>
      <c r="I204" s="653" t="s">
        <v>635</v>
      </c>
      <c r="J204" s="653" t="s">
        <v>791</v>
      </c>
      <c r="K204" s="653" t="s">
        <v>792</v>
      </c>
      <c r="L204" s="655">
        <v>255.58799809506513</v>
      </c>
      <c r="M204" s="655">
        <v>1</v>
      </c>
      <c r="N204" s="656">
        <v>255.58799809506513</v>
      </c>
    </row>
    <row r="205" spans="1:14" ht="14.4" customHeight="1" x14ac:dyDescent="0.3">
      <c r="A205" s="651" t="s">
        <v>525</v>
      </c>
      <c r="B205" s="652" t="s">
        <v>526</v>
      </c>
      <c r="C205" s="653" t="s">
        <v>535</v>
      </c>
      <c r="D205" s="654" t="s">
        <v>1842</v>
      </c>
      <c r="E205" s="653" t="s">
        <v>547</v>
      </c>
      <c r="F205" s="654" t="s">
        <v>1846</v>
      </c>
      <c r="G205" s="653" t="s">
        <v>548</v>
      </c>
      <c r="H205" s="653" t="s">
        <v>1129</v>
      </c>
      <c r="I205" s="653" t="s">
        <v>1129</v>
      </c>
      <c r="J205" s="653" t="s">
        <v>1130</v>
      </c>
      <c r="K205" s="653" t="s">
        <v>1080</v>
      </c>
      <c r="L205" s="655">
        <v>50.3</v>
      </c>
      <c r="M205" s="655">
        <v>2</v>
      </c>
      <c r="N205" s="656">
        <v>100.6</v>
      </c>
    </row>
    <row r="206" spans="1:14" ht="14.4" customHeight="1" x14ac:dyDescent="0.3">
      <c r="A206" s="651" t="s">
        <v>525</v>
      </c>
      <c r="B206" s="652" t="s">
        <v>526</v>
      </c>
      <c r="C206" s="653" t="s">
        <v>535</v>
      </c>
      <c r="D206" s="654" t="s">
        <v>1842</v>
      </c>
      <c r="E206" s="653" t="s">
        <v>547</v>
      </c>
      <c r="F206" s="654" t="s">
        <v>1846</v>
      </c>
      <c r="G206" s="653" t="s">
        <v>548</v>
      </c>
      <c r="H206" s="653" t="s">
        <v>1131</v>
      </c>
      <c r="I206" s="653" t="s">
        <v>635</v>
      </c>
      <c r="J206" s="653" t="s">
        <v>1132</v>
      </c>
      <c r="K206" s="653"/>
      <c r="L206" s="655">
        <v>315.71999999999997</v>
      </c>
      <c r="M206" s="655">
        <v>1</v>
      </c>
      <c r="N206" s="656">
        <v>315.71999999999997</v>
      </c>
    </row>
    <row r="207" spans="1:14" ht="14.4" customHeight="1" x14ac:dyDescent="0.3">
      <c r="A207" s="651" t="s">
        <v>525</v>
      </c>
      <c r="B207" s="652" t="s">
        <v>526</v>
      </c>
      <c r="C207" s="653" t="s">
        <v>535</v>
      </c>
      <c r="D207" s="654" t="s">
        <v>1842</v>
      </c>
      <c r="E207" s="653" t="s">
        <v>547</v>
      </c>
      <c r="F207" s="654" t="s">
        <v>1846</v>
      </c>
      <c r="G207" s="653" t="s">
        <v>798</v>
      </c>
      <c r="H207" s="653" t="s">
        <v>1133</v>
      </c>
      <c r="I207" s="653" t="s">
        <v>1133</v>
      </c>
      <c r="J207" s="653" t="s">
        <v>1134</v>
      </c>
      <c r="K207" s="653" t="s">
        <v>1135</v>
      </c>
      <c r="L207" s="655">
        <v>12.059939880797257</v>
      </c>
      <c r="M207" s="655">
        <v>1</v>
      </c>
      <c r="N207" s="656">
        <v>12.059939880797257</v>
      </c>
    </row>
    <row r="208" spans="1:14" ht="14.4" customHeight="1" x14ac:dyDescent="0.3">
      <c r="A208" s="651" t="s">
        <v>525</v>
      </c>
      <c r="B208" s="652" t="s">
        <v>526</v>
      </c>
      <c r="C208" s="653" t="s">
        <v>535</v>
      </c>
      <c r="D208" s="654" t="s">
        <v>1842</v>
      </c>
      <c r="E208" s="653" t="s">
        <v>547</v>
      </c>
      <c r="F208" s="654" t="s">
        <v>1846</v>
      </c>
      <c r="G208" s="653" t="s">
        <v>798</v>
      </c>
      <c r="H208" s="653" t="s">
        <v>1136</v>
      </c>
      <c r="I208" s="653" t="s">
        <v>1137</v>
      </c>
      <c r="J208" s="653" t="s">
        <v>1138</v>
      </c>
      <c r="K208" s="653" t="s">
        <v>1139</v>
      </c>
      <c r="L208" s="655">
        <v>34.749999999999993</v>
      </c>
      <c r="M208" s="655">
        <v>4</v>
      </c>
      <c r="N208" s="656">
        <v>138.99999999999997</v>
      </c>
    </row>
    <row r="209" spans="1:14" ht="14.4" customHeight="1" x14ac:dyDescent="0.3">
      <c r="A209" s="651" t="s">
        <v>525</v>
      </c>
      <c r="B209" s="652" t="s">
        <v>526</v>
      </c>
      <c r="C209" s="653" t="s">
        <v>535</v>
      </c>
      <c r="D209" s="654" t="s">
        <v>1842</v>
      </c>
      <c r="E209" s="653" t="s">
        <v>547</v>
      </c>
      <c r="F209" s="654" t="s">
        <v>1846</v>
      </c>
      <c r="G209" s="653" t="s">
        <v>798</v>
      </c>
      <c r="H209" s="653" t="s">
        <v>815</v>
      </c>
      <c r="I209" s="653" t="s">
        <v>816</v>
      </c>
      <c r="J209" s="653" t="s">
        <v>817</v>
      </c>
      <c r="K209" s="653" t="s">
        <v>818</v>
      </c>
      <c r="L209" s="655">
        <v>32.26</v>
      </c>
      <c r="M209" s="655">
        <v>5</v>
      </c>
      <c r="N209" s="656">
        <v>161.29999999999998</v>
      </c>
    </row>
    <row r="210" spans="1:14" ht="14.4" customHeight="1" x14ac:dyDescent="0.3">
      <c r="A210" s="651" t="s">
        <v>525</v>
      </c>
      <c r="B210" s="652" t="s">
        <v>526</v>
      </c>
      <c r="C210" s="653" t="s">
        <v>535</v>
      </c>
      <c r="D210" s="654" t="s">
        <v>1842</v>
      </c>
      <c r="E210" s="653" t="s">
        <v>547</v>
      </c>
      <c r="F210" s="654" t="s">
        <v>1846</v>
      </c>
      <c r="G210" s="653" t="s">
        <v>798</v>
      </c>
      <c r="H210" s="653" t="s">
        <v>1140</v>
      </c>
      <c r="I210" s="653" t="s">
        <v>1141</v>
      </c>
      <c r="J210" s="653" t="s">
        <v>1142</v>
      </c>
      <c r="K210" s="653" t="s">
        <v>1143</v>
      </c>
      <c r="L210" s="655">
        <v>46.819999999999993</v>
      </c>
      <c r="M210" s="655">
        <v>1</v>
      </c>
      <c r="N210" s="656">
        <v>46.819999999999993</v>
      </c>
    </row>
    <row r="211" spans="1:14" ht="14.4" customHeight="1" x14ac:dyDescent="0.3">
      <c r="A211" s="651" t="s">
        <v>525</v>
      </c>
      <c r="B211" s="652" t="s">
        <v>526</v>
      </c>
      <c r="C211" s="653" t="s">
        <v>535</v>
      </c>
      <c r="D211" s="654" t="s">
        <v>1842</v>
      </c>
      <c r="E211" s="653" t="s">
        <v>547</v>
      </c>
      <c r="F211" s="654" t="s">
        <v>1846</v>
      </c>
      <c r="G211" s="653" t="s">
        <v>798</v>
      </c>
      <c r="H211" s="653" t="s">
        <v>1144</v>
      </c>
      <c r="I211" s="653" t="s">
        <v>1145</v>
      </c>
      <c r="J211" s="653" t="s">
        <v>1146</v>
      </c>
      <c r="K211" s="653" t="s">
        <v>1147</v>
      </c>
      <c r="L211" s="655">
        <v>3300</v>
      </c>
      <c r="M211" s="655">
        <v>2</v>
      </c>
      <c r="N211" s="656">
        <v>6600</v>
      </c>
    </row>
    <row r="212" spans="1:14" ht="14.4" customHeight="1" x14ac:dyDescent="0.3">
      <c r="A212" s="651" t="s">
        <v>525</v>
      </c>
      <c r="B212" s="652" t="s">
        <v>526</v>
      </c>
      <c r="C212" s="653" t="s">
        <v>535</v>
      </c>
      <c r="D212" s="654" t="s">
        <v>1842</v>
      </c>
      <c r="E212" s="653" t="s">
        <v>547</v>
      </c>
      <c r="F212" s="654" t="s">
        <v>1846</v>
      </c>
      <c r="G212" s="653" t="s">
        <v>798</v>
      </c>
      <c r="H212" s="653" t="s">
        <v>1148</v>
      </c>
      <c r="I212" s="653" t="s">
        <v>1149</v>
      </c>
      <c r="J212" s="653" t="s">
        <v>1150</v>
      </c>
      <c r="K212" s="653" t="s">
        <v>1151</v>
      </c>
      <c r="L212" s="655">
        <v>79.13000000000001</v>
      </c>
      <c r="M212" s="655">
        <v>2</v>
      </c>
      <c r="N212" s="656">
        <v>158.26000000000002</v>
      </c>
    </row>
    <row r="213" spans="1:14" ht="14.4" customHeight="1" x14ac:dyDescent="0.3">
      <c r="A213" s="651" t="s">
        <v>525</v>
      </c>
      <c r="B213" s="652" t="s">
        <v>526</v>
      </c>
      <c r="C213" s="653" t="s">
        <v>535</v>
      </c>
      <c r="D213" s="654" t="s">
        <v>1842</v>
      </c>
      <c r="E213" s="653" t="s">
        <v>547</v>
      </c>
      <c r="F213" s="654" t="s">
        <v>1846</v>
      </c>
      <c r="G213" s="653" t="s">
        <v>798</v>
      </c>
      <c r="H213" s="653" t="s">
        <v>827</v>
      </c>
      <c r="I213" s="653" t="s">
        <v>828</v>
      </c>
      <c r="J213" s="653" t="s">
        <v>825</v>
      </c>
      <c r="K213" s="653" t="s">
        <v>829</v>
      </c>
      <c r="L213" s="655">
        <v>58.929892670328698</v>
      </c>
      <c r="M213" s="655">
        <v>5</v>
      </c>
      <c r="N213" s="656">
        <v>294.64946335164348</v>
      </c>
    </row>
    <row r="214" spans="1:14" ht="14.4" customHeight="1" x14ac:dyDescent="0.3">
      <c r="A214" s="651" t="s">
        <v>525</v>
      </c>
      <c r="B214" s="652" t="s">
        <v>526</v>
      </c>
      <c r="C214" s="653" t="s">
        <v>535</v>
      </c>
      <c r="D214" s="654" t="s">
        <v>1842</v>
      </c>
      <c r="E214" s="653" t="s">
        <v>547</v>
      </c>
      <c r="F214" s="654" t="s">
        <v>1846</v>
      </c>
      <c r="G214" s="653" t="s">
        <v>798</v>
      </c>
      <c r="H214" s="653" t="s">
        <v>1152</v>
      </c>
      <c r="I214" s="653" t="s">
        <v>1153</v>
      </c>
      <c r="J214" s="653" t="s">
        <v>1154</v>
      </c>
      <c r="K214" s="653" t="s">
        <v>1155</v>
      </c>
      <c r="L214" s="655">
        <v>322.49000000000024</v>
      </c>
      <c r="M214" s="655">
        <v>1</v>
      </c>
      <c r="N214" s="656">
        <v>322.49000000000024</v>
      </c>
    </row>
    <row r="215" spans="1:14" ht="14.4" customHeight="1" x14ac:dyDescent="0.3">
      <c r="A215" s="651" t="s">
        <v>525</v>
      </c>
      <c r="B215" s="652" t="s">
        <v>526</v>
      </c>
      <c r="C215" s="653" t="s">
        <v>535</v>
      </c>
      <c r="D215" s="654" t="s">
        <v>1842</v>
      </c>
      <c r="E215" s="653" t="s">
        <v>547</v>
      </c>
      <c r="F215" s="654" t="s">
        <v>1846</v>
      </c>
      <c r="G215" s="653" t="s">
        <v>798</v>
      </c>
      <c r="H215" s="653" t="s">
        <v>1156</v>
      </c>
      <c r="I215" s="653" t="s">
        <v>1157</v>
      </c>
      <c r="J215" s="653" t="s">
        <v>1158</v>
      </c>
      <c r="K215" s="653" t="s">
        <v>1004</v>
      </c>
      <c r="L215" s="655">
        <v>86.43</v>
      </c>
      <c r="M215" s="655">
        <v>1</v>
      </c>
      <c r="N215" s="656">
        <v>86.43</v>
      </c>
    </row>
    <row r="216" spans="1:14" ht="14.4" customHeight="1" x14ac:dyDescent="0.3">
      <c r="A216" s="651" t="s">
        <v>525</v>
      </c>
      <c r="B216" s="652" t="s">
        <v>526</v>
      </c>
      <c r="C216" s="653" t="s">
        <v>535</v>
      </c>
      <c r="D216" s="654" t="s">
        <v>1842</v>
      </c>
      <c r="E216" s="653" t="s">
        <v>547</v>
      </c>
      <c r="F216" s="654" t="s">
        <v>1846</v>
      </c>
      <c r="G216" s="653" t="s">
        <v>798</v>
      </c>
      <c r="H216" s="653" t="s">
        <v>845</v>
      </c>
      <c r="I216" s="653" t="s">
        <v>846</v>
      </c>
      <c r="J216" s="653" t="s">
        <v>847</v>
      </c>
      <c r="K216" s="653" t="s">
        <v>848</v>
      </c>
      <c r="L216" s="655">
        <v>73.839997025954162</v>
      </c>
      <c r="M216" s="655">
        <v>1</v>
      </c>
      <c r="N216" s="656">
        <v>73.839997025954162</v>
      </c>
    </row>
    <row r="217" spans="1:14" ht="14.4" customHeight="1" x14ac:dyDescent="0.3">
      <c r="A217" s="651" t="s">
        <v>525</v>
      </c>
      <c r="B217" s="652" t="s">
        <v>526</v>
      </c>
      <c r="C217" s="653" t="s">
        <v>535</v>
      </c>
      <c r="D217" s="654" t="s">
        <v>1842</v>
      </c>
      <c r="E217" s="653" t="s">
        <v>547</v>
      </c>
      <c r="F217" s="654" t="s">
        <v>1846</v>
      </c>
      <c r="G217" s="653" t="s">
        <v>798</v>
      </c>
      <c r="H217" s="653" t="s">
        <v>1159</v>
      </c>
      <c r="I217" s="653" t="s">
        <v>1160</v>
      </c>
      <c r="J217" s="653" t="s">
        <v>1161</v>
      </c>
      <c r="K217" s="653" t="s">
        <v>1162</v>
      </c>
      <c r="L217" s="655">
        <v>210.07000000000002</v>
      </c>
      <c r="M217" s="655">
        <v>1</v>
      </c>
      <c r="N217" s="656">
        <v>210.07000000000002</v>
      </c>
    </row>
    <row r="218" spans="1:14" ht="14.4" customHeight="1" x14ac:dyDescent="0.3">
      <c r="A218" s="651" t="s">
        <v>525</v>
      </c>
      <c r="B218" s="652" t="s">
        <v>526</v>
      </c>
      <c r="C218" s="653" t="s">
        <v>535</v>
      </c>
      <c r="D218" s="654" t="s">
        <v>1842</v>
      </c>
      <c r="E218" s="653" t="s">
        <v>547</v>
      </c>
      <c r="F218" s="654" t="s">
        <v>1846</v>
      </c>
      <c r="G218" s="653" t="s">
        <v>798</v>
      </c>
      <c r="H218" s="653" t="s">
        <v>1163</v>
      </c>
      <c r="I218" s="653" t="s">
        <v>1164</v>
      </c>
      <c r="J218" s="653" t="s">
        <v>1165</v>
      </c>
      <c r="K218" s="653" t="s">
        <v>1166</v>
      </c>
      <c r="L218" s="655">
        <v>135.89000000000001</v>
      </c>
      <c r="M218" s="655">
        <v>1</v>
      </c>
      <c r="N218" s="656">
        <v>135.89000000000001</v>
      </c>
    </row>
    <row r="219" spans="1:14" ht="14.4" customHeight="1" x14ac:dyDescent="0.3">
      <c r="A219" s="651" t="s">
        <v>525</v>
      </c>
      <c r="B219" s="652" t="s">
        <v>526</v>
      </c>
      <c r="C219" s="653" t="s">
        <v>535</v>
      </c>
      <c r="D219" s="654" t="s">
        <v>1842</v>
      </c>
      <c r="E219" s="653" t="s">
        <v>547</v>
      </c>
      <c r="F219" s="654" t="s">
        <v>1846</v>
      </c>
      <c r="G219" s="653" t="s">
        <v>798</v>
      </c>
      <c r="H219" s="653" t="s">
        <v>1167</v>
      </c>
      <c r="I219" s="653" t="s">
        <v>1167</v>
      </c>
      <c r="J219" s="653" t="s">
        <v>1168</v>
      </c>
      <c r="K219" s="653" t="s">
        <v>1169</v>
      </c>
      <c r="L219" s="655">
        <v>220.95049736470787</v>
      </c>
      <c r="M219" s="655">
        <v>1</v>
      </c>
      <c r="N219" s="656">
        <v>220.95049736470787</v>
      </c>
    </row>
    <row r="220" spans="1:14" ht="14.4" customHeight="1" x14ac:dyDescent="0.3">
      <c r="A220" s="651" t="s">
        <v>525</v>
      </c>
      <c r="B220" s="652" t="s">
        <v>526</v>
      </c>
      <c r="C220" s="653" t="s">
        <v>535</v>
      </c>
      <c r="D220" s="654" t="s">
        <v>1842</v>
      </c>
      <c r="E220" s="653" t="s">
        <v>547</v>
      </c>
      <c r="F220" s="654" t="s">
        <v>1846</v>
      </c>
      <c r="G220" s="653" t="s">
        <v>798</v>
      </c>
      <c r="H220" s="653" t="s">
        <v>1170</v>
      </c>
      <c r="I220" s="653" t="s">
        <v>1171</v>
      </c>
      <c r="J220" s="653" t="s">
        <v>1172</v>
      </c>
      <c r="K220" s="653" t="s">
        <v>621</v>
      </c>
      <c r="L220" s="655">
        <v>97.42</v>
      </c>
      <c r="M220" s="655">
        <v>1</v>
      </c>
      <c r="N220" s="656">
        <v>97.42</v>
      </c>
    </row>
    <row r="221" spans="1:14" ht="14.4" customHeight="1" x14ac:dyDescent="0.3">
      <c r="A221" s="651" t="s">
        <v>525</v>
      </c>
      <c r="B221" s="652" t="s">
        <v>526</v>
      </c>
      <c r="C221" s="653" t="s">
        <v>535</v>
      </c>
      <c r="D221" s="654" t="s">
        <v>1842</v>
      </c>
      <c r="E221" s="653" t="s">
        <v>547</v>
      </c>
      <c r="F221" s="654" t="s">
        <v>1846</v>
      </c>
      <c r="G221" s="653" t="s">
        <v>798</v>
      </c>
      <c r="H221" s="653" t="s">
        <v>1173</v>
      </c>
      <c r="I221" s="653" t="s">
        <v>1173</v>
      </c>
      <c r="J221" s="653" t="s">
        <v>1174</v>
      </c>
      <c r="K221" s="653" t="s">
        <v>1175</v>
      </c>
      <c r="L221" s="655">
        <v>93.07</v>
      </c>
      <c r="M221" s="655">
        <v>1</v>
      </c>
      <c r="N221" s="656">
        <v>93.07</v>
      </c>
    </row>
    <row r="222" spans="1:14" ht="14.4" customHeight="1" x14ac:dyDescent="0.3">
      <c r="A222" s="651" t="s">
        <v>525</v>
      </c>
      <c r="B222" s="652" t="s">
        <v>526</v>
      </c>
      <c r="C222" s="653" t="s">
        <v>535</v>
      </c>
      <c r="D222" s="654" t="s">
        <v>1842</v>
      </c>
      <c r="E222" s="653" t="s">
        <v>547</v>
      </c>
      <c r="F222" s="654" t="s">
        <v>1846</v>
      </c>
      <c r="G222" s="653" t="s">
        <v>798</v>
      </c>
      <c r="H222" s="653" t="s">
        <v>1176</v>
      </c>
      <c r="I222" s="653" t="s">
        <v>1176</v>
      </c>
      <c r="J222" s="653" t="s">
        <v>1177</v>
      </c>
      <c r="K222" s="653" t="s">
        <v>1178</v>
      </c>
      <c r="L222" s="655">
        <v>140.09000000000003</v>
      </c>
      <c r="M222" s="655">
        <v>2</v>
      </c>
      <c r="N222" s="656">
        <v>280.18000000000006</v>
      </c>
    </row>
    <row r="223" spans="1:14" ht="14.4" customHeight="1" x14ac:dyDescent="0.3">
      <c r="A223" s="651" t="s">
        <v>525</v>
      </c>
      <c r="B223" s="652" t="s">
        <v>526</v>
      </c>
      <c r="C223" s="653" t="s">
        <v>535</v>
      </c>
      <c r="D223" s="654" t="s">
        <v>1842</v>
      </c>
      <c r="E223" s="653" t="s">
        <v>547</v>
      </c>
      <c r="F223" s="654" t="s">
        <v>1846</v>
      </c>
      <c r="G223" s="653" t="s">
        <v>798</v>
      </c>
      <c r="H223" s="653" t="s">
        <v>1179</v>
      </c>
      <c r="I223" s="653" t="s">
        <v>1179</v>
      </c>
      <c r="J223" s="653" t="s">
        <v>1146</v>
      </c>
      <c r="K223" s="653" t="s">
        <v>1147</v>
      </c>
      <c r="L223" s="655">
        <v>3299.9986653904743</v>
      </c>
      <c r="M223" s="655">
        <v>2</v>
      </c>
      <c r="N223" s="656">
        <v>6599.9973307809487</v>
      </c>
    </row>
    <row r="224" spans="1:14" ht="14.4" customHeight="1" x14ac:dyDescent="0.3">
      <c r="A224" s="651" t="s">
        <v>525</v>
      </c>
      <c r="B224" s="652" t="s">
        <v>526</v>
      </c>
      <c r="C224" s="653" t="s">
        <v>535</v>
      </c>
      <c r="D224" s="654" t="s">
        <v>1842</v>
      </c>
      <c r="E224" s="653" t="s">
        <v>547</v>
      </c>
      <c r="F224" s="654" t="s">
        <v>1846</v>
      </c>
      <c r="G224" s="653" t="s">
        <v>798</v>
      </c>
      <c r="H224" s="653" t="s">
        <v>852</v>
      </c>
      <c r="I224" s="653" t="s">
        <v>852</v>
      </c>
      <c r="J224" s="653" t="s">
        <v>853</v>
      </c>
      <c r="K224" s="653" t="s">
        <v>854</v>
      </c>
      <c r="L224" s="655">
        <v>67.830000000000013</v>
      </c>
      <c r="M224" s="655">
        <v>4</v>
      </c>
      <c r="N224" s="656">
        <v>271.32000000000005</v>
      </c>
    </row>
    <row r="225" spans="1:14" ht="14.4" customHeight="1" x14ac:dyDescent="0.3">
      <c r="A225" s="651" t="s">
        <v>525</v>
      </c>
      <c r="B225" s="652" t="s">
        <v>526</v>
      </c>
      <c r="C225" s="653" t="s">
        <v>535</v>
      </c>
      <c r="D225" s="654" t="s">
        <v>1842</v>
      </c>
      <c r="E225" s="653" t="s">
        <v>1180</v>
      </c>
      <c r="F225" s="654" t="s">
        <v>1848</v>
      </c>
      <c r="G225" s="653" t="s">
        <v>798</v>
      </c>
      <c r="H225" s="653" t="s">
        <v>1181</v>
      </c>
      <c r="I225" s="653" t="s">
        <v>1181</v>
      </c>
      <c r="J225" s="653" t="s">
        <v>1182</v>
      </c>
      <c r="K225" s="653" t="s">
        <v>1183</v>
      </c>
      <c r="L225" s="655">
        <v>122.69000000000001</v>
      </c>
      <c r="M225" s="655">
        <v>1.25</v>
      </c>
      <c r="N225" s="656">
        <v>153.36250000000001</v>
      </c>
    </row>
    <row r="226" spans="1:14" ht="14.4" customHeight="1" x14ac:dyDescent="0.3">
      <c r="A226" s="651" t="s">
        <v>525</v>
      </c>
      <c r="B226" s="652" t="s">
        <v>526</v>
      </c>
      <c r="C226" s="653" t="s">
        <v>535</v>
      </c>
      <c r="D226" s="654" t="s">
        <v>1842</v>
      </c>
      <c r="E226" s="653" t="s">
        <v>858</v>
      </c>
      <c r="F226" s="654" t="s">
        <v>1847</v>
      </c>
      <c r="G226" s="653"/>
      <c r="H226" s="653" t="s">
        <v>1184</v>
      </c>
      <c r="I226" s="653" t="s">
        <v>1185</v>
      </c>
      <c r="J226" s="653" t="s">
        <v>1186</v>
      </c>
      <c r="K226" s="653" t="s">
        <v>1187</v>
      </c>
      <c r="L226" s="655">
        <v>88.599952349502942</v>
      </c>
      <c r="M226" s="655">
        <v>2</v>
      </c>
      <c r="N226" s="656">
        <v>177.19990469900588</v>
      </c>
    </row>
    <row r="227" spans="1:14" ht="14.4" customHeight="1" x14ac:dyDescent="0.3">
      <c r="A227" s="651" t="s">
        <v>525</v>
      </c>
      <c r="B227" s="652" t="s">
        <v>526</v>
      </c>
      <c r="C227" s="653" t="s">
        <v>535</v>
      </c>
      <c r="D227" s="654" t="s">
        <v>1842</v>
      </c>
      <c r="E227" s="653" t="s">
        <v>858</v>
      </c>
      <c r="F227" s="654" t="s">
        <v>1847</v>
      </c>
      <c r="G227" s="653" t="s">
        <v>548</v>
      </c>
      <c r="H227" s="653" t="s">
        <v>1188</v>
      </c>
      <c r="I227" s="653" t="s">
        <v>1189</v>
      </c>
      <c r="J227" s="653" t="s">
        <v>1190</v>
      </c>
      <c r="K227" s="653" t="s">
        <v>1191</v>
      </c>
      <c r="L227" s="655">
        <v>127.08</v>
      </c>
      <c r="M227" s="655">
        <v>4</v>
      </c>
      <c r="N227" s="656">
        <v>508.32</v>
      </c>
    </row>
    <row r="228" spans="1:14" ht="14.4" customHeight="1" x14ac:dyDescent="0.3">
      <c r="A228" s="651" t="s">
        <v>525</v>
      </c>
      <c r="B228" s="652" t="s">
        <v>526</v>
      </c>
      <c r="C228" s="653" t="s">
        <v>535</v>
      </c>
      <c r="D228" s="654" t="s">
        <v>1842</v>
      </c>
      <c r="E228" s="653" t="s">
        <v>858</v>
      </c>
      <c r="F228" s="654" t="s">
        <v>1847</v>
      </c>
      <c r="G228" s="653" t="s">
        <v>548</v>
      </c>
      <c r="H228" s="653" t="s">
        <v>1192</v>
      </c>
      <c r="I228" s="653" t="s">
        <v>1193</v>
      </c>
      <c r="J228" s="653" t="s">
        <v>1194</v>
      </c>
      <c r="K228" s="653" t="s">
        <v>1195</v>
      </c>
      <c r="L228" s="655">
        <v>98.29</v>
      </c>
      <c r="M228" s="655">
        <v>3</v>
      </c>
      <c r="N228" s="656">
        <v>294.87</v>
      </c>
    </row>
    <row r="229" spans="1:14" ht="14.4" customHeight="1" x14ac:dyDescent="0.3">
      <c r="A229" s="651" t="s">
        <v>525</v>
      </c>
      <c r="B229" s="652" t="s">
        <v>526</v>
      </c>
      <c r="C229" s="653" t="s">
        <v>535</v>
      </c>
      <c r="D229" s="654" t="s">
        <v>1842</v>
      </c>
      <c r="E229" s="653" t="s">
        <v>858</v>
      </c>
      <c r="F229" s="654" t="s">
        <v>1847</v>
      </c>
      <c r="G229" s="653" t="s">
        <v>548</v>
      </c>
      <c r="H229" s="653" t="s">
        <v>1196</v>
      </c>
      <c r="I229" s="653" t="s">
        <v>1197</v>
      </c>
      <c r="J229" s="653" t="s">
        <v>1198</v>
      </c>
      <c r="K229" s="653" t="s">
        <v>1199</v>
      </c>
      <c r="L229" s="655">
        <v>56.25108160893965</v>
      </c>
      <c r="M229" s="655">
        <v>1</v>
      </c>
      <c r="N229" s="656">
        <v>56.25108160893965</v>
      </c>
    </row>
    <row r="230" spans="1:14" ht="14.4" customHeight="1" x14ac:dyDescent="0.3">
      <c r="A230" s="651" t="s">
        <v>525</v>
      </c>
      <c r="B230" s="652" t="s">
        <v>526</v>
      </c>
      <c r="C230" s="653" t="s">
        <v>535</v>
      </c>
      <c r="D230" s="654" t="s">
        <v>1842</v>
      </c>
      <c r="E230" s="653" t="s">
        <v>858</v>
      </c>
      <c r="F230" s="654" t="s">
        <v>1847</v>
      </c>
      <c r="G230" s="653" t="s">
        <v>548</v>
      </c>
      <c r="H230" s="653" t="s">
        <v>1200</v>
      </c>
      <c r="I230" s="653" t="s">
        <v>1201</v>
      </c>
      <c r="J230" s="653" t="s">
        <v>1202</v>
      </c>
      <c r="K230" s="653" t="s">
        <v>1203</v>
      </c>
      <c r="L230" s="655">
        <v>44.063333333333333</v>
      </c>
      <c r="M230" s="655">
        <v>3</v>
      </c>
      <c r="N230" s="656">
        <v>132.19</v>
      </c>
    </row>
    <row r="231" spans="1:14" ht="14.4" customHeight="1" x14ac:dyDescent="0.3">
      <c r="A231" s="651" t="s">
        <v>525</v>
      </c>
      <c r="B231" s="652" t="s">
        <v>526</v>
      </c>
      <c r="C231" s="653" t="s">
        <v>535</v>
      </c>
      <c r="D231" s="654" t="s">
        <v>1842</v>
      </c>
      <c r="E231" s="653" t="s">
        <v>858</v>
      </c>
      <c r="F231" s="654" t="s">
        <v>1847</v>
      </c>
      <c r="G231" s="653" t="s">
        <v>798</v>
      </c>
      <c r="H231" s="653" t="s">
        <v>868</v>
      </c>
      <c r="I231" s="653" t="s">
        <v>869</v>
      </c>
      <c r="J231" s="653" t="s">
        <v>870</v>
      </c>
      <c r="K231" s="653" t="s">
        <v>871</v>
      </c>
      <c r="L231" s="655">
        <v>124.58846153846153</v>
      </c>
      <c r="M231" s="655">
        <v>5.2</v>
      </c>
      <c r="N231" s="656">
        <v>647.86</v>
      </c>
    </row>
    <row r="232" spans="1:14" ht="14.4" customHeight="1" x14ac:dyDescent="0.3">
      <c r="A232" s="651" t="s">
        <v>525</v>
      </c>
      <c r="B232" s="652" t="s">
        <v>526</v>
      </c>
      <c r="C232" s="653" t="s">
        <v>535</v>
      </c>
      <c r="D232" s="654" t="s">
        <v>1842</v>
      </c>
      <c r="E232" s="653" t="s">
        <v>858</v>
      </c>
      <c r="F232" s="654" t="s">
        <v>1847</v>
      </c>
      <c r="G232" s="653" t="s">
        <v>798</v>
      </c>
      <c r="H232" s="653" t="s">
        <v>1204</v>
      </c>
      <c r="I232" s="653" t="s">
        <v>1205</v>
      </c>
      <c r="J232" s="653" t="s">
        <v>1206</v>
      </c>
      <c r="K232" s="653" t="s">
        <v>1207</v>
      </c>
      <c r="L232" s="655">
        <v>112.30999999999999</v>
      </c>
      <c r="M232" s="655">
        <v>1</v>
      </c>
      <c r="N232" s="656">
        <v>112.30999999999999</v>
      </c>
    </row>
    <row r="233" spans="1:14" ht="14.4" customHeight="1" x14ac:dyDescent="0.3">
      <c r="A233" s="651" t="s">
        <v>525</v>
      </c>
      <c r="B233" s="652" t="s">
        <v>526</v>
      </c>
      <c r="C233" s="653" t="s">
        <v>535</v>
      </c>
      <c r="D233" s="654" t="s">
        <v>1842</v>
      </c>
      <c r="E233" s="653" t="s">
        <v>858</v>
      </c>
      <c r="F233" s="654" t="s">
        <v>1847</v>
      </c>
      <c r="G233" s="653" t="s">
        <v>798</v>
      </c>
      <c r="H233" s="653" t="s">
        <v>872</v>
      </c>
      <c r="I233" s="653" t="s">
        <v>873</v>
      </c>
      <c r="J233" s="653" t="s">
        <v>874</v>
      </c>
      <c r="K233" s="653" t="s">
        <v>875</v>
      </c>
      <c r="L233" s="655">
        <v>28.889999999999997</v>
      </c>
      <c r="M233" s="655">
        <v>20</v>
      </c>
      <c r="N233" s="656">
        <v>577.79999999999995</v>
      </c>
    </row>
    <row r="234" spans="1:14" ht="14.4" customHeight="1" x14ac:dyDescent="0.3">
      <c r="A234" s="651" t="s">
        <v>525</v>
      </c>
      <c r="B234" s="652" t="s">
        <v>526</v>
      </c>
      <c r="C234" s="653" t="s">
        <v>535</v>
      </c>
      <c r="D234" s="654" t="s">
        <v>1842</v>
      </c>
      <c r="E234" s="653" t="s">
        <v>858</v>
      </c>
      <c r="F234" s="654" t="s">
        <v>1847</v>
      </c>
      <c r="G234" s="653" t="s">
        <v>798</v>
      </c>
      <c r="H234" s="653" t="s">
        <v>1208</v>
      </c>
      <c r="I234" s="653" t="s">
        <v>1208</v>
      </c>
      <c r="J234" s="653" t="s">
        <v>1209</v>
      </c>
      <c r="K234" s="653" t="s">
        <v>1210</v>
      </c>
      <c r="L234" s="655">
        <v>462</v>
      </c>
      <c r="M234" s="655">
        <v>2.7</v>
      </c>
      <c r="N234" s="656">
        <v>1247.4000000000001</v>
      </c>
    </row>
    <row r="235" spans="1:14" ht="14.4" customHeight="1" x14ac:dyDescent="0.3">
      <c r="A235" s="651" t="s">
        <v>525</v>
      </c>
      <c r="B235" s="652" t="s">
        <v>526</v>
      </c>
      <c r="C235" s="653" t="s">
        <v>535</v>
      </c>
      <c r="D235" s="654" t="s">
        <v>1842</v>
      </c>
      <c r="E235" s="653" t="s">
        <v>858</v>
      </c>
      <c r="F235" s="654" t="s">
        <v>1847</v>
      </c>
      <c r="G235" s="653" t="s">
        <v>798</v>
      </c>
      <c r="H235" s="653" t="s">
        <v>879</v>
      </c>
      <c r="I235" s="653" t="s">
        <v>879</v>
      </c>
      <c r="J235" s="653" t="s">
        <v>880</v>
      </c>
      <c r="K235" s="653" t="s">
        <v>881</v>
      </c>
      <c r="L235" s="655">
        <v>217.8000000000001</v>
      </c>
      <c r="M235" s="655">
        <v>19.200000000000017</v>
      </c>
      <c r="N235" s="656">
        <v>4181.7600000000057</v>
      </c>
    </row>
    <row r="236" spans="1:14" ht="14.4" customHeight="1" x14ac:dyDescent="0.3">
      <c r="A236" s="651" t="s">
        <v>525</v>
      </c>
      <c r="B236" s="652" t="s">
        <v>526</v>
      </c>
      <c r="C236" s="653" t="s">
        <v>535</v>
      </c>
      <c r="D236" s="654" t="s">
        <v>1842</v>
      </c>
      <c r="E236" s="653" t="s">
        <v>858</v>
      </c>
      <c r="F236" s="654" t="s">
        <v>1847</v>
      </c>
      <c r="G236" s="653" t="s">
        <v>798</v>
      </c>
      <c r="H236" s="653" t="s">
        <v>882</v>
      </c>
      <c r="I236" s="653" t="s">
        <v>883</v>
      </c>
      <c r="J236" s="653" t="s">
        <v>884</v>
      </c>
      <c r="K236" s="653" t="s">
        <v>885</v>
      </c>
      <c r="L236" s="655">
        <v>263.99999999999994</v>
      </c>
      <c r="M236" s="655">
        <v>8.2000000000000011</v>
      </c>
      <c r="N236" s="656">
        <v>2164.7999999999997</v>
      </c>
    </row>
    <row r="237" spans="1:14" ht="14.4" customHeight="1" x14ac:dyDescent="0.3">
      <c r="A237" s="651" t="s">
        <v>525</v>
      </c>
      <c r="B237" s="652" t="s">
        <v>526</v>
      </c>
      <c r="C237" s="653" t="s">
        <v>535</v>
      </c>
      <c r="D237" s="654" t="s">
        <v>1842</v>
      </c>
      <c r="E237" s="653" t="s">
        <v>858</v>
      </c>
      <c r="F237" s="654" t="s">
        <v>1847</v>
      </c>
      <c r="G237" s="653" t="s">
        <v>798</v>
      </c>
      <c r="H237" s="653" t="s">
        <v>1211</v>
      </c>
      <c r="I237" s="653" t="s">
        <v>1212</v>
      </c>
      <c r="J237" s="653" t="s">
        <v>1213</v>
      </c>
      <c r="K237" s="653"/>
      <c r="L237" s="655">
        <v>155.1</v>
      </c>
      <c r="M237" s="655">
        <v>3.8</v>
      </c>
      <c r="N237" s="656">
        <v>589.38</v>
      </c>
    </row>
    <row r="238" spans="1:14" ht="14.4" customHeight="1" x14ac:dyDescent="0.3">
      <c r="A238" s="651" t="s">
        <v>525</v>
      </c>
      <c r="B238" s="652" t="s">
        <v>526</v>
      </c>
      <c r="C238" s="653" t="s">
        <v>535</v>
      </c>
      <c r="D238" s="654" t="s">
        <v>1842</v>
      </c>
      <c r="E238" s="653" t="s">
        <v>1214</v>
      </c>
      <c r="F238" s="654" t="s">
        <v>1849</v>
      </c>
      <c r="G238" s="653" t="s">
        <v>798</v>
      </c>
      <c r="H238" s="653" t="s">
        <v>1215</v>
      </c>
      <c r="I238" s="653" t="s">
        <v>1215</v>
      </c>
      <c r="J238" s="653" t="s">
        <v>1216</v>
      </c>
      <c r="K238" s="653" t="s">
        <v>1217</v>
      </c>
      <c r="L238" s="655">
        <v>159.5</v>
      </c>
      <c r="M238" s="655">
        <v>1.2</v>
      </c>
      <c r="N238" s="656">
        <v>191.4</v>
      </c>
    </row>
    <row r="239" spans="1:14" ht="14.4" customHeight="1" x14ac:dyDescent="0.3">
      <c r="A239" s="651" t="s">
        <v>525</v>
      </c>
      <c r="B239" s="652" t="s">
        <v>526</v>
      </c>
      <c r="C239" s="653" t="s">
        <v>538</v>
      </c>
      <c r="D239" s="654" t="s">
        <v>1843</v>
      </c>
      <c r="E239" s="653" t="s">
        <v>547</v>
      </c>
      <c r="F239" s="654" t="s">
        <v>1846</v>
      </c>
      <c r="G239" s="653" t="s">
        <v>548</v>
      </c>
      <c r="H239" s="653" t="s">
        <v>549</v>
      </c>
      <c r="I239" s="653" t="s">
        <v>549</v>
      </c>
      <c r="J239" s="653" t="s">
        <v>550</v>
      </c>
      <c r="K239" s="653" t="s">
        <v>551</v>
      </c>
      <c r="L239" s="655">
        <v>171.6</v>
      </c>
      <c r="M239" s="655">
        <v>0.45</v>
      </c>
      <c r="N239" s="656">
        <v>77.22</v>
      </c>
    </row>
    <row r="240" spans="1:14" ht="14.4" customHeight="1" x14ac:dyDescent="0.3">
      <c r="A240" s="651" t="s">
        <v>525</v>
      </c>
      <c r="B240" s="652" t="s">
        <v>526</v>
      </c>
      <c r="C240" s="653" t="s">
        <v>538</v>
      </c>
      <c r="D240" s="654" t="s">
        <v>1843</v>
      </c>
      <c r="E240" s="653" t="s">
        <v>547</v>
      </c>
      <c r="F240" s="654" t="s">
        <v>1846</v>
      </c>
      <c r="G240" s="653" t="s">
        <v>548</v>
      </c>
      <c r="H240" s="653" t="s">
        <v>557</v>
      </c>
      <c r="I240" s="653" t="s">
        <v>558</v>
      </c>
      <c r="J240" s="653" t="s">
        <v>559</v>
      </c>
      <c r="K240" s="653" t="s">
        <v>560</v>
      </c>
      <c r="L240" s="655">
        <v>96.820000000000007</v>
      </c>
      <c r="M240" s="655">
        <v>4</v>
      </c>
      <c r="N240" s="656">
        <v>387.28000000000003</v>
      </c>
    </row>
    <row r="241" spans="1:14" ht="14.4" customHeight="1" x14ac:dyDescent="0.3">
      <c r="A241" s="651" t="s">
        <v>525</v>
      </c>
      <c r="B241" s="652" t="s">
        <v>526</v>
      </c>
      <c r="C241" s="653" t="s">
        <v>538</v>
      </c>
      <c r="D241" s="654" t="s">
        <v>1843</v>
      </c>
      <c r="E241" s="653" t="s">
        <v>547</v>
      </c>
      <c r="F241" s="654" t="s">
        <v>1846</v>
      </c>
      <c r="G241" s="653" t="s">
        <v>548</v>
      </c>
      <c r="H241" s="653" t="s">
        <v>1030</v>
      </c>
      <c r="I241" s="653" t="s">
        <v>1031</v>
      </c>
      <c r="J241" s="653" t="s">
        <v>1032</v>
      </c>
      <c r="K241" s="653" t="s">
        <v>1033</v>
      </c>
      <c r="L241" s="655">
        <v>60.63</v>
      </c>
      <c r="M241" s="655">
        <v>2</v>
      </c>
      <c r="N241" s="656">
        <v>121.26</v>
      </c>
    </row>
    <row r="242" spans="1:14" ht="14.4" customHeight="1" x14ac:dyDescent="0.3">
      <c r="A242" s="651" t="s">
        <v>525</v>
      </c>
      <c r="B242" s="652" t="s">
        <v>526</v>
      </c>
      <c r="C242" s="653" t="s">
        <v>538</v>
      </c>
      <c r="D242" s="654" t="s">
        <v>1843</v>
      </c>
      <c r="E242" s="653" t="s">
        <v>547</v>
      </c>
      <c r="F242" s="654" t="s">
        <v>1846</v>
      </c>
      <c r="G242" s="653" t="s">
        <v>548</v>
      </c>
      <c r="H242" s="653" t="s">
        <v>1218</v>
      </c>
      <c r="I242" s="653" t="s">
        <v>635</v>
      </c>
      <c r="J242" s="653" t="s">
        <v>1219</v>
      </c>
      <c r="K242" s="653"/>
      <c r="L242" s="655">
        <v>75.45156095394529</v>
      </c>
      <c r="M242" s="655">
        <v>1</v>
      </c>
      <c r="N242" s="656">
        <v>75.45156095394529</v>
      </c>
    </row>
    <row r="243" spans="1:14" ht="14.4" customHeight="1" x14ac:dyDescent="0.3">
      <c r="A243" s="651" t="s">
        <v>525</v>
      </c>
      <c r="B243" s="652" t="s">
        <v>526</v>
      </c>
      <c r="C243" s="653" t="s">
        <v>538</v>
      </c>
      <c r="D243" s="654" t="s">
        <v>1843</v>
      </c>
      <c r="E243" s="653" t="s">
        <v>547</v>
      </c>
      <c r="F243" s="654" t="s">
        <v>1846</v>
      </c>
      <c r="G243" s="653" t="s">
        <v>548</v>
      </c>
      <c r="H243" s="653" t="s">
        <v>1220</v>
      </c>
      <c r="I243" s="653" t="s">
        <v>1221</v>
      </c>
      <c r="J243" s="653" t="s">
        <v>1222</v>
      </c>
      <c r="K243" s="653" t="s">
        <v>1223</v>
      </c>
      <c r="L243" s="655">
        <v>32.199771502117727</v>
      </c>
      <c r="M243" s="655">
        <v>2</v>
      </c>
      <c r="N243" s="656">
        <v>64.399543004235454</v>
      </c>
    </row>
    <row r="244" spans="1:14" ht="14.4" customHeight="1" x14ac:dyDescent="0.3">
      <c r="A244" s="651" t="s">
        <v>525</v>
      </c>
      <c r="B244" s="652" t="s">
        <v>526</v>
      </c>
      <c r="C244" s="653" t="s">
        <v>538</v>
      </c>
      <c r="D244" s="654" t="s">
        <v>1843</v>
      </c>
      <c r="E244" s="653" t="s">
        <v>547</v>
      </c>
      <c r="F244" s="654" t="s">
        <v>1846</v>
      </c>
      <c r="G244" s="653" t="s">
        <v>548</v>
      </c>
      <c r="H244" s="653" t="s">
        <v>1224</v>
      </c>
      <c r="I244" s="653" t="s">
        <v>1225</v>
      </c>
      <c r="J244" s="653" t="s">
        <v>1226</v>
      </c>
      <c r="K244" s="653" t="s">
        <v>1227</v>
      </c>
      <c r="L244" s="655">
        <v>94.2</v>
      </c>
      <c r="M244" s="655">
        <v>1</v>
      </c>
      <c r="N244" s="656">
        <v>94.2</v>
      </c>
    </row>
    <row r="245" spans="1:14" ht="14.4" customHeight="1" x14ac:dyDescent="0.3">
      <c r="A245" s="651" t="s">
        <v>525</v>
      </c>
      <c r="B245" s="652" t="s">
        <v>526</v>
      </c>
      <c r="C245" s="653" t="s">
        <v>538</v>
      </c>
      <c r="D245" s="654" t="s">
        <v>1843</v>
      </c>
      <c r="E245" s="653" t="s">
        <v>1228</v>
      </c>
      <c r="F245" s="654" t="s">
        <v>1850</v>
      </c>
      <c r="G245" s="653" t="s">
        <v>548</v>
      </c>
      <c r="H245" s="653" t="s">
        <v>1229</v>
      </c>
      <c r="I245" s="653" t="s">
        <v>1230</v>
      </c>
      <c r="J245" s="653" t="s">
        <v>1231</v>
      </c>
      <c r="K245" s="653"/>
      <c r="L245" s="655">
        <v>2745.4129411764702</v>
      </c>
      <c r="M245" s="655">
        <v>5</v>
      </c>
      <c r="N245" s="656">
        <v>13727.064705882351</v>
      </c>
    </row>
    <row r="246" spans="1:14" ht="14.4" customHeight="1" x14ac:dyDescent="0.3">
      <c r="A246" s="651" t="s">
        <v>525</v>
      </c>
      <c r="B246" s="652" t="s">
        <v>526</v>
      </c>
      <c r="C246" s="653" t="s">
        <v>541</v>
      </c>
      <c r="D246" s="654" t="s">
        <v>1844</v>
      </c>
      <c r="E246" s="653" t="s">
        <v>547</v>
      </c>
      <c r="F246" s="654" t="s">
        <v>1846</v>
      </c>
      <c r="G246" s="653"/>
      <c r="H246" s="653" t="s">
        <v>1232</v>
      </c>
      <c r="I246" s="653" t="s">
        <v>1232</v>
      </c>
      <c r="J246" s="653" t="s">
        <v>1233</v>
      </c>
      <c r="K246" s="653" t="s">
        <v>1234</v>
      </c>
      <c r="L246" s="655">
        <v>460.20999999999992</v>
      </c>
      <c r="M246" s="655">
        <v>5</v>
      </c>
      <c r="N246" s="656">
        <v>2301.0499999999997</v>
      </c>
    </row>
    <row r="247" spans="1:14" ht="14.4" customHeight="1" x14ac:dyDescent="0.3">
      <c r="A247" s="651" t="s">
        <v>525</v>
      </c>
      <c r="B247" s="652" t="s">
        <v>526</v>
      </c>
      <c r="C247" s="653" t="s">
        <v>541</v>
      </c>
      <c r="D247" s="654" t="s">
        <v>1844</v>
      </c>
      <c r="E247" s="653" t="s">
        <v>547</v>
      </c>
      <c r="F247" s="654" t="s">
        <v>1846</v>
      </c>
      <c r="G247" s="653" t="s">
        <v>548</v>
      </c>
      <c r="H247" s="653" t="s">
        <v>549</v>
      </c>
      <c r="I247" s="653" t="s">
        <v>549</v>
      </c>
      <c r="J247" s="653" t="s">
        <v>550</v>
      </c>
      <c r="K247" s="653" t="s">
        <v>551</v>
      </c>
      <c r="L247" s="655">
        <v>171.6</v>
      </c>
      <c r="M247" s="655">
        <v>51</v>
      </c>
      <c r="N247" s="656">
        <v>8751.6</v>
      </c>
    </row>
    <row r="248" spans="1:14" ht="14.4" customHeight="1" x14ac:dyDescent="0.3">
      <c r="A248" s="651" t="s">
        <v>525</v>
      </c>
      <c r="B248" s="652" t="s">
        <v>526</v>
      </c>
      <c r="C248" s="653" t="s">
        <v>541</v>
      </c>
      <c r="D248" s="654" t="s">
        <v>1844</v>
      </c>
      <c r="E248" s="653" t="s">
        <v>547</v>
      </c>
      <c r="F248" s="654" t="s">
        <v>1846</v>
      </c>
      <c r="G248" s="653" t="s">
        <v>548</v>
      </c>
      <c r="H248" s="653" t="s">
        <v>552</v>
      </c>
      <c r="I248" s="653" t="s">
        <v>552</v>
      </c>
      <c r="J248" s="653" t="s">
        <v>553</v>
      </c>
      <c r="K248" s="653" t="s">
        <v>554</v>
      </c>
      <c r="L248" s="655">
        <v>173.69</v>
      </c>
      <c r="M248" s="655">
        <v>45</v>
      </c>
      <c r="N248" s="656">
        <v>7816.05</v>
      </c>
    </row>
    <row r="249" spans="1:14" ht="14.4" customHeight="1" x14ac:dyDescent="0.3">
      <c r="A249" s="651" t="s">
        <v>525</v>
      </c>
      <c r="B249" s="652" t="s">
        <v>526</v>
      </c>
      <c r="C249" s="653" t="s">
        <v>541</v>
      </c>
      <c r="D249" s="654" t="s">
        <v>1844</v>
      </c>
      <c r="E249" s="653" t="s">
        <v>547</v>
      </c>
      <c r="F249" s="654" t="s">
        <v>1846</v>
      </c>
      <c r="G249" s="653" t="s">
        <v>548</v>
      </c>
      <c r="H249" s="653" t="s">
        <v>1235</v>
      </c>
      <c r="I249" s="653" t="s">
        <v>1235</v>
      </c>
      <c r="J249" s="653" t="s">
        <v>1236</v>
      </c>
      <c r="K249" s="653" t="s">
        <v>554</v>
      </c>
      <c r="L249" s="655">
        <v>143</v>
      </c>
      <c r="M249" s="655">
        <v>2</v>
      </c>
      <c r="N249" s="656">
        <v>286</v>
      </c>
    </row>
    <row r="250" spans="1:14" ht="14.4" customHeight="1" x14ac:dyDescent="0.3">
      <c r="A250" s="651" t="s">
        <v>525</v>
      </c>
      <c r="B250" s="652" t="s">
        <v>526</v>
      </c>
      <c r="C250" s="653" t="s">
        <v>541</v>
      </c>
      <c r="D250" s="654" t="s">
        <v>1844</v>
      </c>
      <c r="E250" s="653" t="s">
        <v>547</v>
      </c>
      <c r="F250" s="654" t="s">
        <v>1846</v>
      </c>
      <c r="G250" s="653" t="s">
        <v>548</v>
      </c>
      <c r="H250" s="653" t="s">
        <v>1237</v>
      </c>
      <c r="I250" s="653" t="s">
        <v>1237</v>
      </c>
      <c r="J250" s="653" t="s">
        <v>1238</v>
      </c>
      <c r="K250" s="653" t="s">
        <v>1239</v>
      </c>
      <c r="L250" s="655">
        <v>297.55</v>
      </c>
      <c r="M250" s="655">
        <v>1</v>
      </c>
      <c r="N250" s="656">
        <v>297.55</v>
      </c>
    </row>
    <row r="251" spans="1:14" ht="14.4" customHeight="1" x14ac:dyDescent="0.3">
      <c r="A251" s="651" t="s">
        <v>525</v>
      </c>
      <c r="B251" s="652" t="s">
        <v>526</v>
      </c>
      <c r="C251" s="653" t="s">
        <v>541</v>
      </c>
      <c r="D251" s="654" t="s">
        <v>1844</v>
      </c>
      <c r="E251" s="653" t="s">
        <v>547</v>
      </c>
      <c r="F251" s="654" t="s">
        <v>1846</v>
      </c>
      <c r="G251" s="653" t="s">
        <v>548</v>
      </c>
      <c r="H251" s="653" t="s">
        <v>1240</v>
      </c>
      <c r="I251" s="653" t="s">
        <v>1240</v>
      </c>
      <c r="J251" s="653" t="s">
        <v>550</v>
      </c>
      <c r="K251" s="653" t="s">
        <v>1241</v>
      </c>
      <c r="L251" s="655">
        <v>92.95</v>
      </c>
      <c r="M251" s="655">
        <v>45</v>
      </c>
      <c r="N251" s="656">
        <v>4182.75</v>
      </c>
    </row>
    <row r="252" spans="1:14" ht="14.4" customHeight="1" x14ac:dyDescent="0.3">
      <c r="A252" s="651" t="s">
        <v>525</v>
      </c>
      <c r="B252" s="652" t="s">
        <v>526</v>
      </c>
      <c r="C252" s="653" t="s">
        <v>541</v>
      </c>
      <c r="D252" s="654" t="s">
        <v>1844</v>
      </c>
      <c r="E252" s="653" t="s">
        <v>547</v>
      </c>
      <c r="F252" s="654" t="s">
        <v>1846</v>
      </c>
      <c r="G252" s="653" t="s">
        <v>548</v>
      </c>
      <c r="H252" s="653" t="s">
        <v>555</v>
      </c>
      <c r="I252" s="653" t="s">
        <v>555</v>
      </c>
      <c r="J252" s="653" t="s">
        <v>550</v>
      </c>
      <c r="K252" s="653" t="s">
        <v>556</v>
      </c>
      <c r="L252" s="655">
        <v>93.5</v>
      </c>
      <c r="M252" s="655">
        <v>8</v>
      </c>
      <c r="N252" s="656">
        <v>748</v>
      </c>
    </row>
    <row r="253" spans="1:14" ht="14.4" customHeight="1" x14ac:dyDescent="0.3">
      <c r="A253" s="651" t="s">
        <v>525</v>
      </c>
      <c r="B253" s="652" t="s">
        <v>526</v>
      </c>
      <c r="C253" s="653" t="s">
        <v>541</v>
      </c>
      <c r="D253" s="654" t="s">
        <v>1844</v>
      </c>
      <c r="E253" s="653" t="s">
        <v>547</v>
      </c>
      <c r="F253" s="654" t="s">
        <v>1846</v>
      </c>
      <c r="G253" s="653" t="s">
        <v>548</v>
      </c>
      <c r="H253" s="653" t="s">
        <v>1242</v>
      </c>
      <c r="I253" s="653" t="s">
        <v>1243</v>
      </c>
      <c r="J253" s="653" t="s">
        <v>1244</v>
      </c>
      <c r="K253" s="653" t="s">
        <v>1245</v>
      </c>
      <c r="L253" s="655">
        <v>87.029999999999987</v>
      </c>
      <c r="M253" s="655">
        <v>6</v>
      </c>
      <c r="N253" s="656">
        <v>522.17999999999995</v>
      </c>
    </row>
    <row r="254" spans="1:14" ht="14.4" customHeight="1" x14ac:dyDescent="0.3">
      <c r="A254" s="651" t="s">
        <v>525</v>
      </c>
      <c r="B254" s="652" t="s">
        <v>526</v>
      </c>
      <c r="C254" s="653" t="s">
        <v>541</v>
      </c>
      <c r="D254" s="654" t="s">
        <v>1844</v>
      </c>
      <c r="E254" s="653" t="s">
        <v>547</v>
      </c>
      <c r="F254" s="654" t="s">
        <v>1846</v>
      </c>
      <c r="G254" s="653" t="s">
        <v>548</v>
      </c>
      <c r="H254" s="653" t="s">
        <v>557</v>
      </c>
      <c r="I254" s="653" t="s">
        <v>558</v>
      </c>
      <c r="J254" s="653" t="s">
        <v>559</v>
      </c>
      <c r="K254" s="653" t="s">
        <v>560</v>
      </c>
      <c r="L254" s="655">
        <v>96.819999999999965</v>
      </c>
      <c r="M254" s="655">
        <v>10</v>
      </c>
      <c r="N254" s="656">
        <v>968.19999999999959</v>
      </c>
    </row>
    <row r="255" spans="1:14" ht="14.4" customHeight="1" x14ac:dyDescent="0.3">
      <c r="A255" s="651" t="s">
        <v>525</v>
      </c>
      <c r="B255" s="652" t="s">
        <v>526</v>
      </c>
      <c r="C255" s="653" t="s">
        <v>541</v>
      </c>
      <c r="D255" s="654" t="s">
        <v>1844</v>
      </c>
      <c r="E255" s="653" t="s">
        <v>547</v>
      </c>
      <c r="F255" s="654" t="s">
        <v>1846</v>
      </c>
      <c r="G255" s="653" t="s">
        <v>548</v>
      </c>
      <c r="H255" s="653" t="s">
        <v>561</v>
      </c>
      <c r="I255" s="653" t="s">
        <v>562</v>
      </c>
      <c r="J255" s="653" t="s">
        <v>563</v>
      </c>
      <c r="K255" s="653" t="s">
        <v>564</v>
      </c>
      <c r="L255" s="655">
        <v>167.61000573532201</v>
      </c>
      <c r="M255" s="655">
        <v>4</v>
      </c>
      <c r="N255" s="656">
        <v>670.44002294128802</v>
      </c>
    </row>
    <row r="256" spans="1:14" ht="14.4" customHeight="1" x14ac:dyDescent="0.3">
      <c r="A256" s="651" t="s">
        <v>525</v>
      </c>
      <c r="B256" s="652" t="s">
        <v>526</v>
      </c>
      <c r="C256" s="653" t="s">
        <v>541</v>
      </c>
      <c r="D256" s="654" t="s">
        <v>1844</v>
      </c>
      <c r="E256" s="653" t="s">
        <v>547</v>
      </c>
      <c r="F256" s="654" t="s">
        <v>1846</v>
      </c>
      <c r="G256" s="653" t="s">
        <v>548</v>
      </c>
      <c r="H256" s="653" t="s">
        <v>565</v>
      </c>
      <c r="I256" s="653" t="s">
        <v>566</v>
      </c>
      <c r="J256" s="653" t="s">
        <v>567</v>
      </c>
      <c r="K256" s="653" t="s">
        <v>568</v>
      </c>
      <c r="L256" s="655">
        <v>64.540051586021548</v>
      </c>
      <c r="M256" s="655">
        <v>15</v>
      </c>
      <c r="N256" s="656">
        <v>968.10077379032327</v>
      </c>
    </row>
    <row r="257" spans="1:14" ht="14.4" customHeight="1" x14ac:dyDescent="0.3">
      <c r="A257" s="651" t="s">
        <v>525</v>
      </c>
      <c r="B257" s="652" t="s">
        <v>526</v>
      </c>
      <c r="C257" s="653" t="s">
        <v>541</v>
      </c>
      <c r="D257" s="654" t="s">
        <v>1844</v>
      </c>
      <c r="E257" s="653" t="s">
        <v>547</v>
      </c>
      <c r="F257" s="654" t="s">
        <v>1846</v>
      </c>
      <c r="G257" s="653" t="s">
        <v>548</v>
      </c>
      <c r="H257" s="653" t="s">
        <v>573</v>
      </c>
      <c r="I257" s="653" t="s">
        <v>574</v>
      </c>
      <c r="J257" s="653" t="s">
        <v>575</v>
      </c>
      <c r="K257" s="653" t="s">
        <v>576</v>
      </c>
      <c r="L257" s="655">
        <v>74.214671025338163</v>
      </c>
      <c r="M257" s="655">
        <v>103</v>
      </c>
      <c r="N257" s="656">
        <v>7644.1111156098304</v>
      </c>
    </row>
    <row r="258" spans="1:14" ht="14.4" customHeight="1" x14ac:dyDescent="0.3">
      <c r="A258" s="651" t="s">
        <v>525</v>
      </c>
      <c r="B258" s="652" t="s">
        <v>526</v>
      </c>
      <c r="C258" s="653" t="s">
        <v>541</v>
      </c>
      <c r="D258" s="654" t="s">
        <v>1844</v>
      </c>
      <c r="E258" s="653" t="s">
        <v>547</v>
      </c>
      <c r="F258" s="654" t="s">
        <v>1846</v>
      </c>
      <c r="G258" s="653" t="s">
        <v>548</v>
      </c>
      <c r="H258" s="653" t="s">
        <v>1246</v>
      </c>
      <c r="I258" s="653" t="s">
        <v>1247</v>
      </c>
      <c r="J258" s="653" t="s">
        <v>1248</v>
      </c>
      <c r="K258" s="653" t="s">
        <v>1249</v>
      </c>
      <c r="L258" s="655">
        <v>27.750000958742721</v>
      </c>
      <c r="M258" s="655">
        <v>34</v>
      </c>
      <c r="N258" s="656">
        <v>943.50003259725247</v>
      </c>
    </row>
    <row r="259" spans="1:14" ht="14.4" customHeight="1" x14ac:dyDescent="0.3">
      <c r="A259" s="651" t="s">
        <v>525</v>
      </c>
      <c r="B259" s="652" t="s">
        <v>526</v>
      </c>
      <c r="C259" s="653" t="s">
        <v>541</v>
      </c>
      <c r="D259" s="654" t="s">
        <v>1844</v>
      </c>
      <c r="E259" s="653" t="s">
        <v>547</v>
      </c>
      <c r="F259" s="654" t="s">
        <v>1846</v>
      </c>
      <c r="G259" s="653" t="s">
        <v>548</v>
      </c>
      <c r="H259" s="653" t="s">
        <v>1250</v>
      </c>
      <c r="I259" s="653" t="s">
        <v>1251</v>
      </c>
      <c r="J259" s="653" t="s">
        <v>583</v>
      </c>
      <c r="K259" s="653" t="s">
        <v>1252</v>
      </c>
      <c r="L259" s="655">
        <v>40.170000000000037</v>
      </c>
      <c r="M259" s="655">
        <v>2</v>
      </c>
      <c r="N259" s="656">
        <v>80.340000000000074</v>
      </c>
    </row>
    <row r="260" spans="1:14" ht="14.4" customHeight="1" x14ac:dyDescent="0.3">
      <c r="A260" s="651" t="s">
        <v>525</v>
      </c>
      <c r="B260" s="652" t="s">
        <v>526</v>
      </c>
      <c r="C260" s="653" t="s">
        <v>541</v>
      </c>
      <c r="D260" s="654" t="s">
        <v>1844</v>
      </c>
      <c r="E260" s="653" t="s">
        <v>547</v>
      </c>
      <c r="F260" s="654" t="s">
        <v>1846</v>
      </c>
      <c r="G260" s="653" t="s">
        <v>548</v>
      </c>
      <c r="H260" s="653" t="s">
        <v>581</v>
      </c>
      <c r="I260" s="653" t="s">
        <v>582</v>
      </c>
      <c r="J260" s="653" t="s">
        <v>583</v>
      </c>
      <c r="K260" s="653" t="s">
        <v>584</v>
      </c>
      <c r="L260" s="655">
        <v>77.610011395823179</v>
      </c>
      <c r="M260" s="655">
        <v>1</v>
      </c>
      <c r="N260" s="656">
        <v>77.610011395823179</v>
      </c>
    </row>
    <row r="261" spans="1:14" ht="14.4" customHeight="1" x14ac:dyDescent="0.3">
      <c r="A261" s="651" t="s">
        <v>525</v>
      </c>
      <c r="B261" s="652" t="s">
        <v>526</v>
      </c>
      <c r="C261" s="653" t="s">
        <v>541</v>
      </c>
      <c r="D261" s="654" t="s">
        <v>1844</v>
      </c>
      <c r="E261" s="653" t="s">
        <v>547</v>
      </c>
      <c r="F261" s="654" t="s">
        <v>1846</v>
      </c>
      <c r="G261" s="653" t="s">
        <v>548</v>
      </c>
      <c r="H261" s="653" t="s">
        <v>1253</v>
      </c>
      <c r="I261" s="653" t="s">
        <v>1254</v>
      </c>
      <c r="J261" s="653" t="s">
        <v>1255</v>
      </c>
      <c r="K261" s="653" t="s">
        <v>1256</v>
      </c>
      <c r="L261" s="655">
        <v>55.890000000000015</v>
      </c>
      <c r="M261" s="655">
        <v>3</v>
      </c>
      <c r="N261" s="656">
        <v>167.67000000000004</v>
      </c>
    </row>
    <row r="262" spans="1:14" ht="14.4" customHeight="1" x14ac:dyDescent="0.3">
      <c r="A262" s="651" t="s">
        <v>525</v>
      </c>
      <c r="B262" s="652" t="s">
        <v>526</v>
      </c>
      <c r="C262" s="653" t="s">
        <v>541</v>
      </c>
      <c r="D262" s="654" t="s">
        <v>1844</v>
      </c>
      <c r="E262" s="653" t="s">
        <v>547</v>
      </c>
      <c r="F262" s="654" t="s">
        <v>1846</v>
      </c>
      <c r="G262" s="653" t="s">
        <v>548</v>
      </c>
      <c r="H262" s="653" t="s">
        <v>1257</v>
      </c>
      <c r="I262" s="653" t="s">
        <v>1258</v>
      </c>
      <c r="J262" s="653" t="s">
        <v>1259</v>
      </c>
      <c r="K262" s="653" t="s">
        <v>1260</v>
      </c>
      <c r="L262" s="655">
        <v>50.550000000000004</v>
      </c>
      <c r="M262" s="655">
        <v>3</v>
      </c>
      <c r="N262" s="656">
        <v>151.65</v>
      </c>
    </row>
    <row r="263" spans="1:14" ht="14.4" customHeight="1" x14ac:dyDescent="0.3">
      <c r="A263" s="651" t="s">
        <v>525</v>
      </c>
      <c r="B263" s="652" t="s">
        <v>526</v>
      </c>
      <c r="C263" s="653" t="s">
        <v>541</v>
      </c>
      <c r="D263" s="654" t="s">
        <v>1844</v>
      </c>
      <c r="E263" s="653" t="s">
        <v>547</v>
      </c>
      <c r="F263" s="654" t="s">
        <v>1846</v>
      </c>
      <c r="G263" s="653" t="s">
        <v>548</v>
      </c>
      <c r="H263" s="653" t="s">
        <v>1261</v>
      </c>
      <c r="I263" s="653" t="s">
        <v>1262</v>
      </c>
      <c r="J263" s="653" t="s">
        <v>1263</v>
      </c>
      <c r="K263" s="653" t="s">
        <v>1264</v>
      </c>
      <c r="L263" s="655">
        <v>35.570000000000007</v>
      </c>
      <c r="M263" s="655">
        <v>1</v>
      </c>
      <c r="N263" s="656">
        <v>35.570000000000007</v>
      </c>
    </row>
    <row r="264" spans="1:14" ht="14.4" customHeight="1" x14ac:dyDescent="0.3">
      <c r="A264" s="651" t="s">
        <v>525</v>
      </c>
      <c r="B264" s="652" t="s">
        <v>526</v>
      </c>
      <c r="C264" s="653" t="s">
        <v>541</v>
      </c>
      <c r="D264" s="654" t="s">
        <v>1844</v>
      </c>
      <c r="E264" s="653" t="s">
        <v>547</v>
      </c>
      <c r="F264" s="654" t="s">
        <v>1846</v>
      </c>
      <c r="G264" s="653" t="s">
        <v>548</v>
      </c>
      <c r="H264" s="653" t="s">
        <v>585</v>
      </c>
      <c r="I264" s="653" t="s">
        <v>586</v>
      </c>
      <c r="J264" s="653" t="s">
        <v>587</v>
      </c>
      <c r="K264" s="653" t="s">
        <v>588</v>
      </c>
      <c r="L264" s="655">
        <v>66.150000000000006</v>
      </c>
      <c r="M264" s="655">
        <v>7</v>
      </c>
      <c r="N264" s="656">
        <v>463.05</v>
      </c>
    </row>
    <row r="265" spans="1:14" ht="14.4" customHeight="1" x14ac:dyDescent="0.3">
      <c r="A265" s="651" t="s">
        <v>525</v>
      </c>
      <c r="B265" s="652" t="s">
        <v>526</v>
      </c>
      <c r="C265" s="653" t="s">
        <v>541</v>
      </c>
      <c r="D265" s="654" t="s">
        <v>1844</v>
      </c>
      <c r="E265" s="653" t="s">
        <v>547</v>
      </c>
      <c r="F265" s="654" t="s">
        <v>1846</v>
      </c>
      <c r="G265" s="653" t="s">
        <v>548</v>
      </c>
      <c r="H265" s="653" t="s">
        <v>1265</v>
      </c>
      <c r="I265" s="653" t="s">
        <v>1266</v>
      </c>
      <c r="J265" s="653" t="s">
        <v>1267</v>
      </c>
      <c r="K265" s="653" t="s">
        <v>1268</v>
      </c>
      <c r="L265" s="655">
        <v>58.31847467005425</v>
      </c>
      <c r="M265" s="655">
        <v>1</v>
      </c>
      <c r="N265" s="656">
        <v>58.31847467005425</v>
      </c>
    </row>
    <row r="266" spans="1:14" ht="14.4" customHeight="1" x14ac:dyDescent="0.3">
      <c r="A266" s="651" t="s">
        <v>525</v>
      </c>
      <c r="B266" s="652" t="s">
        <v>526</v>
      </c>
      <c r="C266" s="653" t="s">
        <v>541</v>
      </c>
      <c r="D266" s="654" t="s">
        <v>1844</v>
      </c>
      <c r="E266" s="653" t="s">
        <v>547</v>
      </c>
      <c r="F266" s="654" t="s">
        <v>1846</v>
      </c>
      <c r="G266" s="653" t="s">
        <v>548</v>
      </c>
      <c r="H266" s="653" t="s">
        <v>1269</v>
      </c>
      <c r="I266" s="653" t="s">
        <v>1270</v>
      </c>
      <c r="J266" s="653" t="s">
        <v>1271</v>
      </c>
      <c r="K266" s="653" t="s">
        <v>1272</v>
      </c>
      <c r="L266" s="655">
        <v>353.62742367330418</v>
      </c>
      <c r="M266" s="655">
        <v>35.9</v>
      </c>
      <c r="N266" s="656">
        <v>12695.224509871619</v>
      </c>
    </row>
    <row r="267" spans="1:14" ht="14.4" customHeight="1" x14ac:dyDescent="0.3">
      <c r="A267" s="651" t="s">
        <v>525</v>
      </c>
      <c r="B267" s="652" t="s">
        <v>526</v>
      </c>
      <c r="C267" s="653" t="s">
        <v>541</v>
      </c>
      <c r="D267" s="654" t="s">
        <v>1844</v>
      </c>
      <c r="E267" s="653" t="s">
        <v>547</v>
      </c>
      <c r="F267" s="654" t="s">
        <v>1846</v>
      </c>
      <c r="G267" s="653" t="s">
        <v>548</v>
      </c>
      <c r="H267" s="653" t="s">
        <v>1273</v>
      </c>
      <c r="I267" s="653" t="s">
        <v>1274</v>
      </c>
      <c r="J267" s="653" t="s">
        <v>1275</v>
      </c>
      <c r="K267" s="653" t="s">
        <v>1276</v>
      </c>
      <c r="L267" s="655">
        <v>41.05</v>
      </c>
      <c r="M267" s="655">
        <v>2</v>
      </c>
      <c r="N267" s="656">
        <v>82.1</v>
      </c>
    </row>
    <row r="268" spans="1:14" ht="14.4" customHeight="1" x14ac:dyDescent="0.3">
      <c r="A268" s="651" t="s">
        <v>525</v>
      </c>
      <c r="B268" s="652" t="s">
        <v>526</v>
      </c>
      <c r="C268" s="653" t="s">
        <v>541</v>
      </c>
      <c r="D268" s="654" t="s">
        <v>1844</v>
      </c>
      <c r="E268" s="653" t="s">
        <v>547</v>
      </c>
      <c r="F268" s="654" t="s">
        <v>1846</v>
      </c>
      <c r="G268" s="653" t="s">
        <v>548</v>
      </c>
      <c r="H268" s="653" t="s">
        <v>1277</v>
      </c>
      <c r="I268" s="653" t="s">
        <v>1278</v>
      </c>
      <c r="J268" s="653" t="s">
        <v>1279</v>
      </c>
      <c r="K268" s="653" t="s">
        <v>1280</v>
      </c>
      <c r="L268" s="655">
        <v>283.55999999999995</v>
      </c>
      <c r="M268" s="655">
        <v>1</v>
      </c>
      <c r="N268" s="656">
        <v>283.55999999999995</v>
      </c>
    </row>
    <row r="269" spans="1:14" ht="14.4" customHeight="1" x14ac:dyDescent="0.3">
      <c r="A269" s="651" t="s">
        <v>525</v>
      </c>
      <c r="B269" s="652" t="s">
        <v>526</v>
      </c>
      <c r="C269" s="653" t="s">
        <v>541</v>
      </c>
      <c r="D269" s="654" t="s">
        <v>1844</v>
      </c>
      <c r="E269" s="653" t="s">
        <v>547</v>
      </c>
      <c r="F269" s="654" t="s">
        <v>1846</v>
      </c>
      <c r="G269" s="653" t="s">
        <v>548</v>
      </c>
      <c r="H269" s="653" t="s">
        <v>1281</v>
      </c>
      <c r="I269" s="653" t="s">
        <v>1282</v>
      </c>
      <c r="J269" s="653" t="s">
        <v>690</v>
      </c>
      <c r="K269" s="653" t="s">
        <v>1283</v>
      </c>
      <c r="L269" s="655">
        <v>185.61000000000007</v>
      </c>
      <c r="M269" s="655">
        <v>14</v>
      </c>
      <c r="N269" s="656">
        <v>2598.5400000000009</v>
      </c>
    </row>
    <row r="270" spans="1:14" ht="14.4" customHeight="1" x14ac:dyDescent="0.3">
      <c r="A270" s="651" t="s">
        <v>525</v>
      </c>
      <c r="B270" s="652" t="s">
        <v>526</v>
      </c>
      <c r="C270" s="653" t="s">
        <v>541</v>
      </c>
      <c r="D270" s="654" t="s">
        <v>1844</v>
      </c>
      <c r="E270" s="653" t="s">
        <v>547</v>
      </c>
      <c r="F270" s="654" t="s">
        <v>1846</v>
      </c>
      <c r="G270" s="653" t="s">
        <v>548</v>
      </c>
      <c r="H270" s="653" t="s">
        <v>1284</v>
      </c>
      <c r="I270" s="653" t="s">
        <v>1285</v>
      </c>
      <c r="J270" s="653" t="s">
        <v>1286</v>
      </c>
      <c r="K270" s="653" t="s">
        <v>1287</v>
      </c>
      <c r="L270" s="655">
        <v>105.06</v>
      </c>
      <c r="M270" s="655">
        <v>1</v>
      </c>
      <c r="N270" s="656">
        <v>105.06</v>
      </c>
    </row>
    <row r="271" spans="1:14" ht="14.4" customHeight="1" x14ac:dyDescent="0.3">
      <c r="A271" s="651" t="s">
        <v>525</v>
      </c>
      <c r="B271" s="652" t="s">
        <v>526</v>
      </c>
      <c r="C271" s="653" t="s">
        <v>541</v>
      </c>
      <c r="D271" s="654" t="s">
        <v>1844</v>
      </c>
      <c r="E271" s="653" t="s">
        <v>547</v>
      </c>
      <c r="F271" s="654" t="s">
        <v>1846</v>
      </c>
      <c r="G271" s="653" t="s">
        <v>548</v>
      </c>
      <c r="H271" s="653" t="s">
        <v>597</v>
      </c>
      <c r="I271" s="653" t="s">
        <v>597</v>
      </c>
      <c r="J271" s="653" t="s">
        <v>598</v>
      </c>
      <c r="K271" s="653" t="s">
        <v>599</v>
      </c>
      <c r="L271" s="655">
        <v>36.529999999999994</v>
      </c>
      <c r="M271" s="655">
        <v>50</v>
      </c>
      <c r="N271" s="656">
        <v>1826.4999999999998</v>
      </c>
    </row>
    <row r="272" spans="1:14" ht="14.4" customHeight="1" x14ac:dyDescent="0.3">
      <c r="A272" s="651" t="s">
        <v>525</v>
      </c>
      <c r="B272" s="652" t="s">
        <v>526</v>
      </c>
      <c r="C272" s="653" t="s">
        <v>541</v>
      </c>
      <c r="D272" s="654" t="s">
        <v>1844</v>
      </c>
      <c r="E272" s="653" t="s">
        <v>547</v>
      </c>
      <c r="F272" s="654" t="s">
        <v>1846</v>
      </c>
      <c r="G272" s="653" t="s">
        <v>548</v>
      </c>
      <c r="H272" s="653" t="s">
        <v>913</v>
      </c>
      <c r="I272" s="653" t="s">
        <v>914</v>
      </c>
      <c r="J272" s="653" t="s">
        <v>915</v>
      </c>
      <c r="K272" s="653" t="s">
        <v>916</v>
      </c>
      <c r="L272" s="655">
        <v>73.789999999999964</v>
      </c>
      <c r="M272" s="655">
        <v>1</v>
      </c>
      <c r="N272" s="656">
        <v>73.789999999999964</v>
      </c>
    </row>
    <row r="273" spans="1:14" ht="14.4" customHeight="1" x14ac:dyDescent="0.3">
      <c r="A273" s="651" t="s">
        <v>525</v>
      </c>
      <c r="B273" s="652" t="s">
        <v>526</v>
      </c>
      <c r="C273" s="653" t="s">
        <v>541</v>
      </c>
      <c r="D273" s="654" t="s">
        <v>1844</v>
      </c>
      <c r="E273" s="653" t="s">
        <v>547</v>
      </c>
      <c r="F273" s="654" t="s">
        <v>1846</v>
      </c>
      <c r="G273" s="653" t="s">
        <v>548</v>
      </c>
      <c r="H273" s="653" t="s">
        <v>917</v>
      </c>
      <c r="I273" s="653" t="s">
        <v>918</v>
      </c>
      <c r="J273" s="653" t="s">
        <v>919</v>
      </c>
      <c r="K273" s="653" t="s">
        <v>920</v>
      </c>
      <c r="L273" s="655">
        <v>270.60999999999996</v>
      </c>
      <c r="M273" s="655">
        <v>10</v>
      </c>
      <c r="N273" s="656">
        <v>2706.0999999999995</v>
      </c>
    </row>
    <row r="274" spans="1:14" ht="14.4" customHeight="1" x14ac:dyDescent="0.3">
      <c r="A274" s="651" t="s">
        <v>525</v>
      </c>
      <c r="B274" s="652" t="s">
        <v>526</v>
      </c>
      <c r="C274" s="653" t="s">
        <v>541</v>
      </c>
      <c r="D274" s="654" t="s">
        <v>1844</v>
      </c>
      <c r="E274" s="653" t="s">
        <v>547</v>
      </c>
      <c r="F274" s="654" t="s">
        <v>1846</v>
      </c>
      <c r="G274" s="653" t="s">
        <v>548</v>
      </c>
      <c r="H274" s="653" t="s">
        <v>1288</v>
      </c>
      <c r="I274" s="653" t="s">
        <v>1289</v>
      </c>
      <c r="J274" s="653" t="s">
        <v>657</v>
      </c>
      <c r="K274" s="653" t="s">
        <v>1290</v>
      </c>
      <c r="L274" s="655">
        <v>55.459999999999994</v>
      </c>
      <c r="M274" s="655">
        <v>2</v>
      </c>
      <c r="N274" s="656">
        <v>110.91999999999999</v>
      </c>
    </row>
    <row r="275" spans="1:14" ht="14.4" customHeight="1" x14ac:dyDescent="0.3">
      <c r="A275" s="651" t="s">
        <v>525</v>
      </c>
      <c r="B275" s="652" t="s">
        <v>526</v>
      </c>
      <c r="C275" s="653" t="s">
        <v>541</v>
      </c>
      <c r="D275" s="654" t="s">
        <v>1844</v>
      </c>
      <c r="E275" s="653" t="s">
        <v>547</v>
      </c>
      <c r="F275" s="654" t="s">
        <v>1846</v>
      </c>
      <c r="G275" s="653" t="s">
        <v>548</v>
      </c>
      <c r="H275" s="653" t="s">
        <v>604</v>
      </c>
      <c r="I275" s="653" t="s">
        <v>605</v>
      </c>
      <c r="J275" s="653" t="s">
        <v>591</v>
      </c>
      <c r="K275" s="653" t="s">
        <v>606</v>
      </c>
      <c r="L275" s="655">
        <v>44.590287454873646</v>
      </c>
      <c r="M275" s="655">
        <v>8</v>
      </c>
      <c r="N275" s="656">
        <v>356.72229963898917</v>
      </c>
    </row>
    <row r="276" spans="1:14" ht="14.4" customHeight="1" x14ac:dyDescent="0.3">
      <c r="A276" s="651" t="s">
        <v>525</v>
      </c>
      <c r="B276" s="652" t="s">
        <v>526</v>
      </c>
      <c r="C276" s="653" t="s">
        <v>541</v>
      </c>
      <c r="D276" s="654" t="s">
        <v>1844</v>
      </c>
      <c r="E276" s="653" t="s">
        <v>547</v>
      </c>
      <c r="F276" s="654" t="s">
        <v>1846</v>
      </c>
      <c r="G276" s="653" t="s">
        <v>548</v>
      </c>
      <c r="H276" s="653" t="s">
        <v>931</v>
      </c>
      <c r="I276" s="653" t="s">
        <v>932</v>
      </c>
      <c r="J276" s="653" t="s">
        <v>933</v>
      </c>
      <c r="K276" s="653" t="s">
        <v>934</v>
      </c>
      <c r="L276" s="655">
        <v>74.869700777930319</v>
      </c>
      <c r="M276" s="655">
        <v>2</v>
      </c>
      <c r="N276" s="656">
        <v>149.73940155586064</v>
      </c>
    </row>
    <row r="277" spans="1:14" ht="14.4" customHeight="1" x14ac:dyDescent="0.3">
      <c r="A277" s="651" t="s">
        <v>525</v>
      </c>
      <c r="B277" s="652" t="s">
        <v>526</v>
      </c>
      <c r="C277" s="653" t="s">
        <v>541</v>
      </c>
      <c r="D277" s="654" t="s">
        <v>1844</v>
      </c>
      <c r="E277" s="653" t="s">
        <v>547</v>
      </c>
      <c r="F277" s="654" t="s">
        <v>1846</v>
      </c>
      <c r="G277" s="653" t="s">
        <v>548</v>
      </c>
      <c r="H277" s="653" t="s">
        <v>935</v>
      </c>
      <c r="I277" s="653" t="s">
        <v>936</v>
      </c>
      <c r="J277" s="653" t="s">
        <v>937</v>
      </c>
      <c r="K277" s="653" t="s">
        <v>938</v>
      </c>
      <c r="L277" s="655">
        <v>124.27000000000001</v>
      </c>
      <c r="M277" s="655">
        <v>2</v>
      </c>
      <c r="N277" s="656">
        <v>248.54000000000002</v>
      </c>
    </row>
    <row r="278" spans="1:14" ht="14.4" customHeight="1" x14ac:dyDescent="0.3">
      <c r="A278" s="651" t="s">
        <v>525</v>
      </c>
      <c r="B278" s="652" t="s">
        <v>526</v>
      </c>
      <c r="C278" s="653" t="s">
        <v>541</v>
      </c>
      <c r="D278" s="654" t="s">
        <v>1844</v>
      </c>
      <c r="E278" s="653" t="s">
        <v>547</v>
      </c>
      <c r="F278" s="654" t="s">
        <v>1846</v>
      </c>
      <c r="G278" s="653" t="s">
        <v>548</v>
      </c>
      <c r="H278" s="653" t="s">
        <v>1291</v>
      </c>
      <c r="I278" s="653" t="s">
        <v>1292</v>
      </c>
      <c r="J278" s="653" t="s">
        <v>1293</v>
      </c>
      <c r="K278" s="653" t="s">
        <v>1294</v>
      </c>
      <c r="L278" s="655">
        <v>94.740000000000009</v>
      </c>
      <c r="M278" s="655">
        <v>13</v>
      </c>
      <c r="N278" s="656">
        <v>1231.6200000000001</v>
      </c>
    </row>
    <row r="279" spans="1:14" ht="14.4" customHeight="1" x14ac:dyDescent="0.3">
      <c r="A279" s="651" t="s">
        <v>525</v>
      </c>
      <c r="B279" s="652" t="s">
        <v>526</v>
      </c>
      <c r="C279" s="653" t="s">
        <v>541</v>
      </c>
      <c r="D279" s="654" t="s">
        <v>1844</v>
      </c>
      <c r="E279" s="653" t="s">
        <v>547</v>
      </c>
      <c r="F279" s="654" t="s">
        <v>1846</v>
      </c>
      <c r="G279" s="653" t="s">
        <v>548</v>
      </c>
      <c r="H279" s="653" t="s">
        <v>615</v>
      </c>
      <c r="I279" s="653" t="s">
        <v>616</v>
      </c>
      <c r="J279" s="653" t="s">
        <v>617</v>
      </c>
      <c r="K279" s="653" t="s">
        <v>618</v>
      </c>
      <c r="L279" s="655">
        <v>61.64</v>
      </c>
      <c r="M279" s="655">
        <v>18</v>
      </c>
      <c r="N279" s="656">
        <v>1109.52</v>
      </c>
    </row>
    <row r="280" spans="1:14" ht="14.4" customHeight="1" x14ac:dyDescent="0.3">
      <c r="A280" s="651" t="s">
        <v>525</v>
      </c>
      <c r="B280" s="652" t="s">
        <v>526</v>
      </c>
      <c r="C280" s="653" t="s">
        <v>541</v>
      </c>
      <c r="D280" s="654" t="s">
        <v>1844</v>
      </c>
      <c r="E280" s="653" t="s">
        <v>547</v>
      </c>
      <c r="F280" s="654" t="s">
        <v>1846</v>
      </c>
      <c r="G280" s="653" t="s">
        <v>548</v>
      </c>
      <c r="H280" s="653" t="s">
        <v>626</v>
      </c>
      <c r="I280" s="653" t="s">
        <v>627</v>
      </c>
      <c r="J280" s="653" t="s">
        <v>628</v>
      </c>
      <c r="K280" s="653" t="s">
        <v>629</v>
      </c>
      <c r="L280" s="655">
        <v>125.63</v>
      </c>
      <c r="M280" s="655">
        <v>2</v>
      </c>
      <c r="N280" s="656">
        <v>251.26</v>
      </c>
    </row>
    <row r="281" spans="1:14" ht="14.4" customHeight="1" x14ac:dyDescent="0.3">
      <c r="A281" s="651" t="s">
        <v>525</v>
      </c>
      <c r="B281" s="652" t="s">
        <v>526</v>
      </c>
      <c r="C281" s="653" t="s">
        <v>541</v>
      </c>
      <c r="D281" s="654" t="s">
        <v>1844</v>
      </c>
      <c r="E281" s="653" t="s">
        <v>547</v>
      </c>
      <c r="F281" s="654" t="s">
        <v>1846</v>
      </c>
      <c r="G281" s="653" t="s">
        <v>548</v>
      </c>
      <c r="H281" s="653" t="s">
        <v>951</v>
      </c>
      <c r="I281" s="653" t="s">
        <v>952</v>
      </c>
      <c r="J281" s="653" t="s">
        <v>628</v>
      </c>
      <c r="K281" s="653" t="s">
        <v>953</v>
      </c>
      <c r="L281" s="655">
        <v>142.60000000000002</v>
      </c>
      <c r="M281" s="655">
        <v>1</v>
      </c>
      <c r="N281" s="656">
        <v>142.60000000000002</v>
      </c>
    </row>
    <row r="282" spans="1:14" ht="14.4" customHeight="1" x14ac:dyDescent="0.3">
      <c r="A282" s="651" t="s">
        <v>525</v>
      </c>
      <c r="B282" s="652" t="s">
        <v>526</v>
      </c>
      <c r="C282" s="653" t="s">
        <v>541</v>
      </c>
      <c r="D282" s="654" t="s">
        <v>1844</v>
      </c>
      <c r="E282" s="653" t="s">
        <v>547</v>
      </c>
      <c r="F282" s="654" t="s">
        <v>1846</v>
      </c>
      <c r="G282" s="653" t="s">
        <v>548</v>
      </c>
      <c r="H282" s="653" t="s">
        <v>962</v>
      </c>
      <c r="I282" s="653" t="s">
        <v>963</v>
      </c>
      <c r="J282" s="653" t="s">
        <v>964</v>
      </c>
      <c r="K282" s="653" t="s">
        <v>965</v>
      </c>
      <c r="L282" s="655">
        <v>210.12933333333334</v>
      </c>
      <c r="M282" s="655">
        <v>15</v>
      </c>
      <c r="N282" s="656">
        <v>3151.94</v>
      </c>
    </row>
    <row r="283" spans="1:14" ht="14.4" customHeight="1" x14ac:dyDescent="0.3">
      <c r="A283" s="651" t="s">
        <v>525</v>
      </c>
      <c r="B283" s="652" t="s">
        <v>526</v>
      </c>
      <c r="C283" s="653" t="s">
        <v>541</v>
      </c>
      <c r="D283" s="654" t="s">
        <v>1844</v>
      </c>
      <c r="E283" s="653" t="s">
        <v>547</v>
      </c>
      <c r="F283" s="654" t="s">
        <v>1846</v>
      </c>
      <c r="G283" s="653" t="s">
        <v>548</v>
      </c>
      <c r="H283" s="653" t="s">
        <v>1295</v>
      </c>
      <c r="I283" s="653" t="s">
        <v>1296</v>
      </c>
      <c r="J283" s="653" t="s">
        <v>1297</v>
      </c>
      <c r="K283" s="653" t="s">
        <v>1298</v>
      </c>
      <c r="L283" s="655">
        <v>375.79999999999995</v>
      </c>
      <c r="M283" s="655">
        <v>8</v>
      </c>
      <c r="N283" s="656">
        <v>3006.3999999999996</v>
      </c>
    </row>
    <row r="284" spans="1:14" ht="14.4" customHeight="1" x14ac:dyDescent="0.3">
      <c r="A284" s="651" t="s">
        <v>525</v>
      </c>
      <c r="B284" s="652" t="s">
        <v>526</v>
      </c>
      <c r="C284" s="653" t="s">
        <v>541</v>
      </c>
      <c r="D284" s="654" t="s">
        <v>1844</v>
      </c>
      <c r="E284" s="653" t="s">
        <v>547</v>
      </c>
      <c r="F284" s="654" t="s">
        <v>1846</v>
      </c>
      <c r="G284" s="653" t="s">
        <v>548</v>
      </c>
      <c r="H284" s="653" t="s">
        <v>1299</v>
      </c>
      <c r="I284" s="653" t="s">
        <v>1300</v>
      </c>
      <c r="J284" s="653" t="s">
        <v>1301</v>
      </c>
      <c r="K284" s="653" t="s">
        <v>1302</v>
      </c>
      <c r="L284" s="655">
        <v>219.92000000000004</v>
      </c>
      <c r="M284" s="655">
        <v>4</v>
      </c>
      <c r="N284" s="656">
        <v>879.68000000000018</v>
      </c>
    </row>
    <row r="285" spans="1:14" ht="14.4" customHeight="1" x14ac:dyDescent="0.3">
      <c r="A285" s="651" t="s">
        <v>525</v>
      </c>
      <c r="B285" s="652" t="s">
        <v>526</v>
      </c>
      <c r="C285" s="653" t="s">
        <v>541</v>
      </c>
      <c r="D285" s="654" t="s">
        <v>1844</v>
      </c>
      <c r="E285" s="653" t="s">
        <v>547</v>
      </c>
      <c r="F285" s="654" t="s">
        <v>1846</v>
      </c>
      <c r="G285" s="653" t="s">
        <v>548</v>
      </c>
      <c r="H285" s="653" t="s">
        <v>1303</v>
      </c>
      <c r="I285" s="653" t="s">
        <v>635</v>
      </c>
      <c r="J285" s="653" t="s">
        <v>1304</v>
      </c>
      <c r="K285" s="653"/>
      <c r="L285" s="655">
        <v>639.01000622833192</v>
      </c>
      <c r="M285" s="655">
        <v>4</v>
      </c>
      <c r="N285" s="656">
        <v>2556.0400249133277</v>
      </c>
    </row>
    <row r="286" spans="1:14" ht="14.4" customHeight="1" x14ac:dyDescent="0.3">
      <c r="A286" s="651" t="s">
        <v>525</v>
      </c>
      <c r="B286" s="652" t="s">
        <v>526</v>
      </c>
      <c r="C286" s="653" t="s">
        <v>541</v>
      </c>
      <c r="D286" s="654" t="s">
        <v>1844</v>
      </c>
      <c r="E286" s="653" t="s">
        <v>547</v>
      </c>
      <c r="F286" s="654" t="s">
        <v>1846</v>
      </c>
      <c r="G286" s="653" t="s">
        <v>548</v>
      </c>
      <c r="H286" s="653" t="s">
        <v>1305</v>
      </c>
      <c r="I286" s="653" t="s">
        <v>1306</v>
      </c>
      <c r="J286" s="653" t="s">
        <v>1307</v>
      </c>
      <c r="K286" s="653" t="s">
        <v>1308</v>
      </c>
      <c r="L286" s="655">
        <v>151.97262367596187</v>
      </c>
      <c r="M286" s="655">
        <v>16</v>
      </c>
      <c r="N286" s="656">
        <v>2431.5619788153899</v>
      </c>
    </row>
    <row r="287" spans="1:14" ht="14.4" customHeight="1" x14ac:dyDescent="0.3">
      <c r="A287" s="651" t="s">
        <v>525</v>
      </c>
      <c r="B287" s="652" t="s">
        <v>526</v>
      </c>
      <c r="C287" s="653" t="s">
        <v>541</v>
      </c>
      <c r="D287" s="654" t="s">
        <v>1844</v>
      </c>
      <c r="E287" s="653" t="s">
        <v>547</v>
      </c>
      <c r="F287" s="654" t="s">
        <v>1846</v>
      </c>
      <c r="G287" s="653" t="s">
        <v>548</v>
      </c>
      <c r="H287" s="653" t="s">
        <v>634</v>
      </c>
      <c r="I287" s="653" t="s">
        <v>635</v>
      </c>
      <c r="J287" s="653" t="s">
        <v>636</v>
      </c>
      <c r="K287" s="653"/>
      <c r="L287" s="655">
        <v>72.909753643538053</v>
      </c>
      <c r="M287" s="655">
        <v>5</v>
      </c>
      <c r="N287" s="656">
        <v>364.54876821769028</v>
      </c>
    </row>
    <row r="288" spans="1:14" ht="14.4" customHeight="1" x14ac:dyDescent="0.3">
      <c r="A288" s="651" t="s">
        <v>525</v>
      </c>
      <c r="B288" s="652" t="s">
        <v>526</v>
      </c>
      <c r="C288" s="653" t="s">
        <v>541</v>
      </c>
      <c r="D288" s="654" t="s">
        <v>1844</v>
      </c>
      <c r="E288" s="653" t="s">
        <v>547</v>
      </c>
      <c r="F288" s="654" t="s">
        <v>1846</v>
      </c>
      <c r="G288" s="653" t="s">
        <v>548</v>
      </c>
      <c r="H288" s="653" t="s">
        <v>639</v>
      </c>
      <c r="I288" s="653" t="s">
        <v>635</v>
      </c>
      <c r="J288" s="653" t="s">
        <v>640</v>
      </c>
      <c r="K288" s="653"/>
      <c r="L288" s="655">
        <v>100.53757607581309</v>
      </c>
      <c r="M288" s="655">
        <v>66</v>
      </c>
      <c r="N288" s="656">
        <v>6635.4800210036638</v>
      </c>
    </row>
    <row r="289" spans="1:14" ht="14.4" customHeight="1" x14ac:dyDescent="0.3">
      <c r="A289" s="651" t="s">
        <v>525</v>
      </c>
      <c r="B289" s="652" t="s">
        <v>526</v>
      </c>
      <c r="C289" s="653" t="s">
        <v>541</v>
      </c>
      <c r="D289" s="654" t="s">
        <v>1844</v>
      </c>
      <c r="E289" s="653" t="s">
        <v>547</v>
      </c>
      <c r="F289" s="654" t="s">
        <v>1846</v>
      </c>
      <c r="G289" s="653" t="s">
        <v>548</v>
      </c>
      <c r="H289" s="653" t="s">
        <v>982</v>
      </c>
      <c r="I289" s="653" t="s">
        <v>983</v>
      </c>
      <c r="J289" s="653" t="s">
        <v>972</v>
      </c>
      <c r="K289" s="653" t="s">
        <v>984</v>
      </c>
      <c r="L289" s="655">
        <v>58.250000000000014</v>
      </c>
      <c r="M289" s="655">
        <v>1</v>
      </c>
      <c r="N289" s="656">
        <v>58.250000000000014</v>
      </c>
    </row>
    <row r="290" spans="1:14" ht="14.4" customHeight="1" x14ac:dyDescent="0.3">
      <c r="A290" s="651" t="s">
        <v>525</v>
      </c>
      <c r="B290" s="652" t="s">
        <v>526</v>
      </c>
      <c r="C290" s="653" t="s">
        <v>541</v>
      </c>
      <c r="D290" s="654" t="s">
        <v>1844</v>
      </c>
      <c r="E290" s="653" t="s">
        <v>547</v>
      </c>
      <c r="F290" s="654" t="s">
        <v>1846</v>
      </c>
      <c r="G290" s="653" t="s">
        <v>548</v>
      </c>
      <c r="H290" s="653" t="s">
        <v>1309</v>
      </c>
      <c r="I290" s="653" t="s">
        <v>1310</v>
      </c>
      <c r="J290" s="653" t="s">
        <v>945</v>
      </c>
      <c r="K290" s="653" t="s">
        <v>1311</v>
      </c>
      <c r="L290" s="655">
        <v>356.05</v>
      </c>
      <c r="M290" s="655">
        <v>1</v>
      </c>
      <c r="N290" s="656">
        <v>356.05</v>
      </c>
    </row>
    <row r="291" spans="1:14" ht="14.4" customHeight="1" x14ac:dyDescent="0.3">
      <c r="A291" s="651" t="s">
        <v>525</v>
      </c>
      <c r="B291" s="652" t="s">
        <v>526</v>
      </c>
      <c r="C291" s="653" t="s">
        <v>541</v>
      </c>
      <c r="D291" s="654" t="s">
        <v>1844</v>
      </c>
      <c r="E291" s="653" t="s">
        <v>547</v>
      </c>
      <c r="F291" s="654" t="s">
        <v>1846</v>
      </c>
      <c r="G291" s="653" t="s">
        <v>548</v>
      </c>
      <c r="H291" s="653" t="s">
        <v>1312</v>
      </c>
      <c r="I291" s="653" t="s">
        <v>1313</v>
      </c>
      <c r="J291" s="653" t="s">
        <v>1314</v>
      </c>
      <c r="K291" s="653" t="s">
        <v>1315</v>
      </c>
      <c r="L291" s="655">
        <v>37.40000000000002</v>
      </c>
      <c r="M291" s="655">
        <v>2</v>
      </c>
      <c r="N291" s="656">
        <v>74.80000000000004</v>
      </c>
    </row>
    <row r="292" spans="1:14" ht="14.4" customHeight="1" x14ac:dyDescent="0.3">
      <c r="A292" s="651" t="s">
        <v>525</v>
      </c>
      <c r="B292" s="652" t="s">
        <v>526</v>
      </c>
      <c r="C292" s="653" t="s">
        <v>541</v>
      </c>
      <c r="D292" s="654" t="s">
        <v>1844</v>
      </c>
      <c r="E292" s="653" t="s">
        <v>547</v>
      </c>
      <c r="F292" s="654" t="s">
        <v>1846</v>
      </c>
      <c r="G292" s="653" t="s">
        <v>548</v>
      </c>
      <c r="H292" s="653" t="s">
        <v>655</v>
      </c>
      <c r="I292" s="653" t="s">
        <v>656</v>
      </c>
      <c r="J292" s="653" t="s">
        <v>657</v>
      </c>
      <c r="K292" s="653" t="s">
        <v>658</v>
      </c>
      <c r="L292" s="655">
        <v>81.769999999999982</v>
      </c>
      <c r="M292" s="655">
        <v>5</v>
      </c>
      <c r="N292" s="656">
        <v>408.84999999999991</v>
      </c>
    </row>
    <row r="293" spans="1:14" ht="14.4" customHeight="1" x14ac:dyDescent="0.3">
      <c r="A293" s="651" t="s">
        <v>525</v>
      </c>
      <c r="B293" s="652" t="s">
        <v>526</v>
      </c>
      <c r="C293" s="653" t="s">
        <v>541</v>
      </c>
      <c r="D293" s="654" t="s">
        <v>1844</v>
      </c>
      <c r="E293" s="653" t="s">
        <v>547</v>
      </c>
      <c r="F293" s="654" t="s">
        <v>1846</v>
      </c>
      <c r="G293" s="653" t="s">
        <v>548</v>
      </c>
      <c r="H293" s="653" t="s">
        <v>1316</v>
      </c>
      <c r="I293" s="653" t="s">
        <v>1317</v>
      </c>
      <c r="J293" s="653" t="s">
        <v>1318</v>
      </c>
      <c r="K293" s="653" t="s">
        <v>1319</v>
      </c>
      <c r="L293" s="655">
        <v>171.99</v>
      </c>
      <c r="M293" s="655">
        <v>1</v>
      </c>
      <c r="N293" s="656">
        <v>171.99</v>
      </c>
    </row>
    <row r="294" spans="1:14" ht="14.4" customHeight="1" x14ac:dyDescent="0.3">
      <c r="A294" s="651" t="s">
        <v>525</v>
      </c>
      <c r="B294" s="652" t="s">
        <v>526</v>
      </c>
      <c r="C294" s="653" t="s">
        <v>541</v>
      </c>
      <c r="D294" s="654" t="s">
        <v>1844</v>
      </c>
      <c r="E294" s="653" t="s">
        <v>547</v>
      </c>
      <c r="F294" s="654" t="s">
        <v>1846</v>
      </c>
      <c r="G294" s="653" t="s">
        <v>548</v>
      </c>
      <c r="H294" s="653" t="s">
        <v>1320</v>
      </c>
      <c r="I294" s="653" t="s">
        <v>1321</v>
      </c>
      <c r="J294" s="653" t="s">
        <v>1322</v>
      </c>
      <c r="K294" s="653" t="s">
        <v>1323</v>
      </c>
      <c r="L294" s="655">
        <v>185.83</v>
      </c>
      <c r="M294" s="655">
        <v>1</v>
      </c>
      <c r="N294" s="656">
        <v>185.83</v>
      </c>
    </row>
    <row r="295" spans="1:14" ht="14.4" customHeight="1" x14ac:dyDescent="0.3">
      <c r="A295" s="651" t="s">
        <v>525</v>
      </c>
      <c r="B295" s="652" t="s">
        <v>526</v>
      </c>
      <c r="C295" s="653" t="s">
        <v>541</v>
      </c>
      <c r="D295" s="654" t="s">
        <v>1844</v>
      </c>
      <c r="E295" s="653" t="s">
        <v>547</v>
      </c>
      <c r="F295" s="654" t="s">
        <v>1846</v>
      </c>
      <c r="G295" s="653" t="s">
        <v>548</v>
      </c>
      <c r="H295" s="653" t="s">
        <v>1324</v>
      </c>
      <c r="I295" s="653" t="s">
        <v>1325</v>
      </c>
      <c r="J295" s="653" t="s">
        <v>1322</v>
      </c>
      <c r="K295" s="653" t="s">
        <v>806</v>
      </c>
      <c r="L295" s="655">
        <v>61.729999999999983</v>
      </c>
      <c r="M295" s="655">
        <v>1</v>
      </c>
      <c r="N295" s="656">
        <v>61.729999999999983</v>
      </c>
    </row>
    <row r="296" spans="1:14" ht="14.4" customHeight="1" x14ac:dyDescent="0.3">
      <c r="A296" s="651" t="s">
        <v>525</v>
      </c>
      <c r="B296" s="652" t="s">
        <v>526</v>
      </c>
      <c r="C296" s="653" t="s">
        <v>541</v>
      </c>
      <c r="D296" s="654" t="s">
        <v>1844</v>
      </c>
      <c r="E296" s="653" t="s">
        <v>547</v>
      </c>
      <c r="F296" s="654" t="s">
        <v>1846</v>
      </c>
      <c r="G296" s="653" t="s">
        <v>548</v>
      </c>
      <c r="H296" s="653" t="s">
        <v>663</v>
      </c>
      <c r="I296" s="653" t="s">
        <v>664</v>
      </c>
      <c r="J296" s="653" t="s">
        <v>661</v>
      </c>
      <c r="K296" s="653" t="s">
        <v>665</v>
      </c>
      <c r="L296" s="655">
        <v>27.669718575603483</v>
      </c>
      <c r="M296" s="655">
        <v>11</v>
      </c>
      <c r="N296" s="656">
        <v>304.3669043316383</v>
      </c>
    </row>
    <row r="297" spans="1:14" ht="14.4" customHeight="1" x14ac:dyDescent="0.3">
      <c r="A297" s="651" t="s">
        <v>525</v>
      </c>
      <c r="B297" s="652" t="s">
        <v>526</v>
      </c>
      <c r="C297" s="653" t="s">
        <v>541</v>
      </c>
      <c r="D297" s="654" t="s">
        <v>1844</v>
      </c>
      <c r="E297" s="653" t="s">
        <v>547</v>
      </c>
      <c r="F297" s="654" t="s">
        <v>1846</v>
      </c>
      <c r="G297" s="653" t="s">
        <v>548</v>
      </c>
      <c r="H297" s="653" t="s">
        <v>1326</v>
      </c>
      <c r="I297" s="653" t="s">
        <v>1327</v>
      </c>
      <c r="J297" s="653" t="s">
        <v>1328</v>
      </c>
      <c r="K297" s="653"/>
      <c r="L297" s="655">
        <v>425.06646885299142</v>
      </c>
      <c r="M297" s="655">
        <v>4</v>
      </c>
      <c r="N297" s="656">
        <v>1700.2658754119657</v>
      </c>
    </row>
    <row r="298" spans="1:14" ht="14.4" customHeight="1" x14ac:dyDescent="0.3">
      <c r="A298" s="651" t="s">
        <v>525</v>
      </c>
      <c r="B298" s="652" t="s">
        <v>526</v>
      </c>
      <c r="C298" s="653" t="s">
        <v>541</v>
      </c>
      <c r="D298" s="654" t="s">
        <v>1844</v>
      </c>
      <c r="E298" s="653" t="s">
        <v>547</v>
      </c>
      <c r="F298" s="654" t="s">
        <v>1846</v>
      </c>
      <c r="G298" s="653" t="s">
        <v>548</v>
      </c>
      <c r="H298" s="653" t="s">
        <v>666</v>
      </c>
      <c r="I298" s="653" t="s">
        <v>635</v>
      </c>
      <c r="J298" s="653" t="s">
        <v>667</v>
      </c>
      <c r="K298" s="653"/>
      <c r="L298" s="655">
        <v>162.89000000000004</v>
      </c>
      <c r="M298" s="655">
        <v>2</v>
      </c>
      <c r="N298" s="656">
        <v>325.78000000000009</v>
      </c>
    </row>
    <row r="299" spans="1:14" ht="14.4" customHeight="1" x14ac:dyDescent="0.3">
      <c r="A299" s="651" t="s">
        <v>525</v>
      </c>
      <c r="B299" s="652" t="s">
        <v>526</v>
      </c>
      <c r="C299" s="653" t="s">
        <v>541</v>
      </c>
      <c r="D299" s="654" t="s">
        <v>1844</v>
      </c>
      <c r="E299" s="653" t="s">
        <v>547</v>
      </c>
      <c r="F299" s="654" t="s">
        <v>1846</v>
      </c>
      <c r="G299" s="653" t="s">
        <v>548</v>
      </c>
      <c r="H299" s="653" t="s">
        <v>1329</v>
      </c>
      <c r="I299" s="653" t="s">
        <v>1329</v>
      </c>
      <c r="J299" s="653" t="s">
        <v>550</v>
      </c>
      <c r="K299" s="653" t="s">
        <v>1330</v>
      </c>
      <c r="L299" s="655">
        <v>192.50191759294839</v>
      </c>
      <c r="M299" s="655">
        <v>15</v>
      </c>
      <c r="N299" s="656">
        <v>2887.5287638942259</v>
      </c>
    </row>
    <row r="300" spans="1:14" ht="14.4" customHeight="1" x14ac:dyDescent="0.3">
      <c r="A300" s="651" t="s">
        <v>525</v>
      </c>
      <c r="B300" s="652" t="s">
        <v>526</v>
      </c>
      <c r="C300" s="653" t="s">
        <v>541</v>
      </c>
      <c r="D300" s="654" t="s">
        <v>1844</v>
      </c>
      <c r="E300" s="653" t="s">
        <v>547</v>
      </c>
      <c r="F300" s="654" t="s">
        <v>1846</v>
      </c>
      <c r="G300" s="653" t="s">
        <v>548</v>
      </c>
      <c r="H300" s="653" t="s">
        <v>668</v>
      </c>
      <c r="I300" s="653" t="s">
        <v>669</v>
      </c>
      <c r="J300" s="653" t="s">
        <v>670</v>
      </c>
      <c r="K300" s="653" t="s">
        <v>671</v>
      </c>
      <c r="L300" s="655">
        <v>42.170000135344971</v>
      </c>
      <c r="M300" s="655">
        <v>13</v>
      </c>
      <c r="N300" s="656">
        <v>548.21000175948461</v>
      </c>
    </row>
    <row r="301" spans="1:14" ht="14.4" customHeight="1" x14ac:dyDescent="0.3">
      <c r="A301" s="651" t="s">
        <v>525</v>
      </c>
      <c r="B301" s="652" t="s">
        <v>526</v>
      </c>
      <c r="C301" s="653" t="s">
        <v>541</v>
      </c>
      <c r="D301" s="654" t="s">
        <v>1844</v>
      </c>
      <c r="E301" s="653" t="s">
        <v>547</v>
      </c>
      <c r="F301" s="654" t="s">
        <v>1846</v>
      </c>
      <c r="G301" s="653" t="s">
        <v>548</v>
      </c>
      <c r="H301" s="653" t="s">
        <v>1331</v>
      </c>
      <c r="I301" s="653" t="s">
        <v>1332</v>
      </c>
      <c r="J301" s="653" t="s">
        <v>1333</v>
      </c>
      <c r="K301" s="653" t="s">
        <v>560</v>
      </c>
      <c r="L301" s="655">
        <v>57.120000627171692</v>
      </c>
      <c r="M301" s="655">
        <v>19</v>
      </c>
      <c r="N301" s="656">
        <v>1085.2800119162621</v>
      </c>
    </row>
    <row r="302" spans="1:14" ht="14.4" customHeight="1" x14ac:dyDescent="0.3">
      <c r="A302" s="651" t="s">
        <v>525</v>
      </c>
      <c r="B302" s="652" t="s">
        <v>526</v>
      </c>
      <c r="C302" s="653" t="s">
        <v>541</v>
      </c>
      <c r="D302" s="654" t="s">
        <v>1844</v>
      </c>
      <c r="E302" s="653" t="s">
        <v>547</v>
      </c>
      <c r="F302" s="654" t="s">
        <v>1846</v>
      </c>
      <c r="G302" s="653" t="s">
        <v>548</v>
      </c>
      <c r="H302" s="653" t="s">
        <v>1334</v>
      </c>
      <c r="I302" s="653" t="s">
        <v>1335</v>
      </c>
      <c r="J302" s="653" t="s">
        <v>1336</v>
      </c>
      <c r="K302" s="653" t="s">
        <v>1245</v>
      </c>
      <c r="L302" s="655">
        <v>123.57125440545852</v>
      </c>
      <c r="M302" s="655">
        <v>285</v>
      </c>
      <c r="N302" s="656">
        <v>35217.807505555676</v>
      </c>
    </row>
    <row r="303" spans="1:14" ht="14.4" customHeight="1" x14ac:dyDescent="0.3">
      <c r="A303" s="651" t="s">
        <v>525</v>
      </c>
      <c r="B303" s="652" t="s">
        <v>526</v>
      </c>
      <c r="C303" s="653" t="s">
        <v>541</v>
      </c>
      <c r="D303" s="654" t="s">
        <v>1844</v>
      </c>
      <c r="E303" s="653" t="s">
        <v>547</v>
      </c>
      <c r="F303" s="654" t="s">
        <v>1846</v>
      </c>
      <c r="G303" s="653" t="s">
        <v>548</v>
      </c>
      <c r="H303" s="653" t="s">
        <v>1337</v>
      </c>
      <c r="I303" s="653" t="s">
        <v>1338</v>
      </c>
      <c r="J303" s="653" t="s">
        <v>1339</v>
      </c>
      <c r="K303" s="653" t="s">
        <v>1340</v>
      </c>
      <c r="L303" s="655">
        <v>60.280035708417714</v>
      </c>
      <c r="M303" s="655">
        <v>38</v>
      </c>
      <c r="N303" s="656">
        <v>2290.641356919873</v>
      </c>
    </row>
    <row r="304" spans="1:14" ht="14.4" customHeight="1" x14ac:dyDescent="0.3">
      <c r="A304" s="651" t="s">
        <v>525</v>
      </c>
      <c r="B304" s="652" t="s">
        <v>526</v>
      </c>
      <c r="C304" s="653" t="s">
        <v>541</v>
      </c>
      <c r="D304" s="654" t="s">
        <v>1844</v>
      </c>
      <c r="E304" s="653" t="s">
        <v>547</v>
      </c>
      <c r="F304" s="654" t="s">
        <v>1846</v>
      </c>
      <c r="G304" s="653" t="s">
        <v>548</v>
      </c>
      <c r="H304" s="653" t="s">
        <v>989</v>
      </c>
      <c r="I304" s="653" t="s">
        <v>990</v>
      </c>
      <c r="J304" s="653" t="s">
        <v>991</v>
      </c>
      <c r="K304" s="653" t="s">
        <v>992</v>
      </c>
      <c r="L304" s="655">
        <v>61.017057534554567</v>
      </c>
      <c r="M304" s="655">
        <v>31</v>
      </c>
      <c r="N304" s="656">
        <v>1891.5287835711915</v>
      </c>
    </row>
    <row r="305" spans="1:14" ht="14.4" customHeight="1" x14ac:dyDescent="0.3">
      <c r="A305" s="651" t="s">
        <v>525</v>
      </c>
      <c r="B305" s="652" t="s">
        <v>526</v>
      </c>
      <c r="C305" s="653" t="s">
        <v>541</v>
      </c>
      <c r="D305" s="654" t="s">
        <v>1844</v>
      </c>
      <c r="E305" s="653" t="s">
        <v>547</v>
      </c>
      <c r="F305" s="654" t="s">
        <v>1846</v>
      </c>
      <c r="G305" s="653" t="s">
        <v>548</v>
      </c>
      <c r="H305" s="653" t="s">
        <v>684</v>
      </c>
      <c r="I305" s="653" t="s">
        <v>685</v>
      </c>
      <c r="J305" s="653" t="s">
        <v>686</v>
      </c>
      <c r="K305" s="653" t="s">
        <v>687</v>
      </c>
      <c r="L305" s="655">
        <v>676.26</v>
      </c>
      <c r="M305" s="655">
        <v>3</v>
      </c>
      <c r="N305" s="656">
        <v>2028.78</v>
      </c>
    </row>
    <row r="306" spans="1:14" ht="14.4" customHeight="1" x14ac:dyDescent="0.3">
      <c r="A306" s="651" t="s">
        <v>525</v>
      </c>
      <c r="B306" s="652" t="s">
        <v>526</v>
      </c>
      <c r="C306" s="653" t="s">
        <v>541</v>
      </c>
      <c r="D306" s="654" t="s">
        <v>1844</v>
      </c>
      <c r="E306" s="653" t="s">
        <v>547</v>
      </c>
      <c r="F306" s="654" t="s">
        <v>1846</v>
      </c>
      <c r="G306" s="653" t="s">
        <v>548</v>
      </c>
      <c r="H306" s="653" t="s">
        <v>993</v>
      </c>
      <c r="I306" s="653" t="s">
        <v>994</v>
      </c>
      <c r="J306" s="653" t="s">
        <v>995</v>
      </c>
      <c r="K306" s="653" t="s">
        <v>996</v>
      </c>
      <c r="L306" s="655">
        <v>1592.8</v>
      </c>
      <c r="M306" s="655">
        <v>1</v>
      </c>
      <c r="N306" s="656">
        <v>1592.8</v>
      </c>
    </row>
    <row r="307" spans="1:14" ht="14.4" customHeight="1" x14ac:dyDescent="0.3">
      <c r="A307" s="651" t="s">
        <v>525</v>
      </c>
      <c r="B307" s="652" t="s">
        <v>526</v>
      </c>
      <c r="C307" s="653" t="s">
        <v>541</v>
      </c>
      <c r="D307" s="654" t="s">
        <v>1844</v>
      </c>
      <c r="E307" s="653" t="s">
        <v>547</v>
      </c>
      <c r="F307" s="654" t="s">
        <v>1846</v>
      </c>
      <c r="G307" s="653" t="s">
        <v>548</v>
      </c>
      <c r="H307" s="653" t="s">
        <v>1341</v>
      </c>
      <c r="I307" s="653" t="s">
        <v>1342</v>
      </c>
      <c r="J307" s="653" t="s">
        <v>1343</v>
      </c>
      <c r="K307" s="653" t="s">
        <v>1344</v>
      </c>
      <c r="L307" s="655">
        <v>74.88</v>
      </c>
      <c r="M307" s="655">
        <v>5</v>
      </c>
      <c r="N307" s="656">
        <v>374.4</v>
      </c>
    </row>
    <row r="308" spans="1:14" ht="14.4" customHeight="1" x14ac:dyDescent="0.3">
      <c r="A308" s="651" t="s">
        <v>525</v>
      </c>
      <c r="B308" s="652" t="s">
        <v>526</v>
      </c>
      <c r="C308" s="653" t="s">
        <v>541</v>
      </c>
      <c r="D308" s="654" t="s">
        <v>1844</v>
      </c>
      <c r="E308" s="653" t="s">
        <v>547</v>
      </c>
      <c r="F308" s="654" t="s">
        <v>1846</v>
      </c>
      <c r="G308" s="653" t="s">
        <v>548</v>
      </c>
      <c r="H308" s="653" t="s">
        <v>1345</v>
      </c>
      <c r="I308" s="653" t="s">
        <v>1346</v>
      </c>
      <c r="J308" s="653" t="s">
        <v>1347</v>
      </c>
      <c r="K308" s="653" t="s">
        <v>1348</v>
      </c>
      <c r="L308" s="655">
        <v>68.78000000000003</v>
      </c>
      <c r="M308" s="655">
        <v>9</v>
      </c>
      <c r="N308" s="656">
        <v>619.02000000000021</v>
      </c>
    </row>
    <row r="309" spans="1:14" ht="14.4" customHeight="1" x14ac:dyDescent="0.3">
      <c r="A309" s="651" t="s">
        <v>525</v>
      </c>
      <c r="B309" s="652" t="s">
        <v>526</v>
      </c>
      <c r="C309" s="653" t="s">
        <v>541</v>
      </c>
      <c r="D309" s="654" t="s">
        <v>1844</v>
      </c>
      <c r="E309" s="653" t="s">
        <v>547</v>
      </c>
      <c r="F309" s="654" t="s">
        <v>1846</v>
      </c>
      <c r="G309" s="653" t="s">
        <v>548</v>
      </c>
      <c r="H309" s="653" t="s">
        <v>688</v>
      </c>
      <c r="I309" s="653" t="s">
        <v>689</v>
      </c>
      <c r="J309" s="653" t="s">
        <v>690</v>
      </c>
      <c r="K309" s="653" t="s">
        <v>691</v>
      </c>
      <c r="L309" s="655">
        <v>241.99999999999997</v>
      </c>
      <c r="M309" s="655">
        <v>75.900000000000006</v>
      </c>
      <c r="N309" s="656">
        <v>18367.8</v>
      </c>
    </row>
    <row r="310" spans="1:14" ht="14.4" customHeight="1" x14ac:dyDescent="0.3">
      <c r="A310" s="651" t="s">
        <v>525</v>
      </c>
      <c r="B310" s="652" t="s">
        <v>526</v>
      </c>
      <c r="C310" s="653" t="s">
        <v>541</v>
      </c>
      <c r="D310" s="654" t="s">
        <v>1844</v>
      </c>
      <c r="E310" s="653" t="s">
        <v>547</v>
      </c>
      <c r="F310" s="654" t="s">
        <v>1846</v>
      </c>
      <c r="G310" s="653" t="s">
        <v>548</v>
      </c>
      <c r="H310" s="653" t="s">
        <v>1349</v>
      </c>
      <c r="I310" s="653" t="s">
        <v>1350</v>
      </c>
      <c r="J310" s="653" t="s">
        <v>1351</v>
      </c>
      <c r="K310" s="653" t="s">
        <v>1352</v>
      </c>
      <c r="L310" s="655">
        <v>1704.5600000000004</v>
      </c>
      <c r="M310" s="655">
        <v>3</v>
      </c>
      <c r="N310" s="656">
        <v>5113.6800000000012</v>
      </c>
    </row>
    <row r="311" spans="1:14" ht="14.4" customHeight="1" x14ac:dyDescent="0.3">
      <c r="A311" s="651" t="s">
        <v>525</v>
      </c>
      <c r="B311" s="652" t="s">
        <v>526</v>
      </c>
      <c r="C311" s="653" t="s">
        <v>541</v>
      </c>
      <c r="D311" s="654" t="s">
        <v>1844</v>
      </c>
      <c r="E311" s="653" t="s">
        <v>547</v>
      </c>
      <c r="F311" s="654" t="s">
        <v>1846</v>
      </c>
      <c r="G311" s="653" t="s">
        <v>548</v>
      </c>
      <c r="H311" s="653" t="s">
        <v>692</v>
      </c>
      <c r="I311" s="653" t="s">
        <v>693</v>
      </c>
      <c r="J311" s="653" t="s">
        <v>591</v>
      </c>
      <c r="K311" s="653" t="s">
        <v>694</v>
      </c>
      <c r="L311" s="655">
        <v>56.88000000000001</v>
      </c>
      <c r="M311" s="655">
        <v>10</v>
      </c>
      <c r="N311" s="656">
        <v>568.80000000000007</v>
      </c>
    </row>
    <row r="312" spans="1:14" ht="14.4" customHeight="1" x14ac:dyDescent="0.3">
      <c r="A312" s="651" t="s">
        <v>525</v>
      </c>
      <c r="B312" s="652" t="s">
        <v>526</v>
      </c>
      <c r="C312" s="653" t="s">
        <v>541</v>
      </c>
      <c r="D312" s="654" t="s">
        <v>1844</v>
      </c>
      <c r="E312" s="653" t="s">
        <v>547</v>
      </c>
      <c r="F312" s="654" t="s">
        <v>1846</v>
      </c>
      <c r="G312" s="653" t="s">
        <v>548</v>
      </c>
      <c r="H312" s="653" t="s">
        <v>1353</v>
      </c>
      <c r="I312" s="653" t="s">
        <v>1354</v>
      </c>
      <c r="J312" s="653" t="s">
        <v>1355</v>
      </c>
      <c r="K312" s="653" t="s">
        <v>1356</v>
      </c>
      <c r="L312" s="655">
        <v>20.759950234325366</v>
      </c>
      <c r="M312" s="655">
        <v>520</v>
      </c>
      <c r="N312" s="656">
        <v>10795.17412184919</v>
      </c>
    </row>
    <row r="313" spans="1:14" ht="14.4" customHeight="1" x14ac:dyDescent="0.3">
      <c r="A313" s="651" t="s">
        <v>525</v>
      </c>
      <c r="B313" s="652" t="s">
        <v>526</v>
      </c>
      <c r="C313" s="653" t="s">
        <v>541</v>
      </c>
      <c r="D313" s="654" t="s">
        <v>1844</v>
      </c>
      <c r="E313" s="653" t="s">
        <v>547</v>
      </c>
      <c r="F313" s="654" t="s">
        <v>1846</v>
      </c>
      <c r="G313" s="653" t="s">
        <v>548</v>
      </c>
      <c r="H313" s="653" t="s">
        <v>1357</v>
      </c>
      <c r="I313" s="653" t="s">
        <v>1358</v>
      </c>
      <c r="J313" s="653" t="s">
        <v>1286</v>
      </c>
      <c r="K313" s="653" t="s">
        <v>934</v>
      </c>
      <c r="L313" s="655">
        <v>70.039495291366649</v>
      </c>
      <c r="M313" s="655">
        <v>2</v>
      </c>
      <c r="N313" s="656">
        <v>140.0789905827333</v>
      </c>
    </row>
    <row r="314" spans="1:14" ht="14.4" customHeight="1" x14ac:dyDescent="0.3">
      <c r="A314" s="651" t="s">
        <v>525</v>
      </c>
      <c r="B314" s="652" t="s">
        <v>526</v>
      </c>
      <c r="C314" s="653" t="s">
        <v>541</v>
      </c>
      <c r="D314" s="654" t="s">
        <v>1844</v>
      </c>
      <c r="E314" s="653" t="s">
        <v>547</v>
      </c>
      <c r="F314" s="654" t="s">
        <v>1846</v>
      </c>
      <c r="G314" s="653" t="s">
        <v>548</v>
      </c>
      <c r="H314" s="653" t="s">
        <v>1359</v>
      </c>
      <c r="I314" s="653" t="s">
        <v>1360</v>
      </c>
      <c r="J314" s="653" t="s">
        <v>1026</v>
      </c>
      <c r="K314" s="653" t="s">
        <v>1361</v>
      </c>
      <c r="L314" s="655">
        <v>36.519669874294742</v>
      </c>
      <c r="M314" s="655">
        <v>1</v>
      </c>
      <c r="N314" s="656">
        <v>36.519669874294742</v>
      </c>
    </row>
    <row r="315" spans="1:14" ht="14.4" customHeight="1" x14ac:dyDescent="0.3">
      <c r="A315" s="651" t="s">
        <v>525</v>
      </c>
      <c r="B315" s="652" t="s">
        <v>526</v>
      </c>
      <c r="C315" s="653" t="s">
        <v>541</v>
      </c>
      <c r="D315" s="654" t="s">
        <v>1844</v>
      </c>
      <c r="E315" s="653" t="s">
        <v>547</v>
      </c>
      <c r="F315" s="654" t="s">
        <v>1846</v>
      </c>
      <c r="G315" s="653" t="s">
        <v>548</v>
      </c>
      <c r="H315" s="653" t="s">
        <v>1362</v>
      </c>
      <c r="I315" s="653" t="s">
        <v>1363</v>
      </c>
      <c r="J315" s="653" t="s">
        <v>1364</v>
      </c>
      <c r="K315" s="653" t="s">
        <v>1365</v>
      </c>
      <c r="L315" s="655">
        <v>52.17000000000003</v>
      </c>
      <c r="M315" s="655">
        <v>4</v>
      </c>
      <c r="N315" s="656">
        <v>208.68000000000012</v>
      </c>
    </row>
    <row r="316" spans="1:14" ht="14.4" customHeight="1" x14ac:dyDescent="0.3">
      <c r="A316" s="651" t="s">
        <v>525</v>
      </c>
      <c r="B316" s="652" t="s">
        <v>526</v>
      </c>
      <c r="C316" s="653" t="s">
        <v>541</v>
      </c>
      <c r="D316" s="654" t="s">
        <v>1844</v>
      </c>
      <c r="E316" s="653" t="s">
        <v>547</v>
      </c>
      <c r="F316" s="654" t="s">
        <v>1846</v>
      </c>
      <c r="G316" s="653" t="s">
        <v>548</v>
      </c>
      <c r="H316" s="653" t="s">
        <v>695</v>
      </c>
      <c r="I316" s="653" t="s">
        <v>635</v>
      </c>
      <c r="J316" s="653" t="s">
        <v>696</v>
      </c>
      <c r="K316" s="653"/>
      <c r="L316" s="655">
        <v>68.529939212112296</v>
      </c>
      <c r="M316" s="655">
        <v>8</v>
      </c>
      <c r="N316" s="656">
        <v>548.23951369689837</v>
      </c>
    </row>
    <row r="317" spans="1:14" ht="14.4" customHeight="1" x14ac:dyDescent="0.3">
      <c r="A317" s="651" t="s">
        <v>525</v>
      </c>
      <c r="B317" s="652" t="s">
        <v>526</v>
      </c>
      <c r="C317" s="653" t="s">
        <v>541</v>
      </c>
      <c r="D317" s="654" t="s">
        <v>1844</v>
      </c>
      <c r="E317" s="653" t="s">
        <v>547</v>
      </c>
      <c r="F317" s="654" t="s">
        <v>1846</v>
      </c>
      <c r="G317" s="653" t="s">
        <v>548</v>
      </c>
      <c r="H317" s="653" t="s">
        <v>1028</v>
      </c>
      <c r="I317" s="653" t="s">
        <v>635</v>
      </c>
      <c r="J317" s="653" t="s">
        <v>1029</v>
      </c>
      <c r="K317" s="653"/>
      <c r="L317" s="655">
        <v>116.07828789191018</v>
      </c>
      <c r="M317" s="655">
        <v>9</v>
      </c>
      <c r="N317" s="656">
        <v>1044.7045910271916</v>
      </c>
    </row>
    <row r="318" spans="1:14" ht="14.4" customHeight="1" x14ac:dyDescent="0.3">
      <c r="A318" s="651" t="s">
        <v>525</v>
      </c>
      <c r="B318" s="652" t="s">
        <v>526</v>
      </c>
      <c r="C318" s="653" t="s">
        <v>541</v>
      </c>
      <c r="D318" s="654" t="s">
        <v>1844</v>
      </c>
      <c r="E318" s="653" t="s">
        <v>547</v>
      </c>
      <c r="F318" s="654" t="s">
        <v>1846</v>
      </c>
      <c r="G318" s="653" t="s">
        <v>548</v>
      </c>
      <c r="H318" s="653" t="s">
        <v>1366</v>
      </c>
      <c r="I318" s="653" t="s">
        <v>635</v>
      </c>
      <c r="J318" s="653" t="s">
        <v>1367</v>
      </c>
      <c r="K318" s="653"/>
      <c r="L318" s="655">
        <v>148.24</v>
      </c>
      <c r="M318" s="655">
        <v>1</v>
      </c>
      <c r="N318" s="656">
        <v>148.24</v>
      </c>
    </row>
    <row r="319" spans="1:14" ht="14.4" customHeight="1" x14ac:dyDescent="0.3">
      <c r="A319" s="651" t="s">
        <v>525</v>
      </c>
      <c r="B319" s="652" t="s">
        <v>526</v>
      </c>
      <c r="C319" s="653" t="s">
        <v>541</v>
      </c>
      <c r="D319" s="654" t="s">
        <v>1844</v>
      </c>
      <c r="E319" s="653" t="s">
        <v>547</v>
      </c>
      <c r="F319" s="654" t="s">
        <v>1846</v>
      </c>
      <c r="G319" s="653" t="s">
        <v>548</v>
      </c>
      <c r="H319" s="653" t="s">
        <v>1368</v>
      </c>
      <c r="I319" s="653" t="s">
        <v>1369</v>
      </c>
      <c r="J319" s="653" t="s">
        <v>1370</v>
      </c>
      <c r="K319" s="653" t="s">
        <v>1371</v>
      </c>
      <c r="L319" s="655">
        <v>116.35999999999997</v>
      </c>
      <c r="M319" s="655">
        <v>2</v>
      </c>
      <c r="N319" s="656">
        <v>232.71999999999994</v>
      </c>
    </row>
    <row r="320" spans="1:14" ht="14.4" customHeight="1" x14ac:dyDescent="0.3">
      <c r="A320" s="651" t="s">
        <v>525</v>
      </c>
      <c r="B320" s="652" t="s">
        <v>526</v>
      </c>
      <c r="C320" s="653" t="s">
        <v>541</v>
      </c>
      <c r="D320" s="654" t="s">
        <v>1844</v>
      </c>
      <c r="E320" s="653" t="s">
        <v>547</v>
      </c>
      <c r="F320" s="654" t="s">
        <v>1846</v>
      </c>
      <c r="G320" s="653" t="s">
        <v>548</v>
      </c>
      <c r="H320" s="653" t="s">
        <v>1372</v>
      </c>
      <c r="I320" s="653" t="s">
        <v>1373</v>
      </c>
      <c r="J320" s="653" t="s">
        <v>1374</v>
      </c>
      <c r="K320" s="653" t="s">
        <v>1375</v>
      </c>
      <c r="L320" s="655">
        <v>47.610004369243178</v>
      </c>
      <c r="M320" s="655">
        <v>8</v>
      </c>
      <c r="N320" s="656">
        <v>380.88003495394543</v>
      </c>
    </row>
    <row r="321" spans="1:14" ht="14.4" customHeight="1" x14ac:dyDescent="0.3">
      <c r="A321" s="651" t="s">
        <v>525</v>
      </c>
      <c r="B321" s="652" t="s">
        <v>526</v>
      </c>
      <c r="C321" s="653" t="s">
        <v>541</v>
      </c>
      <c r="D321" s="654" t="s">
        <v>1844</v>
      </c>
      <c r="E321" s="653" t="s">
        <v>547</v>
      </c>
      <c r="F321" s="654" t="s">
        <v>1846</v>
      </c>
      <c r="G321" s="653" t="s">
        <v>548</v>
      </c>
      <c r="H321" s="653" t="s">
        <v>1376</v>
      </c>
      <c r="I321" s="653" t="s">
        <v>1377</v>
      </c>
      <c r="J321" s="653" t="s">
        <v>1378</v>
      </c>
      <c r="K321" s="653" t="s">
        <v>1379</v>
      </c>
      <c r="L321" s="655">
        <v>56.490000000000016</v>
      </c>
      <c r="M321" s="655">
        <v>7</v>
      </c>
      <c r="N321" s="656">
        <v>395.43000000000012</v>
      </c>
    </row>
    <row r="322" spans="1:14" ht="14.4" customHeight="1" x14ac:dyDescent="0.3">
      <c r="A322" s="651" t="s">
        <v>525</v>
      </c>
      <c r="B322" s="652" t="s">
        <v>526</v>
      </c>
      <c r="C322" s="653" t="s">
        <v>541</v>
      </c>
      <c r="D322" s="654" t="s">
        <v>1844</v>
      </c>
      <c r="E322" s="653" t="s">
        <v>547</v>
      </c>
      <c r="F322" s="654" t="s">
        <v>1846</v>
      </c>
      <c r="G322" s="653" t="s">
        <v>548</v>
      </c>
      <c r="H322" s="653" t="s">
        <v>1380</v>
      </c>
      <c r="I322" s="653" t="s">
        <v>635</v>
      </c>
      <c r="J322" s="653" t="s">
        <v>1381</v>
      </c>
      <c r="K322" s="653"/>
      <c r="L322" s="655">
        <v>67.759982913415612</v>
      </c>
      <c r="M322" s="655">
        <v>2</v>
      </c>
      <c r="N322" s="656">
        <v>135.51996582683122</v>
      </c>
    </row>
    <row r="323" spans="1:14" ht="14.4" customHeight="1" x14ac:dyDescent="0.3">
      <c r="A323" s="651" t="s">
        <v>525</v>
      </c>
      <c r="B323" s="652" t="s">
        <v>526</v>
      </c>
      <c r="C323" s="653" t="s">
        <v>541</v>
      </c>
      <c r="D323" s="654" t="s">
        <v>1844</v>
      </c>
      <c r="E323" s="653" t="s">
        <v>547</v>
      </c>
      <c r="F323" s="654" t="s">
        <v>1846</v>
      </c>
      <c r="G323" s="653" t="s">
        <v>548</v>
      </c>
      <c r="H323" s="653" t="s">
        <v>1034</v>
      </c>
      <c r="I323" s="653" t="s">
        <v>1035</v>
      </c>
      <c r="J323" s="653" t="s">
        <v>1036</v>
      </c>
      <c r="K323" s="653" t="s">
        <v>580</v>
      </c>
      <c r="L323" s="655">
        <v>40.779914952981855</v>
      </c>
      <c r="M323" s="655">
        <v>110</v>
      </c>
      <c r="N323" s="656">
        <v>4485.7906448280037</v>
      </c>
    </row>
    <row r="324" spans="1:14" ht="14.4" customHeight="1" x14ac:dyDescent="0.3">
      <c r="A324" s="651" t="s">
        <v>525</v>
      </c>
      <c r="B324" s="652" t="s">
        <v>526</v>
      </c>
      <c r="C324" s="653" t="s">
        <v>541</v>
      </c>
      <c r="D324" s="654" t="s">
        <v>1844</v>
      </c>
      <c r="E324" s="653" t="s">
        <v>547</v>
      </c>
      <c r="F324" s="654" t="s">
        <v>1846</v>
      </c>
      <c r="G324" s="653" t="s">
        <v>548</v>
      </c>
      <c r="H324" s="653" t="s">
        <v>1382</v>
      </c>
      <c r="I324" s="653" t="s">
        <v>1383</v>
      </c>
      <c r="J324" s="653" t="s">
        <v>1384</v>
      </c>
      <c r="K324" s="653" t="s">
        <v>1385</v>
      </c>
      <c r="L324" s="655">
        <v>152.26000000000002</v>
      </c>
      <c r="M324" s="655">
        <v>2</v>
      </c>
      <c r="N324" s="656">
        <v>304.52000000000004</v>
      </c>
    </row>
    <row r="325" spans="1:14" ht="14.4" customHeight="1" x14ac:dyDescent="0.3">
      <c r="A325" s="651" t="s">
        <v>525</v>
      </c>
      <c r="B325" s="652" t="s">
        <v>526</v>
      </c>
      <c r="C325" s="653" t="s">
        <v>541</v>
      </c>
      <c r="D325" s="654" t="s">
        <v>1844</v>
      </c>
      <c r="E325" s="653" t="s">
        <v>547</v>
      </c>
      <c r="F325" s="654" t="s">
        <v>1846</v>
      </c>
      <c r="G325" s="653" t="s">
        <v>548</v>
      </c>
      <c r="H325" s="653" t="s">
        <v>1386</v>
      </c>
      <c r="I325" s="653" t="s">
        <v>1387</v>
      </c>
      <c r="J325" s="653" t="s">
        <v>1388</v>
      </c>
      <c r="K325" s="653" t="s">
        <v>1389</v>
      </c>
      <c r="L325" s="655">
        <v>254.97999999999993</v>
      </c>
      <c r="M325" s="655">
        <v>5</v>
      </c>
      <c r="N325" s="656">
        <v>1274.8999999999996</v>
      </c>
    </row>
    <row r="326" spans="1:14" ht="14.4" customHeight="1" x14ac:dyDescent="0.3">
      <c r="A326" s="651" t="s">
        <v>525</v>
      </c>
      <c r="B326" s="652" t="s">
        <v>526</v>
      </c>
      <c r="C326" s="653" t="s">
        <v>541</v>
      </c>
      <c r="D326" s="654" t="s">
        <v>1844</v>
      </c>
      <c r="E326" s="653" t="s">
        <v>547</v>
      </c>
      <c r="F326" s="654" t="s">
        <v>1846</v>
      </c>
      <c r="G326" s="653" t="s">
        <v>548</v>
      </c>
      <c r="H326" s="653" t="s">
        <v>1390</v>
      </c>
      <c r="I326" s="653" t="s">
        <v>1391</v>
      </c>
      <c r="J326" s="653" t="s">
        <v>1392</v>
      </c>
      <c r="K326" s="653" t="s">
        <v>1393</v>
      </c>
      <c r="L326" s="655">
        <v>922.11428571428564</v>
      </c>
      <c r="M326" s="655">
        <v>7</v>
      </c>
      <c r="N326" s="656">
        <v>6454.7999999999993</v>
      </c>
    </row>
    <row r="327" spans="1:14" ht="14.4" customHeight="1" x14ac:dyDescent="0.3">
      <c r="A327" s="651" t="s">
        <v>525</v>
      </c>
      <c r="B327" s="652" t="s">
        <v>526</v>
      </c>
      <c r="C327" s="653" t="s">
        <v>541</v>
      </c>
      <c r="D327" s="654" t="s">
        <v>1844</v>
      </c>
      <c r="E327" s="653" t="s">
        <v>547</v>
      </c>
      <c r="F327" s="654" t="s">
        <v>1846</v>
      </c>
      <c r="G327" s="653" t="s">
        <v>548</v>
      </c>
      <c r="H327" s="653" t="s">
        <v>1394</v>
      </c>
      <c r="I327" s="653" t="s">
        <v>1395</v>
      </c>
      <c r="J327" s="653" t="s">
        <v>1396</v>
      </c>
      <c r="K327" s="653" t="s">
        <v>1397</v>
      </c>
      <c r="L327" s="655">
        <v>963.16999999999962</v>
      </c>
      <c r="M327" s="655">
        <v>2</v>
      </c>
      <c r="N327" s="656">
        <v>1926.3399999999992</v>
      </c>
    </row>
    <row r="328" spans="1:14" ht="14.4" customHeight="1" x14ac:dyDescent="0.3">
      <c r="A328" s="651" t="s">
        <v>525</v>
      </c>
      <c r="B328" s="652" t="s">
        <v>526</v>
      </c>
      <c r="C328" s="653" t="s">
        <v>541</v>
      </c>
      <c r="D328" s="654" t="s">
        <v>1844</v>
      </c>
      <c r="E328" s="653" t="s">
        <v>547</v>
      </c>
      <c r="F328" s="654" t="s">
        <v>1846</v>
      </c>
      <c r="G328" s="653" t="s">
        <v>548</v>
      </c>
      <c r="H328" s="653" t="s">
        <v>1398</v>
      </c>
      <c r="I328" s="653" t="s">
        <v>1399</v>
      </c>
      <c r="J328" s="653" t="s">
        <v>1400</v>
      </c>
      <c r="K328" s="653" t="s">
        <v>1401</v>
      </c>
      <c r="L328" s="655">
        <v>263.00379963395432</v>
      </c>
      <c r="M328" s="655">
        <v>24</v>
      </c>
      <c r="N328" s="656">
        <v>6312.0911912149031</v>
      </c>
    </row>
    <row r="329" spans="1:14" ht="14.4" customHeight="1" x14ac:dyDescent="0.3">
      <c r="A329" s="651" t="s">
        <v>525</v>
      </c>
      <c r="B329" s="652" t="s">
        <v>526</v>
      </c>
      <c r="C329" s="653" t="s">
        <v>541</v>
      </c>
      <c r="D329" s="654" t="s">
        <v>1844</v>
      </c>
      <c r="E329" s="653" t="s">
        <v>547</v>
      </c>
      <c r="F329" s="654" t="s">
        <v>1846</v>
      </c>
      <c r="G329" s="653" t="s">
        <v>548</v>
      </c>
      <c r="H329" s="653" t="s">
        <v>1402</v>
      </c>
      <c r="I329" s="653" t="s">
        <v>1403</v>
      </c>
      <c r="J329" s="653" t="s">
        <v>1404</v>
      </c>
      <c r="K329" s="653" t="s">
        <v>1405</v>
      </c>
      <c r="L329" s="655">
        <v>1334.4611147552914</v>
      </c>
      <c r="M329" s="655">
        <v>3</v>
      </c>
      <c r="N329" s="656">
        <v>4003.3833442658743</v>
      </c>
    </row>
    <row r="330" spans="1:14" ht="14.4" customHeight="1" x14ac:dyDescent="0.3">
      <c r="A330" s="651" t="s">
        <v>525</v>
      </c>
      <c r="B330" s="652" t="s">
        <v>526</v>
      </c>
      <c r="C330" s="653" t="s">
        <v>541</v>
      </c>
      <c r="D330" s="654" t="s">
        <v>1844</v>
      </c>
      <c r="E330" s="653" t="s">
        <v>547</v>
      </c>
      <c r="F330" s="654" t="s">
        <v>1846</v>
      </c>
      <c r="G330" s="653" t="s">
        <v>548</v>
      </c>
      <c r="H330" s="653" t="s">
        <v>1406</v>
      </c>
      <c r="I330" s="653" t="s">
        <v>1407</v>
      </c>
      <c r="J330" s="653" t="s">
        <v>1408</v>
      </c>
      <c r="K330" s="653" t="s">
        <v>1409</v>
      </c>
      <c r="L330" s="655">
        <v>1037.7499999999989</v>
      </c>
      <c r="M330" s="655">
        <v>2</v>
      </c>
      <c r="N330" s="656">
        <v>2075.4999999999977</v>
      </c>
    </row>
    <row r="331" spans="1:14" ht="14.4" customHeight="1" x14ac:dyDescent="0.3">
      <c r="A331" s="651" t="s">
        <v>525</v>
      </c>
      <c r="B331" s="652" t="s">
        <v>526</v>
      </c>
      <c r="C331" s="653" t="s">
        <v>541</v>
      </c>
      <c r="D331" s="654" t="s">
        <v>1844</v>
      </c>
      <c r="E331" s="653" t="s">
        <v>547</v>
      </c>
      <c r="F331" s="654" t="s">
        <v>1846</v>
      </c>
      <c r="G331" s="653" t="s">
        <v>548</v>
      </c>
      <c r="H331" s="653" t="s">
        <v>1410</v>
      </c>
      <c r="I331" s="653" t="s">
        <v>1411</v>
      </c>
      <c r="J331" s="653" t="s">
        <v>1412</v>
      </c>
      <c r="K331" s="653" t="s">
        <v>1413</v>
      </c>
      <c r="L331" s="655">
        <v>85.749999999999986</v>
      </c>
      <c r="M331" s="655">
        <v>28</v>
      </c>
      <c r="N331" s="656">
        <v>2400.9999999999995</v>
      </c>
    </row>
    <row r="332" spans="1:14" ht="14.4" customHeight="1" x14ac:dyDescent="0.3">
      <c r="A332" s="651" t="s">
        <v>525</v>
      </c>
      <c r="B332" s="652" t="s">
        <v>526</v>
      </c>
      <c r="C332" s="653" t="s">
        <v>541</v>
      </c>
      <c r="D332" s="654" t="s">
        <v>1844</v>
      </c>
      <c r="E332" s="653" t="s">
        <v>547</v>
      </c>
      <c r="F332" s="654" t="s">
        <v>1846</v>
      </c>
      <c r="G332" s="653" t="s">
        <v>548</v>
      </c>
      <c r="H332" s="653" t="s">
        <v>700</v>
      </c>
      <c r="I332" s="653" t="s">
        <v>635</v>
      </c>
      <c r="J332" s="653" t="s">
        <v>701</v>
      </c>
      <c r="K332" s="653"/>
      <c r="L332" s="655">
        <v>68.530000914325086</v>
      </c>
      <c r="M332" s="655">
        <v>9</v>
      </c>
      <c r="N332" s="656">
        <v>616.7700082289258</v>
      </c>
    </row>
    <row r="333" spans="1:14" ht="14.4" customHeight="1" x14ac:dyDescent="0.3">
      <c r="A333" s="651" t="s">
        <v>525</v>
      </c>
      <c r="B333" s="652" t="s">
        <v>526</v>
      </c>
      <c r="C333" s="653" t="s">
        <v>541</v>
      </c>
      <c r="D333" s="654" t="s">
        <v>1844</v>
      </c>
      <c r="E333" s="653" t="s">
        <v>547</v>
      </c>
      <c r="F333" s="654" t="s">
        <v>1846</v>
      </c>
      <c r="G333" s="653" t="s">
        <v>548</v>
      </c>
      <c r="H333" s="653" t="s">
        <v>1414</v>
      </c>
      <c r="I333" s="653" t="s">
        <v>1415</v>
      </c>
      <c r="J333" s="653" t="s">
        <v>1416</v>
      </c>
      <c r="K333" s="653" t="s">
        <v>1417</v>
      </c>
      <c r="L333" s="655">
        <v>58.86999999999999</v>
      </c>
      <c r="M333" s="655">
        <v>20</v>
      </c>
      <c r="N333" s="656">
        <v>1177.3999999999999</v>
      </c>
    </row>
    <row r="334" spans="1:14" ht="14.4" customHeight="1" x14ac:dyDescent="0.3">
      <c r="A334" s="651" t="s">
        <v>525</v>
      </c>
      <c r="B334" s="652" t="s">
        <v>526</v>
      </c>
      <c r="C334" s="653" t="s">
        <v>541</v>
      </c>
      <c r="D334" s="654" t="s">
        <v>1844</v>
      </c>
      <c r="E334" s="653" t="s">
        <v>547</v>
      </c>
      <c r="F334" s="654" t="s">
        <v>1846</v>
      </c>
      <c r="G334" s="653" t="s">
        <v>548</v>
      </c>
      <c r="H334" s="653" t="s">
        <v>1041</v>
      </c>
      <c r="I334" s="653" t="s">
        <v>1042</v>
      </c>
      <c r="J334" s="653" t="s">
        <v>1043</v>
      </c>
      <c r="K334" s="653" t="s">
        <v>1044</v>
      </c>
      <c r="L334" s="655">
        <v>92.31</v>
      </c>
      <c r="M334" s="655">
        <v>1</v>
      </c>
      <c r="N334" s="656">
        <v>92.31</v>
      </c>
    </row>
    <row r="335" spans="1:14" ht="14.4" customHeight="1" x14ac:dyDescent="0.3">
      <c r="A335" s="651" t="s">
        <v>525</v>
      </c>
      <c r="B335" s="652" t="s">
        <v>526</v>
      </c>
      <c r="C335" s="653" t="s">
        <v>541</v>
      </c>
      <c r="D335" s="654" t="s">
        <v>1844</v>
      </c>
      <c r="E335" s="653" t="s">
        <v>547</v>
      </c>
      <c r="F335" s="654" t="s">
        <v>1846</v>
      </c>
      <c r="G335" s="653" t="s">
        <v>548</v>
      </c>
      <c r="H335" s="653" t="s">
        <v>1418</v>
      </c>
      <c r="I335" s="653" t="s">
        <v>1419</v>
      </c>
      <c r="J335" s="653" t="s">
        <v>1420</v>
      </c>
      <c r="K335" s="653" t="s">
        <v>1421</v>
      </c>
      <c r="L335" s="655">
        <v>104.07000434217578</v>
      </c>
      <c r="M335" s="655">
        <v>5</v>
      </c>
      <c r="N335" s="656">
        <v>520.35002171087888</v>
      </c>
    </row>
    <row r="336" spans="1:14" ht="14.4" customHeight="1" x14ac:dyDescent="0.3">
      <c r="A336" s="651" t="s">
        <v>525</v>
      </c>
      <c r="B336" s="652" t="s">
        <v>526</v>
      </c>
      <c r="C336" s="653" t="s">
        <v>541</v>
      </c>
      <c r="D336" s="654" t="s">
        <v>1844</v>
      </c>
      <c r="E336" s="653" t="s">
        <v>547</v>
      </c>
      <c r="F336" s="654" t="s">
        <v>1846</v>
      </c>
      <c r="G336" s="653" t="s">
        <v>548</v>
      </c>
      <c r="H336" s="653" t="s">
        <v>1422</v>
      </c>
      <c r="I336" s="653" t="s">
        <v>1423</v>
      </c>
      <c r="J336" s="653" t="s">
        <v>1424</v>
      </c>
      <c r="K336" s="653" t="s">
        <v>1425</v>
      </c>
      <c r="L336" s="655">
        <v>3569.2800000000011</v>
      </c>
      <c r="M336" s="655">
        <v>1</v>
      </c>
      <c r="N336" s="656">
        <v>3569.2800000000011</v>
      </c>
    </row>
    <row r="337" spans="1:14" ht="14.4" customHeight="1" x14ac:dyDescent="0.3">
      <c r="A337" s="651" t="s">
        <v>525</v>
      </c>
      <c r="B337" s="652" t="s">
        <v>526</v>
      </c>
      <c r="C337" s="653" t="s">
        <v>541</v>
      </c>
      <c r="D337" s="654" t="s">
        <v>1844</v>
      </c>
      <c r="E337" s="653" t="s">
        <v>547</v>
      </c>
      <c r="F337" s="654" t="s">
        <v>1846</v>
      </c>
      <c r="G337" s="653" t="s">
        <v>548</v>
      </c>
      <c r="H337" s="653" t="s">
        <v>702</v>
      </c>
      <c r="I337" s="653" t="s">
        <v>703</v>
      </c>
      <c r="J337" s="653" t="s">
        <v>704</v>
      </c>
      <c r="K337" s="653" t="s">
        <v>705</v>
      </c>
      <c r="L337" s="655">
        <v>290.5</v>
      </c>
      <c r="M337" s="655">
        <v>3</v>
      </c>
      <c r="N337" s="656">
        <v>871.5</v>
      </c>
    </row>
    <row r="338" spans="1:14" ht="14.4" customHeight="1" x14ac:dyDescent="0.3">
      <c r="A338" s="651" t="s">
        <v>525</v>
      </c>
      <c r="B338" s="652" t="s">
        <v>526</v>
      </c>
      <c r="C338" s="653" t="s">
        <v>541</v>
      </c>
      <c r="D338" s="654" t="s">
        <v>1844</v>
      </c>
      <c r="E338" s="653" t="s">
        <v>547</v>
      </c>
      <c r="F338" s="654" t="s">
        <v>1846</v>
      </c>
      <c r="G338" s="653" t="s">
        <v>548</v>
      </c>
      <c r="H338" s="653" t="s">
        <v>706</v>
      </c>
      <c r="I338" s="653" t="s">
        <v>707</v>
      </c>
      <c r="J338" s="653" t="s">
        <v>708</v>
      </c>
      <c r="K338" s="653" t="s">
        <v>709</v>
      </c>
      <c r="L338" s="655">
        <v>49.816923076923075</v>
      </c>
      <c r="M338" s="655">
        <v>13</v>
      </c>
      <c r="N338" s="656">
        <v>647.62</v>
      </c>
    </row>
    <row r="339" spans="1:14" ht="14.4" customHeight="1" x14ac:dyDescent="0.3">
      <c r="A339" s="651" t="s">
        <v>525</v>
      </c>
      <c r="B339" s="652" t="s">
        <v>526</v>
      </c>
      <c r="C339" s="653" t="s">
        <v>541</v>
      </c>
      <c r="D339" s="654" t="s">
        <v>1844</v>
      </c>
      <c r="E339" s="653" t="s">
        <v>547</v>
      </c>
      <c r="F339" s="654" t="s">
        <v>1846</v>
      </c>
      <c r="G339" s="653" t="s">
        <v>548</v>
      </c>
      <c r="H339" s="653" t="s">
        <v>1426</v>
      </c>
      <c r="I339" s="653" t="s">
        <v>1427</v>
      </c>
      <c r="J339" s="653" t="s">
        <v>1428</v>
      </c>
      <c r="K339" s="653" t="s">
        <v>1429</v>
      </c>
      <c r="L339" s="655">
        <v>40.559243856666939</v>
      </c>
      <c r="M339" s="655">
        <v>3</v>
      </c>
      <c r="N339" s="656">
        <v>121.67773157000082</v>
      </c>
    </row>
    <row r="340" spans="1:14" ht="14.4" customHeight="1" x14ac:dyDescent="0.3">
      <c r="A340" s="651" t="s">
        <v>525</v>
      </c>
      <c r="B340" s="652" t="s">
        <v>526</v>
      </c>
      <c r="C340" s="653" t="s">
        <v>541</v>
      </c>
      <c r="D340" s="654" t="s">
        <v>1844</v>
      </c>
      <c r="E340" s="653" t="s">
        <v>547</v>
      </c>
      <c r="F340" s="654" t="s">
        <v>1846</v>
      </c>
      <c r="G340" s="653" t="s">
        <v>548</v>
      </c>
      <c r="H340" s="653" t="s">
        <v>1430</v>
      </c>
      <c r="I340" s="653" t="s">
        <v>635</v>
      </c>
      <c r="J340" s="653" t="s">
        <v>1431</v>
      </c>
      <c r="K340" s="653"/>
      <c r="L340" s="655">
        <v>53.870000000000012</v>
      </c>
      <c r="M340" s="655">
        <v>2</v>
      </c>
      <c r="N340" s="656">
        <v>107.74000000000002</v>
      </c>
    </row>
    <row r="341" spans="1:14" ht="14.4" customHeight="1" x14ac:dyDescent="0.3">
      <c r="A341" s="651" t="s">
        <v>525</v>
      </c>
      <c r="B341" s="652" t="s">
        <v>526</v>
      </c>
      <c r="C341" s="653" t="s">
        <v>541</v>
      </c>
      <c r="D341" s="654" t="s">
        <v>1844</v>
      </c>
      <c r="E341" s="653" t="s">
        <v>547</v>
      </c>
      <c r="F341" s="654" t="s">
        <v>1846</v>
      </c>
      <c r="G341" s="653" t="s">
        <v>548</v>
      </c>
      <c r="H341" s="653" t="s">
        <v>710</v>
      </c>
      <c r="I341" s="653" t="s">
        <v>635</v>
      </c>
      <c r="J341" s="653" t="s">
        <v>711</v>
      </c>
      <c r="K341" s="653"/>
      <c r="L341" s="655">
        <v>83.49</v>
      </c>
      <c r="M341" s="655">
        <v>3</v>
      </c>
      <c r="N341" s="656">
        <v>250.46999999999997</v>
      </c>
    </row>
    <row r="342" spans="1:14" ht="14.4" customHeight="1" x14ac:dyDescent="0.3">
      <c r="A342" s="651" t="s">
        <v>525</v>
      </c>
      <c r="B342" s="652" t="s">
        <v>526</v>
      </c>
      <c r="C342" s="653" t="s">
        <v>541</v>
      </c>
      <c r="D342" s="654" t="s">
        <v>1844</v>
      </c>
      <c r="E342" s="653" t="s">
        <v>547</v>
      </c>
      <c r="F342" s="654" t="s">
        <v>1846</v>
      </c>
      <c r="G342" s="653" t="s">
        <v>548</v>
      </c>
      <c r="H342" s="653" t="s">
        <v>714</v>
      </c>
      <c r="I342" s="653" t="s">
        <v>715</v>
      </c>
      <c r="J342" s="653" t="s">
        <v>716</v>
      </c>
      <c r="K342" s="653" t="s">
        <v>717</v>
      </c>
      <c r="L342" s="655">
        <v>112.49952325430232</v>
      </c>
      <c r="M342" s="655">
        <v>62</v>
      </c>
      <c r="N342" s="656">
        <v>6974.9704417667435</v>
      </c>
    </row>
    <row r="343" spans="1:14" ht="14.4" customHeight="1" x14ac:dyDescent="0.3">
      <c r="A343" s="651" t="s">
        <v>525</v>
      </c>
      <c r="B343" s="652" t="s">
        <v>526</v>
      </c>
      <c r="C343" s="653" t="s">
        <v>541</v>
      </c>
      <c r="D343" s="654" t="s">
        <v>1844</v>
      </c>
      <c r="E343" s="653" t="s">
        <v>547</v>
      </c>
      <c r="F343" s="654" t="s">
        <v>1846</v>
      </c>
      <c r="G343" s="653" t="s">
        <v>548</v>
      </c>
      <c r="H343" s="653" t="s">
        <v>718</v>
      </c>
      <c r="I343" s="653" t="s">
        <v>719</v>
      </c>
      <c r="J343" s="653" t="s">
        <v>720</v>
      </c>
      <c r="K343" s="653" t="s">
        <v>721</v>
      </c>
      <c r="L343" s="655">
        <v>105.02793103448276</v>
      </c>
      <c r="M343" s="655">
        <v>9</v>
      </c>
      <c r="N343" s="656">
        <v>945.25137931034487</v>
      </c>
    </row>
    <row r="344" spans="1:14" ht="14.4" customHeight="1" x14ac:dyDescent="0.3">
      <c r="A344" s="651" t="s">
        <v>525</v>
      </c>
      <c r="B344" s="652" t="s">
        <v>526</v>
      </c>
      <c r="C344" s="653" t="s">
        <v>541</v>
      </c>
      <c r="D344" s="654" t="s">
        <v>1844</v>
      </c>
      <c r="E344" s="653" t="s">
        <v>547</v>
      </c>
      <c r="F344" s="654" t="s">
        <v>1846</v>
      </c>
      <c r="G344" s="653" t="s">
        <v>548</v>
      </c>
      <c r="H344" s="653" t="s">
        <v>1432</v>
      </c>
      <c r="I344" s="653" t="s">
        <v>1433</v>
      </c>
      <c r="J344" s="653" t="s">
        <v>1105</v>
      </c>
      <c r="K344" s="653" t="s">
        <v>1434</v>
      </c>
      <c r="L344" s="655">
        <v>382.11000000000007</v>
      </c>
      <c r="M344" s="655">
        <v>3</v>
      </c>
      <c r="N344" s="656">
        <v>1146.3300000000002</v>
      </c>
    </row>
    <row r="345" spans="1:14" ht="14.4" customHeight="1" x14ac:dyDescent="0.3">
      <c r="A345" s="651" t="s">
        <v>525</v>
      </c>
      <c r="B345" s="652" t="s">
        <v>526</v>
      </c>
      <c r="C345" s="653" t="s">
        <v>541</v>
      </c>
      <c r="D345" s="654" t="s">
        <v>1844</v>
      </c>
      <c r="E345" s="653" t="s">
        <v>547</v>
      </c>
      <c r="F345" s="654" t="s">
        <v>1846</v>
      </c>
      <c r="G345" s="653" t="s">
        <v>548</v>
      </c>
      <c r="H345" s="653" t="s">
        <v>730</v>
      </c>
      <c r="I345" s="653" t="s">
        <v>635</v>
      </c>
      <c r="J345" s="653" t="s">
        <v>731</v>
      </c>
      <c r="K345" s="653"/>
      <c r="L345" s="655">
        <v>302.59383358804064</v>
      </c>
      <c r="M345" s="655">
        <v>5</v>
      </c>
      <c r="N345" s="656">
        <v>1512.9691679402031</v>
      </c>
    </row>
    <row r="346" spans="1:14" ht="14.4" customHeight="1" x14ac:dyDescent="0.3">
      <c r="A346" s="651" t="s">
        <v>525</v>
      </c>
      <c r="B346" s="652" t="s">
        <v>526</v>
      </c>
      <c r="C346" s="653" t="s">
        <v>541</v>
      </c>
      <c r="D346" s="654" t="s">
        <v>1844</v>
      </c>
      <c r="E346" s="653" t="s">
        <v>547</v>
      </c>
      <c r="F346" s="654" t="s">
        <v>1846</v>
      </c>
      <c r="G346" s="653" t="s">
        <v>548</v>
      </c>
      <c r="H346" s="653" t="s">
        <v>1063</v>
      </c>
      <c r="I346" s="653" t="s">
        <v>1064</v>
      </c>
      <c r="J346" s="653" t="s">
        <v>991</v>
      </c>
      <c r="K346" s="653" t="s">
        <v>1065</v>
      </c>
      <c r="L346" s="655">
        <v>43.862965431105977</v>
      </c>
      <c r="M346" s="655">
        <v>16</v>
      </c>
      <c r="N346" s="656">
        <v>701.80744689769563</v>
      </c>
    </row>
    <row r="347" spans="1:14" ht="14.4" customHeight="1" x14ac:dyDescent="0.3">
      <c r="A347" s="651" t="s">
        <v>525</v>
      </c>
      <c r="B347" s="652" t="s">
        <v>526</v>
      </c>
      <c r="C347" s="653" t="s">
        <v>541</v>
      </c>
      <c r="D347" s="654" t="s">
        <v>1844</v>
      </c>
      <c r="E347" s="653" t="s">
        <v>547</v>
      </c>
      <c r="F347" s="654" t="s">
        <v>1846</v>
      </c>
      <c r="G347" s="653" t="s">
        <v>548</v>
      </c>
      <c r="H347" s="653" t="s">
        <v>1435</v>
      </c>
      <c r="I347" s="653" t="s">
        <v>1436</v>
      </c>
      <c r="J347" s="653" t="s">
        <v>1437</v>
      </c>
      <c r="K347" s="653" t="s">
        <v>1438</v>
      </c>
      <c r="L347" s="655">
        <v>133.30999999999997</v>
      </c>
      <c r="M347" s="655">
        <v>1</v>
      </c>
      <c r="N347" s="656">
        <v>133.30999999999997</v>
      </c>
    </row>
    <row r="348" spans="1:14" ht="14.4" customHeight="1" x14ac:dyDescent="0.3">
      <c r="A348" s="651" t="s">
        <v>525</v>
      </c>
      <c r="B348" s="652" t="s">
        <v>526</v>
      </c>
      <c r="C348" s="653" t="s">
        <v>541</v>
      </c>
      <c r="D348" s="654" t="s">
        <v>1844</v>
      </c>
      <c r="E348" s="653" t="s">
        <v>547</v>
      </c>
      <c r="F348" s="654" t="s">
        <v>1846</v>
      </c>
      <c r="G348" s="653" t="s">
        <v>548</v>
      </c>
      <c r="H348" s="653" t="s">
        <v>1439</v>
      </c>
      <c r="I348" s="653" t="s">
        <v>635</v>
      </c>
      <c r="J348" s="653" t="s">
        <v>1440</v>
      </c>
      <c r="K348" s="653"/>
      <c r="L348" s="655">
        <v>124.17089690812709</v>
      </c>
      <c r="M348" s="655">
        <v>11</v>
      </c>
      <c r="N348" s="656">
        <v>1365.879865989398</v>
      </c>
    </row>
    <row r="349" spans="1:14" ht="14.4" customHeight="1" x14ac:dyDescent="0.3">
      <c r="A349" s="651" t="s">
        <v>525</v>
      </c>
      <c r="B349" s="652" t="s">
        <v>526</v>
      </c>
      <c r="C349" s="653" t="s">
        <v>541</v>
      </c>
      <c r="D349" s="654" t="s">
        <v>1844</v>
      </c>
      <c r="E349" s="653" t="s">
        <v>547</v>
      </c>
      <c r="F349" s="654" t="s">
        <v>1846</v>
      </c>
      <c r="G349" s="653" t="s">
        <v>548</v>
      </c>
      <c r="H349" s="653" t="s">
        <v>732</v>
      </c>
      <c r="I349" s="653" t="s">
        <v>635</v>
      </c>
      <c r="J349" s="653" t="s">
        <v>733</v>
      </c>
      <c r="K349" s="653"/>
      <c r="L349" s="655">
        <v>70.419794910955034</v>
      </c>
      <c r="M349" s="655">
        <v>4</v>
      </c>
      <c r="N349" s="656">
        <v>281.67917964382013</v>
      </c>
    </row>
    <row r="350" spans="1:14" ht="14.4" customHeight="1" x14ac:dyDescent="0.3">
      <c r="A350" s="651" t="s">
        <v>525</v>
      </c>
      <c r="B350" s="652" t="s">
        <v>526</v>
      </c>
      <c r="C350" s="653" t="s">
        <v>541</v>
      </c>
      <c r="D350" s="654" t="s">
        <v>1844</v>
      </c>
      <c r="E350" s="653" t="s">
        <v>547</v>
      </c>
      <c r="F350" s="654" t="s">
        <v>1846</v>
      </c>
      <c r="G350" s="653" t="s">
        <v>548</v>
      </c>
      <c r="H350" s="653" t="s">
        <v>1441</v>
      </c>
      <c r="I350" s="653" t="s">
        <v>635</v>
      </c>
      <c r="J350" s="653" t="s">
        <v>1442</v>
      </c>
      <c r="K350" s="653"/>
      <c r="L350" s="655">
        <v>408.74</v>
      </c>
      <c r="M350" s="655">
        <v>5</v>
      </c>
      <c r="N350" s="656">
        <v>2043.7</v>
      </c>
    </row>
    <row r="351" spans="1:14" ht="14.4" customHeight="1" x14ac:dyDescent="0.3">
      <c r="A351" s="651" t="s">
        <v>525</v>
      </c>
      <c r="B351" s="652" t="s">
        <v>526</v>
      </c>
      <c r="C351" s="653" t="s">
        <v>541</v>
      </c>
      <c r="D351" s="654" t="s">
        <v>1844</v>
      </c>
      <c r="E351" s="653" t="s">
        <v>547</v>
      </c>
      <c r="F351" s="654" t="s">
        <v>1846</v>
      </c>
      <c r="G351" s="653" t="s">
        <v>548</v>
      </c>
      <c r="H351" s="653" t="s">
        <v>1443</v>
      </c>
      <c r="I351" s="653" t="s">
        <v>1444</v>
      </c>
      <c r="J351" s="653" t="s">
        <v>1445</v>
      </c>
      <c r="K351" s="653" t="s">
        <v>1446</v>
      </c>
      <c r="L351" s="655">
        <v>491.9</v>
      </c>
      <c r="M351" s="655">
        <v>1</v>
      </c>
      <c r="N351" s="656">
        <v>491.9</v>
      </c>
    </row>
    <row r="352" spans="1:14" ht="14.4" customHeight="1" x14ac:dyDescent="0.3">
      <c r="A352" s="651" t="s">
        <v>525</v>
      </c>
      <c r="B352" s="652" t="s">
        <v>526</v>
      </c>
      <c r="C352" s="653" t="s">
        <v>541</v>
      </c>
      <c r="D352" s="654" t="s">
        <v>1844</v>
      </c>
      <c r="E352" s="653" t="s">
        <v>547</v>
      </c>
      <c r="F352" s="654" t="s">
        <v>1846</v>
      </c>
      <c r="G352" s="653" t="s">
        <v>548</v>
      </c>
      <c r="H352" s="653" t="s">
        <v>1447</v>
      </c>
      <c r="I352" s="653" t="s">
        <v>635</v>
      </c>
      <c r="J352" s="653" t="s">
        <v>1448</v>
      </c>
      <c r="K352" s="653"/>
      <c r="L352" s="655">
        <v>125.82</v>
      </c>
      <c r="M352" s="655">
        <v>3</v>
      </c>
      <c r="N352" s="656">
        <v>377.46</v>
      </c>
    </row>
    <row r="353" spans="1:14" ht="14.4" customHeight="1" x14ac:dyDescent="0.3">
      <c r="A353" s="651" t="s">
        <v>525</v>
      </c>
      <c r="B353" s="652" t="s">
        <v>526</v>
      </c>
      <c r="C353" s="653" t="s">
        <v>541</v>
      </c>
      <c r="D353" s="654" t="s">
        <v>1844</v>
      </c>
      <c r="E353" s="653" t="s">
        <v>547</v>
      </c>
      <c r="F353" s="654" t="s">
        <v>1846</v>
      </c>
      <c r="G353" s="653" t="s">
        <v>548</v>
      </c>
      <c r="H353" s="653" t="s">
        <v>1449</v>
      </c>
      <c r="I353" s="653" t="s">
        <v>1450</v>
      </c>
      <c r="J353" s="653" t="s">
        <v>1451</v>
      </c>
      <c r="K353" s="653" t="s">
        <v>1452</v>
      </c>
      <c r="L353" s="655">
        <v>714.24000000000012</v>
      </c>
      <c r="M353" s="655">
        <v>6</v>
      </c>
      <c r="N353" s="656">
        <v>4285.4400000000005</v>
      </c>
    </row>
    <row r="354" spans="1:14" ht="14.4" customHeight="1" x14ac:dyDescent="0.3">
      <c r="A354" s="651" t="s">
        <v>525</v>
      </c>
      <c r="B354" s="652" t="s">
        <v>526</v>
      </c>
      <c r="C354" s="653" t="s">
        <v>541</v>
      </c>
      <c r="D354" s="654" t="s">
        <v>1844</v>
      </c>
      <c r="E354" s="653" t="s">
        <v>547</v>
      </c>
      <c r="F354" s="654" t="s">
        <v>1846</v>
      </c>
      <c r="G354" s="653" t="s">
        <v>548</v>
      </c>
      <c r="H354" s="653" t="s">
        <v>1453</v>
      </c>
      <c r="I354" s="653" t="s">
        <v>635</v>
      </c>
      <c r="J354" s="653" t="s">
        <v>1454</v>
      </c>
      <c r="K354" s="653" t="s">
        <v>1455</v>
      </c>
      <c r="L354" s="655">
        <v>75.020024909183206</v>
      </c>
      <c r="M354" s="655">
        <v>1</v>
      </c>
      <c r="N354" s="656">
        <v>75.020024909183206</v>
      </c>
    </row>
    <row r="355" spans="1:14" ht="14.4" customHeight="1" x14ac:dyDescent="0.3">
      <c r="A355" s="651" t="s">
        <v>525</v>
      </c>
      <c r="B355" s="652" t="s">
        <v>526</v>
      </c>
      <c r="C355" s="653" t="s">
        <v>541</v>
      </c>
      <c r="D355" s="654" t="s">
        <v>1844</v>
      </c>
      <c r="E355" s="653" t="s">
        <v>547</v>
      </c>
      <c r="F355" s="654" t="s">
        <v>1846</v>
      </c>
      <c r="G355" s="653" t="s">
        <v>548</v>
      </c>
      <c r="H355" s="653" t="s">
        <v>1456</v>
      </c>
      <c r="I355" s="653" t="s">
        <v>1457</v>
      </c>
      <c r="J355" s="653" t="s">
        <v>1458</v>
      </c>
      <c r="K355" s="653" t="s">
        <v>1459</v>
      </c>
      <c r="L355" s="655">
        <v>67.400003958657308</v>
      </c>
      <c r="M355" s="655">
        <v>5</v>
      </c>
      <c r="N355" s="656">
        <v>337.00001979328653</v>
      </c>
    </row>
    <row r="356" spans="1:14" ht="14.4" customHeight="1" x14ac:dyDescent="0.3">
      <c r="A356" s="651" t="s">
        <v>525</v>
      </c>
      <c r="B356" s="652" t="s">
        <v>526</v>
      </c>
      <c r="C356" s="653" t="s">
        <v>541</v>
      </c>
      <c r="D356" s="654" t="s">
        <v>1844</v>
      </c>
      <c r="E356" s="653" t="s">
        <v>547</v>
      </c>
      <c r="F356" s="654" t="s">
        <v>1846</v>
      </c>
      <c r="G356" s="653" t="s">
        <v>548</v>
      </c>
      <c r="H356" s="653" t="s">
        <v>1460</v>
      </c>
      <c r="I356" s="653" t="s">
        <v>1461</v>
      </c>
      <c r="J356" s="653" t="s">
        <v>1462</v>
      </c>
      <c r="K356" s="653" t="s">
        <v>1463</v>
      </c>
      <c r="L356" s="655">
        <v>325.15999999999997</v>
      </c>
      <c r="M356" s="655">
        <v>14</v>
      </c>
      <c r="N356" s="656">
        <v>4552.24</v>
      </c>
    </row>
    <row r="357" spans="1:14" ht="14.4" customHeight="1" x14ac:dyDescent="0.3">
      <c r="A357" s="651" t="s">
        <v>525</v>
      </c>
      <c r="B357" s="652" t="s">
        <v>526</v>
      </c>
      <c r="C357" s="653" t="s">
        <v>541</v>
      </c>
      <c r="D357" s="654" t="s">
        <v>1844</v>
      </c>
      <c r="E357" s="653" t="s">
        <v>547</v>
      </c>
      <c r="F357" s="654" t="s">
        <v>1846</v>
      </c>
      <c r="G357" s="653" t="s">
        <v>548</v>
      </c>
      <c r="H357" s="653" t="s">
        <v>1220</v>
      </c>
      <c r="I357" s="653" t="s">
        <v>1221</v>
      </c>
      <c r="J357" s="653" t="s">
        <v>1222</v>
      </c>
      <c r="K357" s="653" t="s">
        <v>1223</v>
      </c>
      <c r="L357" s="655">
        <v>32.199531308469531</v>
      </c>
      <c r="M357" s="655">
        <v>5</v>
      </c>
      <c r="N357" s="656">
        <v>160.99765654234767</v>
      </c>
    </row>
    <row r="358" spans="1:14" ht="14.4" customHeight="1" x14ac:dyDescent="0.3">
      <c r="A358" s="651" t="s">
        <v>525</v>
      </c>
      <c r="B358" s="652" t="s">
        <v>526</v>
      </c>
      <c r="C358" s="653" t="s">
        <v>541</v>
      </c>
      <c r="D358" s="654" t="s">
        <v>1844</v>
      </c>
      <c r="E358" s="653" t="s">
        <v>547</v>
      </c>
      <c r="F358" s="654" t="s">
        <v>1846</v>
      </c>
      <c r="G358" s="653" t="s">
        <v>548</v>
      </c>
      <c r="H358" s="653" t="s">
        <v>740</v>
      </c>
      <c r="I358" s="653" t="s">
        <v>635</v>
      </c>
      <c r="J358" s="653" t="s">
        <v>741</v>
      </c>
      <c r="K358" s="653"/>
      <c r="L358" s="655">
        <v>68.53</v>
      </c>
      <c r="M358" s="655">
        <v>2</v>
      </c>
      <c r="N358" s="656">
        <v>137.06</v>
      </c>
    </row>
    <row r="359" spans="1:14" ht="14.4" customHeight="1" x14ac:dyDescent="0.3">
      <c r="A359" s="651" t="s">
        <v>525</v>
      </c>
      <c r="B359" s="652" t="s">
        <v>526</v>
      </c>
      <c r="C359" s="653" t="s">
        <v>541</v>
      </c>
      <c r="D359" s="654" t="s">
        <v>1844</v>
      </c>
      <c r="E359" s="653" t="s">
        <v>547</v>
      </c>
      <c r="F359" s="654" t="s">
        <v>1846</v>
      </c>
      <c r="G359" s="653" t="s">
        <v>548</v>
      </c>
      <c r="H359" s="653" t="s">
        <v>1464</v>
      </c>
      <c r="I359" s="653" t="s">
        <v>635</v>
      </c>
      <c r="J359" s="653" t="s">
        <v>1465</v>
      </c>
      <c r="K359" s="653"/>
      <c r="L359" s="655">
        <v>169.93965851151376</v>
      </c>
      <c r="M359" s="655">
        <v>18</v>
      </c>
      <c r="N359" s="656">
        <v>3058.9138532072475</v>
      </c>
    </row>
    <row r="360" spans="1:14" ht="14.4" customHeight="1" x14ac:dyDescent="0.3">
      <c r="A360" s="651" t="s">
        <v>525</v>
      </c>
      <c r="B360" s="652" t="s">
        <v>526</v>
      </c>
      <c r="C360" s="653" t="s">
        <v>541</v>
      </c>
      <c r="D360" s="654" t="s">
        <v>1844</v>
      </c>
      <c r="E360" s="653" t="s">
        <v>547</v>
      </c>
      <c r="F360" s="654" t="s">
        <v>1846</v>
      </c>
      <c r="G360" s="653" t="s">
        <v>548</v>
      </c>
      <c r="H360" s="653" t="s">
        <v>1466</v>
      </c>
      <c r="I360" s="653" t="s">
        <v>635</v>
      </c>
      <c r="J360" s="653" t="s">
        <v>1467</v>
      </c>
      <c r="K360" s="653"/>
      <c r="L360" s="655">
        <v>31.871411824130554</v>
      </c>
      <c r="M360" s="655">
        <v>5</v>
      </c>
      <c r="N360" s="656">
        <v>159.35705912065276</v>
      </c>
    </row>
    <row r="361" spans="1:14" ht="14.4" customHeight="1" x14ac:dyDescent="0.3">
      <c r="A361" s="651" t="s">
        <v>525</v>
      </c>
      <c r="B361" s="652" t="s">
        <v>526</v>
      </c>
      <c r="C361" s="653" t="s">
        <v>541</v>
      </c>
      <c r="D361" s="654" t="s">
        <v>1844</v>
      </c>
      <c r="E361" s="653" t="s">
        <v>547</v>
      </c>
      <c r="F361" s="654" t="s">
        <v>1846</v>
      </c>
      <c r="G361" s="653" t="s">
        <v>548</v>
      </c>
      <c r="H361" s="653" t="s">
        <v>1468</v>
      </c>
      <c r="I361" s="653" t="s">
        <v>574</v>
      </c>
      <c r="J361" s="653" t="s">
        <v>1469</v>
      </c>
      <c r="K361" s="653"/>
      <c r="L361" s="655">
        <v>101.82117360827095</v>
      </c>
      <c r="M361" s="655">
        <v>2</v>
      </c>
      <c r="N361" s="656">
        <v>203.64234721654191</v>
      </c>
    </row>
    <row r="362" spans="1:14" ht="14.4" customHeight="1" x14ac:dyDescent="0.3">
      <c r="A362" s="651" t="s">
        <v>525</v>
      </c>
      <c r="B362" s="652" t="s">
        <v>526</v>
      </c>
      <c r="C362" s="653" t="s">
        <v>541</v>
      </c>
      <c r="D362" s="654" t="s">
        <v>1844</v>
      </c>
      <c r="E362" s="653" t="s">
        <v>547</v>
      </c>
      <c r="F362" s="654" t="s">
        <v>1846</v>
      </c>
      <c r="G362" s="653" t="s">
        <v>548</v>
      </c>
      <c r="H362" s="653" t="s">
        <v>1470</v>
      </c>
      <c r="I362" s="653" t="s">
        <v>1471</v>
      </c>
      <c r="J362" s="653" t="s">
        <v>1472</v>
      </c>
      <c r="K362" s="653" t="s">
        <v>1473</v>
      </c>
      <c r="L362" s="655">
        <v>2800</v>
      </c>
      <c r="M362" s="655">
        <v>7.5</v>
      </c>
      <c r="N362" s="656">
        <v>21000</v>
      </c>
    </row>
    <row r="363" spans="1:14" ht="14.4" customHeight="1" x14ac:dyDescent="0.3">
      <c r="A363" s="651" t="s">
        <v>525</v>
      </c>
      <c r="B363" s="652" t="s">
        <v>526</v>
      </c>
      <c r="C363" s="653" t="s">
        <v>541</v>
      </c>
      <c r="D363" s="654" t="s">
        <v>1844</v>
      </c>
      <c r="E363" s="653" t="s">
        <v>547</v>
      </c>
      <c r="F363" s="654" t="s">
        <v>1846</v>
      </c>
      <c r="G363" s="653" t="s">
        <v>548</v>
      </c>
      <c r="H363" s="653" t="s">
        <v>1474</v>
      </c>
      <c r="I363" s="653" t="s">
        <v>1475</v>
      </c>
      <c r="J363" s="653" t="s">
        <v>1476</v>
      </c>
      <c r="K363" s="653" t="s">
        <v>1477</v>
      </c>
      <c r="L363" s="655">
        <v>29.929815909964045</v>
      </c>
      <c r="M363" s="655">
        <v>760</v>
      </c>
      <c r="N363" s="656">
        <v>22746.660091572674</v>
      </c>
    </row>
    <row r="364" spans="1:14" ht="14.4" customHeight="1" x14ac:dyDescent="0.3">
      <c r="A364" s="651" t="s">
        <v>525</v>
      </c>
      <c r="B364" s="652" t="s">
        <v>526</v>
      </c>
      <c r="C364" s="653" t="s">
        <v>541</v>
      </c>
      <c r="D364" s="654" t="s">
        <v>1844</v>
      </c>
      <c r="E364" s="653" t="s">
        <v>547</v>
      </c>
      <c r="F364" s="654" t="s">
        <v>1846</v>
      </c>
      <c r="G364" s="653" t="s">
        <v>548</v>
      </c>
      <c r="H364" s="653" t="s">
        <v>1478</v>
      </c>
      <c r="I364" s="653" t="s">
        <v>1479</v>
      </c>
      <c r="J364" s="653" t="s">
        <v>1480</v>
      </c>
      <c r="K364" s="653" t="s">
        <v>1481</v>
      </c>
      <c r="L364" s="655">
        <v>155.19731250000001</v>
      </c>
      <c r="M364" s="655">
        <v>160</v>
      </c>
      <c r="N364" s="656">
        <v>24831.570000000003</v>
      </c>
    </row>
    <row r="365" spans="1:14" ht="14.4" customHeight="1" x14ac:dyDescent="0.3">
      <c r="A365" s="651" t="s">
        <v>525</v>
      </c>
      <c r="B365" s="652" t="s">
        <v>526</v>
      </c>
      <c r="C365" s="653" t="s">
        <v>541</v>
      </c>
      <c r="D365" s="654" t="s">
        <v>1844</v>
      </c>
      <c r="E365" s="653" t="s">
        <v>547</v>
      </c>
      <c r="F365" s="654" t="s">
        <v>1846</v>
      </c>
      <c r="G365" s="653" t="s">
        <v>548</v>
      </c>
      <c r="H365" s="653" t="s">
        <v>760</v>
      </c>
      <c r="I365" s="653" t="s">
        <v>635</v>
      </c>
      <c r="J365" s="653" t="s">
        <v>761</v>
      </c>
      <c r="K365" s="653"/>
      <c r="L365" s="655">
        <v>341.16107015064847</v>
      </c>
      <c r="M365" s="655">
        <v>2</v>
      </c>
      <c r="N365" s="656">
        <v>682.32214030129694</v>
      </c>
    </row>
    <row r="366" spans="1:14" ht="14.4" customHeight="1" x14ac:dyDescent="0.3">
      <c r="A366" s="651" t="s">
        <v>525</v>
      </c>
      <c r="B366" s="652" t="s">
        <v>526</v>
      </c>
      <c r="C366" s="653" t="s">
        <v>541</v>
      </c>
      <c r="D366" s="654" t="s">
        <v>1844</v>
      </c>
      <c r="E366" s="653" t="s">
        <v>547</v>
      </c>
      <c r="F366" s="654" t="s">
        <v>1846</v>
      </c>
      <c r="G366" s="653" t="s">
        <v>548</v>
      </c>
      <c r="H366" s="653" t="s">
        <v>1482</v>
      </c>
      <c r="I366" s="653" t="s">
        <v>1483</v>
      </c>
      <c r="J366" s="653" t="s">
        <v>1484</v>
      </c>
      <c r="K366" s="653" t="s">
        <v>1485</v>
      </c>
      <c r="L366" s="655">
        <v>95.480000000000018</v>
      </c>
      <c r="M366" s="655">
        <v>2</v>
      </c>
      <c r="N366" s="656">
        <v>190.96000000000004</v>
      </c>
    </row>
    <row r="367" spans="1:14" ht="14.4" customHeight="1" x14ac:dyDescent="0.3">
      <c r="A367" s="651" t="s">
        <v>525</v>
      </c>
      <c r="B367" s="652" t="s">
        <v>526</v>
      </c>
      <c r="C367" s="653" t="s">
        <v>541</v>
      </c>
      <c r="D367" s="654" t="s">
        <v>1844</v>
      </c>
      <c r="E367" s="653" t="s">
        <v>547</v>
      </c>
      <c r="F367" s="654" t="s">
        <v>1846</v>
      </c>
      <c r="G367" s="653" t="s">
        <v>548</v>
      </c>
      <c r="H367" s="653" t="s">
        <v>1486</v>
      </c>
      <c r="I367" s="653" t="s">
        <v>1486</v>
      </c>
      <c r="J367" s="653" t="s">
        <v>1487</v>
      </c>
      <c r="K367" s="653" t="s">
        <v>1488</v>
      </c>
      <c r="L367" s="655">
        <v>479.28530414707268</v>
      </c>
      <c r="M367" s="655">
        <v>56</v>
      </c>
      <c r="N367" s="656">
        <v>26839.977032236071</v>
      </c>
    </row>
    <row r="368" spans="1:14" ht="14.4" customHeight="1" x14ac:dyDescent="0.3">
      <c r="A368" s="651" t="s">
        <v>525</v>
      </c>
      <c r="B368" s="652" t="s">
        <v>526</v>
      </c>
      <c r="C368" s="653" t="s">
        <v>541</v>
      </c>
      <c r="D368" s="654" t="s">
        <v>1844</v>
      </c>
      <c r="E368" s="653" t="s">
        <v>547</v>
      </c>
      <c r="F368" s="654" t="s">
        <v>1846</v>
      </c>
      <c r="G368" s="653" t="s">
        <v>548</v>
      </c>
      <c r="H368" s="653" t="s">
        <v>1489</v>
      </c>
      <c r="I368" s="653" t="s">
        <v>1490</v>
      </c>
      <c r="J368" s="653" t="s">
        <v>1491</v>
      </c>
      <c r="K368" s="653" t="s">
        <v>1492</v>
      </c>
      <c r="L368" s="655">
        <v>111.86</v>
      </c>
      <c r="M368" s="655">
        <v>4</v>
      </c>
      <c r="N368" s="656">
        <v>447.44</v>
      </c>
    </row>
    <row r="369" spans="1:14" ht="14.4" customHeight="1" x14ac:dyDescent="0.3">
      <c r="A369" s="651" t="s">
        <v>525</v>
      </c>
      <c r="B369" s="652" t="s">
        <v>526</v>
      </c>
      <c r="C369" s="653" t="s">
        <v>541</v>
      </c>
      <c r="D369" s="654" t="s">
        <v>1844</v>
      </c>
      <c r="E369" s="653" t="s">
        <v>547</v>
      </c>
      <c r="F369" s="654" t="s">
        <v>1846</v>
      </c>
      <c r="G369" s="653" t="s">
        <v>548</v>
      </c>
      <c r="H369" s="653" t="s">
        <v>1493</v>
      </c>
      <c r="I369" s="653" t="s">
        <v>1494</v>
      </c>
      <c r="J369" s="653" t="s">
        <v>1495</v>
      </c>
      <c r="K369" s="653" t="s">
        <v>1496</v>
      </c>
      <c r="L369" s="655">
        <v>197.11998800270547</v>
      </c>
      <c r="M369" s="655">
        <v>5</v>
      </c>
      <c r="N369" s="656">
        <v>985.59994001352732</v>
      </c>
    </row>
    <row r="370" spans="1:14" ht="14.4" customHeight="1" x14ac:dyDescent="0.3">
      <c r="A370" s="651" t="s">
        <v>525</v>
      </c>
      <c r="B370" s="652" t="s">
        <v>526</v>
      </c>
      <c r="C370" s="653" t="s">
        <v>541</v>
      </c>
      <c r="D370" s="654" t="s">
        <v>1844</v>
      </c>
      <c r="E370" s="653" t="s">
        <v>547</v>
      </c>
      <c r="F370" s="654" t="s">
        <v>1846</v>
      </c>
      <c r="G370" s="653" t="s">
        <v>548</v>
      </c>
      <c r="H370" s="653" t="s">
        <v>1497</v>
      </c>
      <c r="I370" s="653" t="s">
        <v>1498</v>
      </c>
      <c r="J370" s="653" t="s">
        <v>1499</v>
      </c>
      <c r="K370" s="653" t="s">
        <v>878</v>
      </c>
      <c r="L370" s="655">
        <v>68.15000000000002</v>
      </c>
      <c r="M370" s="655">
        <v>50</v>
      </c>
      <c r="N370" s="656">
        <v>3407.5000000000009</v>
      </c>
    </row>
    <row r="371" spans="1:14" ht="14.4" customHeight="1" x14ac:dyDescent="0.3">
      <c r="A371" s="651" t="s">
        <v>525</v>
      </c>
      <c r="B371" s="652" t="s">
        <v>526</v>
      </c>
      <c r="C371" s="653" t="s">
        <v>541</v>
      </c>
      <c r="D371" s="654" t="s">
        <v>1844</v>
      </c>
      <c r="E371" s="653" t="s">
        <v>547</v>
      </c>
      <c r="F371" s="654" t="s">
        <v>1846</v>
      </c>
      <c r="G371" s="653" t="s">
        <v>548</v>
      </c>
      <c r="H371" s="653" t="s">
        <v>1500</v>
      </c>
      <c r="I371" s="653" t="s">
        <v>635</v>
      </c>
      <c r="J371" s="653" t="s">
        <v>1501</v>
      </c>
      <c r="K371" s="653"/>
      <c r="L371" s="655">
        <v>684.43861175084567</v>
      </c>
      <c r="M371" s="655">
        <v>2</v>
      </c>
      <c r="N371" s="656">
        <v>1368.8772235016913</v>
      </c>
    </row>
    <row r="372" spans="1:14" ht="14.4" customHeight="1" x14ac:dyDescent="0.3">
      <c r="A372" s="651" t="s">
        <v>525</v>
      </c>
      <c r="B372" s="652" t="s">
        <v>526</v>
      </c>
      <c r="C372" s="653" t="s">
        <v>541</v>
      </c>
      <c r="D372" s="654" t="s">
        <v>1844</v>
      </c>
      <c r="E372" s="653" t="s">
        <v>547</v>
      </c>
      <c r="F372" s="654" t="s">
        <v>1846</v>
      </c>
      <c r="G372" s="653" t="s">
        <v>548</v>
      </c>
      <c r="H372" s="653" t="s">
        <v>1502</v>
      </c>
      <c r="I372" s="653" t="s">
        <v>1502</v>
      </c>
      <c r="J372" s="653" t="s">
        <v>1503</v>
      </c>
      <c r="K372" s="653" t="s">
        <v>1504</v>
      </c>
      <c r="L372" s="655">
        <v>1211.5696562957912</v>
      </c>
      <c r="M372" s="655">
        <v>15</v>
      </c>
      <c r="N372" s="656">
        <v>18173.544844436867</v>
      </c>
    </row>
    <row r="373" spans="1:14" ht="14.4" customHeight="1" x14ac:dyDescent="0.3">
      <c r="A373" s="651" t="s">
        <v>525</v>
      </c>
      <c r="B373" s="652" t="s">
        <v>526</v>
      </c>
      <c r="C373" s="653" t="s">
        <v>541</v>
      </c>
      <c r="D373" s="654" t="s">
        <v>1844</v>
      </c>
      <c r="E373" s="653" t="s">
        <v>547</v>
      </c>
      <c r="F373" s="654" t="s">
        <v>1846</v>
      </c>
      <c r="G373" s="653" t="s">
        <v>548</v>
      </c>
      <c r="H373" s="653" t="s">
        <v>1505</v>
      </c>
      <c r="I373" s="653" t="s">
        <v>635</v>
      </c>
      <c r="J373" s="653" t="s">
        <v>1506</v>
      </c>
      <c r="K373" s="653" t="s">
        <v>1507</v>
      </c>
      <c r="L373" s="655">
        <v>75.02</v>
      </c>
      <c r="M373" s="655">
        <v>1</v>
      </c>
      <c r="N373" s="656">
        <v>75.02</v>
      </c>
    </row>
    <row r="374" spans="1:14" ht="14.4" customHeight="1" x14ac:dyDescent="0.3">
      <c r="A374" s="651" t="s">
        <v>525</v>
      </c>
      <c r="B374" s="652" t="s">
        <v>526</v>
      </c>
      <c r="C374" s="653" t="s">
        <v>541</v>
      </c>
      <c r="D374" s="654" t="s">
        <v>1844</v>
      </c>
      <c r="E374" s="653" t="s">
        <v>547</v>
      </c>
      <c r="F374" s="654" t="s">
        <v>1846</v>
      </c>
      <c r="G374" s="653" t="s">
        <v>548</v>
      </c>
      <c r="H374" s="653" t="s">
        <v>1508</v>
      </c>
      <c r="I374" s="653" t="s">
        <v>635</v>
      </c>
      <c r="J374" s="653" t="s">
        <v>1509</v>
      </c>
      <c r="K374" s="653"/>
      <c r="L374" s="655">
        <v>88.210000000000036</v>
      </c>
      <c r="M374" s="655">
        <v>4</v>
      </c>
      <c r="N374" s="656">
        <v>352.84000000000015</v>
      </c>
    </row>
    <row r="375" spans="1:14" ht="14.4" customHeight="1" x14ac:dyDescent="0.3">
      <c r="A375" s="651" t="s">
        <v>525</v>
      </c>
      <c r="B375" s="652" t="s">
        <v>526</v>
      </c>
      <c r="C375" s="653" t="s">
        <v>541</v>
      </c>
      <c r="D375" s="654" t="s">
        <v>1844</v>
      </c>
      <c r="E375" s="653" t="s">
        <v>547</v>
      </c>
      <c r="F375" s="654" t="s">
        <v>1846</v>
      </c>
      <c r="G375" s="653" t="s">
        <v>548</v>
      </c>
      <c r="H375" s="653" t="s">
        <v>1510</v>
      </c>
      <c r="I375" s="653" t="s">
        <v>1511</v>
      </c>
      <c r="J375" s="653" t="s">
        <v>1512</v>
      </c>
      <c r="K375" s="653" t="s">
        <v>1513</v>
      </c>
      <c r="L375" s="655">
        <v>306.76891154820891</v>
      </c>
      <c r="M375" s="655">
        <v>10</v>
      </c>
      <c r="N375" s="656">
        <v>3067.6891154820892</v>
      </c>
    </row>
    <row r="376" spans="1:14" ht="14.4" customHeight="1" x14ac:dyDescent="0.3">
      <c r="A376" s="651" t="s">
        <v>525</v>
      </c>
      <c r="B376" s="652" t="s">
        <v>526</v>
      </c>
      <c r="C376" s="653" t="s">
        <v>541</v>
      </c>
      <c r="D376" s="654" t="s">
        <v>1844</v>
      </c>
      <c r="E376" s="653" t="s">
        <v>547</v>
      </c>
      <c r="F376" s="654" t="s">
        <v>1846</v>
      </c>
      <c r="G376" s="653" t="s">
        <v>548</v>
      </c>
      <c r="H376" s="653" t="s">
        <v>1514</v>
      </c>
      <c r="I376" s="653" t="s">
        <v>1515</v>
      </c>
      <c r="J376" s="653" t="s">
        <v>1516</v>
      </c>
      <c r="K376" s="653" t="s">
        <v>1113</v>
      </c>
      <c r="L376" s="655">
        <v>89.820000000000022</v>
      </c>
      <c r="M376" s="655">
        <v>2</v>
      </c>
      <c r="N376" s="656">
        <v>179.64000000000004</v>
      </c>
    </row>
    <row r="377" spans="1:14" ht="14.4" customHeight="1" x14ac:dyDescent="0.3">
      <c r="A377" s="651" t="s">
        <v>525</v>
      </c>
      <c r="B377" s="652" t="s">
        <v>526</v>
      </c>
      <c r="C377" s="653" t="s">
        <v>541</v>
      </c>
      <c r="D377" s="654" t="s">
        <v>1844</v>
      </c>
      <c r="E377" s="653" t="s">
        <v>547</v>
      </c>
      <c r="F377" s="654" t="s">
        <v>1846</v>
      </c>
      <c r="G377" s="653" t="s">
        <v>548</v>
      </c>
      <c r="H377" s="653" t="s">
        <v>1517</v>
      </c>
      <c r="I377" s="653" t="s">
        <v>635</v>
      </c>
      <c r="J377" s="653" t="s">
        <v>1518</v>
      </c>
      <c r="K377" s="653"/>
      <c r="L377" s="655">
        <v>281.58999999999997</v>
      </c>
      <c r="M377" s="655">
        <v>1</v>
      </c>
      <c r="N377" s="656">
        <v>281.58999999999997</v>
      </c>
    </row>
    <row r="378" spans="1:14" ht="14.4" customHeight="1" x14ac:dyDescent="0.3">
      <c r="A378" s="651" t="s">
        <v>525</v>
      </c>
      <c r="B378" s="652" t="s">
        <v>526</v>
      </c>
      <c r="C378" s="653" t="s">
        <v>541</v>
      </c>
      <c r="D378" s="654" t="s">
        <v>1844</v>
      </c>
      <c r="E378" s="653" t="s">
        <v>547</v>
      </c>
      <c r="F378" s="654" t="s">
        <v>1846</v>
      </c>
      <c r="G378" s="653" t="s">
        <v>548</v>
      </c>
      <c r="H378" s="653" t="s">
        <v>1519</v>
      </c>
      <c r="I378" s="653" t="s">
        <v>1520</v>
      </c>
      <c r="J378" s="653" t="s">
        <v>1521</v>
      </c>
      <c r="K378" s="653" t="s">
        <v>1522</v>
      </c>
      <c r="L378" s="655">
        <v>76.743952988122572</v>
      </c>
      <c r="M378" s="655">
        <v>5</v>
      </c>
      <c r="N378" s="656">
        <v>383.71976494061289</v>
      </c>
    </row>
    <row r="379" spans="1:14" ht="14.4" customHeight="1" x14ac:dyDescent="0.3">
      <c r="A379" s="651" t="s">
        <v>525</v>
      </c>
      <c r="B379" s="652" t="s">
        <v>526</v>
      </c>
      <c r="C379" s="653" t="s">
        <v>541</v>
      </c>
      <c r="D379" s="654" t="s">
        <v>1844</v>
      </c>
      <c r="E379" s="653" t="s">
        <v>547</v>
      </c>
      <c r="F379" s="654" t="s">
        <v>1846</v>
      </c>
      <c r="G379" s="653" t="s">
        <v>548</v>
      </c>
      <c r="H379" s="653" t="s">
        <v>1523</v>
      </c>
      <c r="I379" s="653" t="s">
        <v>1524</v>
      </c>
      <c r="J379" s="653" t="s">
        <v>1525</v>
      </c>
      <c r="K379" s="653" t="s">
        <v>1526</v>
      </c>
      <c r="L379" s="655">
        <v>160.72999999999999</v>
      </c>
      <c r="M379" s="655">
        <v>1</v>
      </c>
      <c r="N379" s="656">
        <v>160.72999999999999</v>
      </c>
    </row>
    <row r="380" spans="1:14" ht="14.4" customHeight="1" x14ac:dyDescent="0.3">
      <c r="A380" s="651" t="s">
        <v>525</v>
      </c>
      <c r="B380" s="652" t="s">
        <v>526</v>
      </c>
      <c r="C380" s="653" t="s">
        <v>541</v>
      </c>
      <c r="D380" s="654" t="s">
        <v>1844</v>
      </c>
      <c r="E380" s="653" t="s">
        <v>547</v>
      </c>
      <c r="F380" s="654" t="s">
        <v>1846</v>
      </c>
      <c r="G380" s="653" t="s">
        <v>548</v>
      </c>
      <c r="H380" s="653" t="s">
        <v>1527</v>
      </c>
      <c r="I380" s="653" t="s">
        <v>1528</v>
      </c>
      <c r="J380" s="653" t="s">
        <v>1529</v>
      </c>
      <c r="K380" s="653" t="s">
        <v>1530</v>
      </c>
      <c r="L380" s="655">
        <v>534.9899999999999</v>
      </c>
      <c r="M380" s="655">
        <v>1</v>
      </c>
      <c r="N380" s="656">
        <v>534.9899999999999</v>
      </c>
    </row>
    <row r="381" spans="1:14" ht="14.4" customHeight="1" x14ac:dyDescent="0.3">
      <c r="A381" s="651" t="s">
        <v>525</v>
      </c>
      <c r="B381" s="652" t="s">
        <v>526</v>
      </c>
      <c r="C381" s="653" t="s">
        <v>541</v>
      </c>
      <c r="D381" s="654" t="s">
        <v>1844</v>
      </c>
      <c r="E381" s="653" t="s">
        <v>547</v>
      </c>
      <c r="F381" s="654" t="s">
        <v>1846</v>
      </c>
      <c r="G381" s="653" t="s">
        <v>548</v>
      </c>
      <c r="H381" s="653" t="s">
        <v>1531</v>
      </c>
      <c r="I381" s="653" t="s">
        <v>1532</v>
      </c>
      <c r="J381" s="653" t="s">
        <v>1533</v>
      </c>
      <c r="K381" s="653" t="s">
        <v>1534</v>
      </c>
      <c r="L381" s="655">
        <v>76.34000000000006</v>
      </c>
      <c r="M381" s="655">
        <v>2</v>
      </c>
      <c r="N381" s="656">
        <v>152.68000000000012</v>
      </c>
    </row>
    <row r="382" spans="1:14" ht="14.4" customHeight="1" x14ac:dyDescent="0.3">
      <c r="A382" s="651" t="s">
        <v>525</v>
      </c>
      <c r="B382" s="652" t="s">
        <v>526</v>
      </c>
      <c r="C382" s="653" t="s">
        <v>541</v>
      </c>
      <c r="D382" s="654" t="s">
        <v>1844</v>
      </c>
      <c r="E382" s="653" t="s">
        <v>547</v>
      </c>
      <c r="F382" s="654" t="s">
        <v>1846</v>
      </c>
      <c r="G382" s="653" t="s">
        <v>548</v>
      </c>
      <c r="H382" s="653" t="s">
        <v>1535</v>
      </c>
      <c r="I382" s="653" t="s">
        <v>635</v>
      </c>
      <c r="J382" s="653" t="s">
        <v>1536</v>
      </c>
      <c r="K382" s="653"/>
      <c r="L382" s="655">
        <v>116.9</v>
      </c>
      <c r="M382" s="655">
        <v>1</v>
      </c>
      <c r="N382" s="656">
        <v>116.9</v>
      </c>
    </row>
    <row r="383" spans="1:14" ht="14.4" customHeight="1" x14ac:dyDescent="0.3">
      <c r="A383" s="651" t="s">
        <v>525</v>
      </c>
      <c r="B383" s="652" t="s">
        <v>526</v>
      </c>
      <c r="C383" s="653" t="s">
        <v>541</v>
      </c>
      <c r="D383" s="654" t="s">
        <v>1844</v>
      </c>
      <c r="E383" s="653" t="s">
        <v>547</v>
      </c>
      <c r="F383" s="654" t="s">
        <v>1846</v>
      </c>
      <c r="G383" s="653" t="s">
        <v>548</v>
      </c>
      <c r="H383" s="653" t="s">
        <v>766</v>
      </c>
      <c r="I383" s="653" t="s">
        <v>635</v>
      </c>
      <c r="J383" s="653" t="s">
        <v>767</v>
      </c>
      <c r="K383" s="653"/>
      <c r="L383" s="655">
        <v>121.765</v>
      </c>
      <c r="M383" s="655">
        <v>4</v>
      </c>
      <c r="N383" s="656">
        <v>487.06</v>
      </c>
    </row>
    <row r="384" spans="1:14" ht="14.4" customHeight="1" x14ac:dyDescent="0.3">
      <c r="A384" s="651" t="s">
        <v>525</v>
      </c>
      <c r="B384" s="652" t="s">
        <v>526</v>
      </c>
      <c r="C384" s="653" t="s">
        <v>541</v>
      </c>
      <c r="D384" s="654" t="s">
        <v>1844</v>
      </c>
      <c r="E384" s="653" t="s">
        <v>547</v>
      </c>
      <c r="F384" s="654" t="s">
        <v>1846</v>
      </c>
      <c r="G384" s="653" t="s">
        <v>548</v>
      </c>
      <c r="H384" s="653" t="s">
        <v>1537</v>
      </c>
      <c r="I384" s="653" t="s">
        <v>1538</v>
      </c>
      <c r="J384" s="653" t="s">
        <v>1539</v>
      </c>
      <c r="K384" s="653" t="s">
        <v>1540</v>
      </c>
      <c r="L384" s="655">
        <v>61.119999999999983</v>
      </c>
      <c r="M384" s="655">
        <v>1</v>
      </c>
      <c r="N384" s="656">
        <v>61.119999999999983</v>
      </c>
    </row>
    <row r="385" spans="1:14" ht="14.4" customHeight="1" x14ac:dyDescent="0.3">
      <c r="A385" s="651" t="s">
        <v>525</v>
      </c>
      <c r="B385" s="652" t="s">
        <v>526</v>
      </c>
      <c r="C385" s="653" t="s">
        <v>541</v>
      </c>
      <c r="D385" s="654" t="s">
        <v>1844</v>
      </c>
      <c r="E385" s="653" t="s">
        <v>547</v>
      </c>
      <c r="F385" s="654" t="s">
        <v>1846</v>
      </c>
      <c r="G385" s="653" t="s">
        <v>548</v>
      </c>
      <c r="H385" s="653" t="s">
        <v>1541</v>
      </c>
      <c r="I385" s="653" t="s">
        <v>1542</v>
      </c>
      <c r="J385" s="653" t="s">
        <v>1543</v>
      </c>
      <c r="K385" s="653" t="s">
        <v>1544</v>
      </c>
      <c r="L385" s="655">
        <v>68.31</v>
      </c>
      <c r="M385" s="655">
        <v>2</v>
      </c>
      <c r="N385" s="656">
        <v>136.62</v>
      </c>
    </row>
    <row r="386" spans="1:14" ht="14.4" customHeight="1" x14ac:dyDescent="0.3">
      <c r="A386" s="651" t="s">
        <v>525</v>
      </c>
      <c r="B386" s="652" t="s">
        <v>526</v>
      </c>
      <c r="C386" s="653" t="s">
        <v>541</v>
      </c>
      <c r="D386" s="654" t="s">
        <v>1844</v>
      </c>
      <c r="E386" s="653" t="s">
        <v>547</v>
      </c>
      <c r="F386" s="654" t="s">
        <v>1846</v>
      </c>
      <c r="G386" s="653" t="s">
        <v>548</v>
      </c>
      <c r="H386" s="653" t="s">
        <v>1111</v>
      </c>
      <c r="I386" s="653" t="s">
        <v>1111</v>
      </c>
      <c r="J386" s="653" t="s">
        <v>1112</v>
      </c>
      <c r="K386" s="653" t="s">
        <v>1113</v>
      </c>
      <c r="L386" s="655">
        <v>96.099999999999966</v>
      </c>
      <c r="M386" s="655">
        <v>4</v>
      </c>
      <c r="N386" s="656">
        <v>384.39999999999986</v>
      </c>
    </row>
    <row r="387" spans="1:14" ht="14.4" customHeight="1" x14ac:dyDescent="0.3">
      <c r="A387" s="651" t="s">
        <v>525</v>
      </c>
      <c r="B387" s="652" t="s">
        <v>526</v>
      </c>
      <c r="C387" s="653" t="s">
        <v>541</v>
      </c>
      <c r="D387" s="654" t="s">
        <v>1844</v>
      </c>
      <c r="E387" s="653" t="s">
        <v>547</v>
      </c>
      <c r="F387" s="654" t="s">
        <v>1846</v>
      </c>
      <c r="G387" s="653" t="s">
        <v>548</v>
      </c>
      <c r="H387" s="653" t="s">
        <v>1545</v>
      </c>
      <c r="I387" s="653" t="s">
        <v>1545</v>
      </c>
      <c r="J387" s="653" t="s">
        <v>579</v>
      </c>
      <c r="K387" s="653" t="s">
        <v>1546</v>
      </c>
      <c r="L387" s="655">
        <v>63.77</v>
      </c>
      <c r="M387" s="655">
        <v>2</v>
      </c>
      <c r="N387" s="656">
        <v>127.54</v>
      </c>
    </row>
    <row r="388" spans="1:14" ht="14.4" customHeight="1" x14ac:dyDescent="0.3">
      <c r="A388" s="651" t="s">
        <v>525</v>
      </c>
      <c r="B388" s="652" t="s">
        <v>526</v>
      </c>
      <c r="C388" s="653" t="s">
        <v>541</v>
      </c>
      <c r="D388" s="654" t="s">
        <v>1844</v>
      </c>
      <c r="E388" s="653" t="s">
        <v>547</v>
      </c>
      <c r="F388" s="654" t="s">
        <v>1846</v>
      </c>
      <c r="G388" s="653" t="s">
        <v>548</v>
      </c>
      <c r="H388" s="653" t="s">
        <v>1547</v>
      </c>
      <c r="I388" s="653" t="s">
        <v>635</v>
      </c>
      <c r="J388" s="653" t="s">
        <v>1548</v>
      </c>
      <c r="K388" s="653"/>
      <c r="L388" s="655">
        <v>27.99000246593808</v>
      </c>
      <c r="M388" s="655">
        <v>5</v>
      </c>
      <c r="N388" s="656">
        <v>139.9500123296904</v>
      </c>
    </row>
    <row r="389" spans="1:14" ht="14.4" customHeight="1" x14ac:dyDescent="0.3">
      <c r="A389" s="651" t="s">
        <v>525</v>
      </c>
      <c r="B389" s="652" t="s">
        <v>526</v>
      </c>
      <c r="C389" s="653" t="s">
        <v>541</v>
      </c>
      <c r="D389" s="654" t="s">
        <v>1844</v>
      </c>
      <c r="E389" s="653" t="s">
        <v>547</v>
      </c>
      <c r="F389" s="654" t="s">
        <v>1846</v>
      </c>
      <c r="G389" s="653" t="s">
        <v>548</v>
      </c>
      <c r="H389" s="653" t="s">
        <v>1549</v>
      </c>
      <c r="I389" s="653" t="s">
        <v>635</v>
      </c>
      <c r="J389" s="653" t="s">
        <v>1550</v>
      </c>
      <c r="K389" s="653" t="s">
        <v>1551</v>
      </c>
      <c r="L389" s="655">
        <v>8.9967733969271624</v>
      </c>
      <c r="M389" s="655">
        <v>1020</v>
      </c>
      <c r="N389" s="656">
        <v>9176.7088648657063</v>
      </c>
    </row>
    <row r="390" spans="1:14" ht="14.4" customHeight="1" x14ac:dyDescent="0.3">
      <c r="A390" s="651" t="s">
        <v>525</v>
      </c>
      <c r="B390" s="652" t="s">
        <v>526</v>
      </c>
      <c r="C390" s="653" t="s">
        <v>541</v>
      </c>
      <c r="D390" s="654" t="s">
        <v>1844</v>
      </c>
      <c r="E390" s="653" t="s">
        <v>547</v>
      </c>
      <c r="F390" s="654" t="s">
        <v>1846</v>
      </c>
      <c r="G390" s="653" t="s">
        <v>548</v>
      </c>
      <c r="H390" s="653" t="s">
        <v>1552</v>
      </c>
      <c r="I390" s="653" t="s">
        <v>1552</v>
      </c>
      <c r="J390" s="653" t="s">
        <v>1553</v>
      </c>
      <c r="K390" s="653" t="s">
        <v>1554</v>
      </c>
      <c r="L390" s="655">
        <v>114.09974338161855</v>
      </c>
      <c r="M390" s="655">
        <v>2</v>
      </c>
      <c r="N390" s="656">
        <v>228.1994867632371</v>
      </c>
    </row>
    <row r="391" spans="1:14" ht="14.4" customHeight="1" x14ac:dyDescent="0.3">
      <c r="A391" s="651" t="s">
        <v>525</v>
      </c>
      <c r="B391" s="652" t="s">
        <v>526</v>
      </c>
      <c r="C391" s="653" t="s">
        <v>541</v>
      </c>
      <c r="D391" s="654" t="s">
        <v>1844</v>
      </c>
      <c r="E391" s="653" t="s">
        <v>547</v>
      </c>
      <c r="F391" s="654" t="s">
        <v>1846</v>
      </c>
      <c r="G391" s="653" t="s">
        <v>548</v>
      </c>
      <c r="H391" s="653" t="s">
        <v>1555</v>
      </c>
      <c r="I391" s="653" t="s">
        <v>1555</v>
      </c>
      <c r="J391" s="653" t="s">
        <v>1556</v>
      </c>
      <c r="K391" s="653" t="s">
        <v>1557</v>
      </c>
      <c r="L391" s="655">
        <v>1063.2368940402048</v>
      </c>
      <c r="M391" s="655">
        <v>1</v>
      </c>
      <c r="N391" s="656">
        <v>1063.2368940402048</v>
      </c>
    </row>
    <row r="392" spans="1:14" ht="14.4" customHeight="1" x14ac:dyDescent="0.3">
      <c r="A392" s="651" t="s">
        <v>525</v>
      </c>
      <c r="B392" s="652" t="s">
        <v>526</v>
      </c>
      <c r="C392" s="653" t="s">
        <v>541</v>
      </c>
      <c r="D392" s="654" t="s">
        <v>1844</v>
      </c>
      <c r="E392" s="653" t="s">
        <v>547</v>
      </c>
      <c r="F392" s="654" t="s">
        <v>1846</v>
      </c>
      <c r="G392" s="653" t="s">
        <v>548</v>
      </c>
      <c r="H392" s="653" t="s">
        <v>1558</v>
      </c>
      <c r="I392" s="653" t="s">
        <v>1558</v>
      </c>
      <c r="J392" s="653" t="s">
        <v>1559</v>
      </c>
      <c r="K392" s="653" t="s">
        <v>1560</v>
      </c>
      <c r="L392" s="655">
        <v>793.32000000000028</v>
      </c>
      <c r="M392" s="655">
        <v>10</v>
      </c>
      <c r="N392" s="656">
        <v>7933.2000000000025</v>
      </c>
    </row>
    <row r="393" spans="1:14" ht="14.4" customHeight="1" x14ac:dyDescent="0.3">
      <c r="A393" s="651" t="s">
        <v>525</v>
      </c>
      <c r="B393" s="652" t="s">
        <v>526</v>
      </c>
      <c r="C393" s="653" t="s">
        <v>541</v>
      </c>
      <c r="D393" s="654" t="s">
        <v>1844</v>
      </c>
      <c r="E393" s="653" t="s">
        <v>547</v>
      </c>
      <c r="F393" s="654" t="s">
        <v>1846</v>
      </c>
      <c r="G393" s="653" t="s">
        <v>548</v>
      </c>
      <c r="H393" s="653" t="s">
        <v>1561</v>
      </c>
      <c r="I393" s="653" t="s">
        <v>635</v>
      </c>
      <c r="J393" s="653" t="s">
        <v>1562</v>
      </c>
      <c r="K393" s="653"/>
      <c r="L393" s="655">
        <v>56.43000338799272</v>
      </c>
      <c r="M393" s="655">
        <v>3</v>
      </c>
      <c r="N393" s="656">
        <v>169.29001016397817</v>
      </c>
    </row>
    <row r="394" spans="1:14" ht="14.4" customHeight="1" x14ac:dyDescent="0.3">
      <c r="A394" s="651" t="s">
        <v>525</v>
      </c>
      <c r="B394" s="652" t="s">
        <v>526</v>
      </c>
      <c r="C394" s="653" t="s">
        <v>541</v>
      </c>
      <c r="D394" s="654" t="s">
        <v>1844</v>
      </c>
      <c r="E394" s="653" t="s">
        <v>547</v>
      </c>
      <c r="F394" s="654" t="s">
        <v>1846</v>
      </c>
      <c r="G394" s="653" t="s">
        <v>548</v>
      </c>
      <c r="H394" s="653" t="s">
        <v>1563</v>
      </c>
      <c r="I394" s="653" t="s">
        <v>1563</v>
      </c>
      <c r="J394" s="653" t="s">
        <v>1564</v>
      </c>
      <c r="K394" s="653" t="s">
        <v>1565</v>
      </c>
      <c r="L394" s="655">
        <v>284.87</v>
      </c>
      <c r="M394" s="655">
        <v>2</v>
      </c>
      <c r="N394" s="656">
        <v>569.74</v>
      </c>
    </row>
    <row r="395" spans="1:14" ht="14.4" customHeight="1" x14ac:dyDescent="0.3">
      <c r="A395" s="651" t="s">
        <v>525</v>
      </c>
      <c r="B395" s="652" t="s">
        <v>526</v>
      </c>
      <c r="C395" s="653" t="s">
        <v>541</v>
      </c>
      <c r="D395" s="654" t="s">
        <v>1844</v>
      </c>
      <c r="E395" s="653" t="s">
        <v>547</v>
      </c>
      <c r="F395" s="654" t="s">
        <v>1846</v>
      </c>
      <c r="G395" s="653" t="s">
        <v>548</v>
      </c>
      <c r="H395" s="653" t="s">
        <v>1566</v>
      </c>
      <c r="I395" s="653" t="s">
        <v>1566</v>
      </c>
      <c r="J395" s="653" t="s">
        <v>1567</v>
      </c>
      <c r="K395" s="653" t="s">
        <v>599</v>
      </c>
      <c r="L395" s="655">
        <v>62.21</v>
      </c>
      <c r="M395" s="655">
        <v>10</v>
      </c>
      <c r="N395" s="656">
        <v>622.1</v>
      </c>
    </row>
    <row r="396" spans="1:14" ht="14.4" customHeight="1" x14ac:dyDescent="0.3">
      <c r="A396" s="651" t="s">
        <v>525</v>
      </c>
      <c r="B396" s="652" t="s">
        <v>526</v>
      </c>
      <c r="C396" s="653" t="s">
        <v>541</v>
      </c>
      <c r="D396" s="654" t="s">
        <v>1844</v>
      </c>
      <c r="E396" s="653" t="s">
        <v>547</v>
      </c>
      <c r="F396" s="654" t="s">
        <v>1846</v>
      </c>
      <c r="G396" s="653" t="s">
        <v>548</v>
      </c>
      <c r="H396" s="653" t="s">
        <v>1568</v>
      </c>
      <c r="I396" s="653" t="s">
        <v>1568</v>
      </c>
      <c r="J396" s="653" t="s">
        <v>1569</v>
      </c>
      <c r="K396" s="653" t="s">
        <v>1570</v>
      </c>
      <c r="L396" s="655">
        <v>124.2</v>
      </c>
      <c r="M396" s="655">
        <v>1</v>
      </c>
      <c r="N396" s="656">
        <v>124.2</v>
      </c>
    </row>
    <row r="397" spans="1:14" ht="14.4" customHeight="1" x14ac:dyDescent="0.3">
      <c r="A397" s="651" t="s">
        <v>525</v>
      </c>
      <c r="B397" s="652" t="s">
        <v>526</v>
      </c>
      <c r="C397" s="653" t="s">
        <v>541</v>
      </c>
      <c r="D397" s="654" t="s">
        <v>1844</v>
      </c>
      <c r="E397" s="653" t="s">
        <v>547</v>
      </c>
      <c r="F397" s="654" t="s">
        <v>1846</v>
      </c>
      <c r="G397" s="653" t="s">
        <v>548</v>
      </c>
      <c r="H397" s="653" t="s">
        <v>1571</v>
      </c>
      <c r="I397" s="653" t="s">
        <v>635</v>
      </c>
      <c r="J397" s="653" t="s">
        <v>1572</v>
      </c>
      <c r="K397" s="653"/>
      <c r="L397" s="655">
        <v>45.83</v>
      </c>
      <c r="M397" s="655">
        <v>5</v>
      </c>
      <c r="N397" s="656">
        <v>229.15</v>
      </c>
    </row>
    <row r="398" spans="1:14" ht="14.4" customHeight="1" x14ac:dyDescent="0.3">
      <c r="A398" s="651" t="s">
        <v>525</v>
      </c>
      <c r="B398" s="652" t="s">
        <v>526</v>
      </c>
      <c r="C398" s="653" t="s">
        <v>541</v>
      </c>
      <c r="D398" s="654" t="s">
        <v>1844</v>
      </c>
      <c r="E398" s="653" t="s">
        <v>547</v>
      </c>
      <c r="F398" s="654" t="s">
        <v>1846</v>
      </c>
      <c r="G398" s="653" t="s">
        <v>548</v>
      </c>
      <c r="H398" s="653" t="s">
        <v>1573</v>
      </c>
      <c r="I398" s="653" t="s">
        <v>635</v>
      </c>
      <c r="J398" s="653" t="s">
        <v>1574</v>
      </c>
      <c r="K398" s="653"/>
      <c r="L398" s="655">
        <v>45.83</v>
      </c>
      <c r="M398" s="655">
        <v>10</v>
      </c>
      <c r="N398" s="656">
        <v>458.29999999999995</v>
      </c>
    </row>
    <row r="399" spans="1:14" ht="14.4" customHeight="1" x14ac:dyDescent="0.3">
      <c r="A399" s="651" t="s">
        <v>525</v>
      </c>
      <c r="B399" s="652" t="s">
        <v>526</v>
      </c>
      <c r="C399" s="653" t="s">
        <v>541</v>
      </c>
      <c r="D399" s="654" t="s">
        <v>1844</v>
      </c>
      <c r="E399" s="653" t="s">
        <v>547</v>
      </c>
      <c r="F399" s="654" t="s">
        <v>1846</v>
      </c>
      <c r="G399" s="653" t="s">
        <v>548</v>
      </c>
      <c r="H399" s="653" t="s">
        <v>1575</v>
      </c>
      <c r="I399" s="653" t="s">
        <v>635</v>
      </c>
      <c r="J399" s="653" t="s">
        <v>1576</v>
      </c>
      <c r="K399" s="653"/>
      <c r="L399" s="655">
        <v>45.830000000000013</v>
      </c>
      <c r="M399" s="655">
        <v>13</v>
      </c>
      <c r="N399" s="656">
        <v>595.79000000000019</v>
      </c>
    </row>
    <row r="400" spans="1:14" ht="14.4" customHeight="1" x14ac:dyDescent="0.3">
      <c r="A400" s="651" t="s">
        <v>525</v>
      </c>
      <c r="B400" s="652" t="s">
        <v>526</v>
      </c>
      <c r="C400" s="653" t="s">
        <v>541</v>
      </c>
      <c r="D400" s="654" t="s">
        <v>1844</v>
      </c>
      <c r="E400" s="653" t="s">
        <v>547</v>
      </c>
      <c r="F400" s="654" t="s">
        <v>1846</v>
      </c>
      <c r="G400" s="653" t="s">
        <v>548</v>
      </c>
      <c r="H400" s="653" t="s">
        <v>1577</v>
      </c>
      <c r="I400" s="653" t="s">
        <v>635</v>
      </c>
      <c r="J400" s="653" t="s">
        <v>1578</v>
      </c>
      <c r="K400" s="653"/>
      <c r="L400" s="655">
        <v>45.830000000000005</v>
      </c>
      <c r="M400" s="655">
        <v>12</v>
      </c>
      <c r="N400" s="656">
        <v>549.96</v>
      </c>
    </row>
    <row r="401" spans="1:14" ht="14.4" customHeight="1" x14ac:dyDescent="0.3">
      <c r="A401" s="651" t="s">
        <v>525</v>
      </c>
      <c r="B401" s="652" t="s">
        <v>526</v>
      </c>
      <c r="C401" s="653" t="s">
        <v>541</v>
      </c>
      <c r="D401" s="654" t="s">
        <v>1844</v>
      </c>
      <c r="E401" s="653" t="s">
        <v>547</v>
      </c>
      <c r="F401" s="654" t="s">
        <v>1846</v>
      </c>
      <c r="G401" s="653" t="s">
        <v>548</v>
      </c>
      <c r="H401" s="653" t="s">
        <v>787</v>
      </c>
      <c r="I401" s="653" t="s">
        <v>787</v>
      </c>
      <c r="J401" s="653" t="s">
        <v>788</v>
      </c>
      <c r="K401" s="653" t="s">
        <v>789</v>
      </c>
      <c r="L401" s="655">
        <v>72.44285714285715</v>
      </c>
      <c r="M401" s="655">
        <v>7</v>
      </c>
      <c r="N401" s="656">
        <v>507.1</v>
      </c>
    </row>
    <row r="402" spans="1:14" ht="14.4" customHeight="1" x14ac:dyDescent="0.3">
      <c r="A402" s="651" t="s">
        <v>525</v>
      </c>
      <c r="B402" s="652" t="s">
        <v>526</v>
      </c>
      <c r="C402" s="653" t="s">
        <v>541</v>
      </c>
      <c r="D402" s="654" t="s">
        <v>1844</v>
      </c>
      <c r="E402" s="653" t="s">
        <v>547</v>
      </c>
      <c r="F402" s="654" t="s">
        <v>1846</v>
      </c>
      <c r="G402" s="653" t="s">
        <v>548</v>
      </c>
      <c r="H402" s="653" t="s">
        <v>1121</v>
      </c>
      <c r="I402" s="653" t="s">
        <v>1121</v>
      </c>
      <c r="J402" s="653" t="s">
        <v>1122</v>
      </c>
      <c r="K402" s="653" t="s">
        <v>1123</v>
      </c>
      <c r="L402" s="655">
        <v>72.879999999999981</v>
      </c>
      <c r="M402" s="655">
        <v>3</v>
      </c>
      <c r="N402" s="656">
        <v>218.63999999999993</v>
      </c>
    </row>
    <row r="403" spans="1:14" ht="14.4" customHeight="1" x14ac:dyDescent="0.3">
      <c r="A403" s="651" t="s">
        <v>525</v>
      </c>
      <c r="B403" s="652" t="s">
        <v>526</v>
      </c>
      <c r="C403" s="653" t="s">
        <v>541</v>
      </c>
      <c r="D403" s="654" t="s">
        <v>1844</v>
      </c>
      <c r="E403" s="653" t="s">
        <v>547</v>
      </c>
      <c r="F403" s="654" t="s">
        <v>1846</v>
      </c>
      <c r="G403" s="653" t="s">
        <v>548</v>
      </c>
      <c r="H403" s="653" t="s">
        <v>790</v>
      </c>
      <c r="I403" s="653" t="s">
        <v>635</v>
      </c>
      <c r="J403" s="653" t="s">
        <v>791</v>
      </c>
      <c r="K403" s="653" t="s">
        <v>792</v>
      </c>
      <c r="L403" s="655">
        <v>253.60642393769166</v>
      </c>
      <c r="M403" s="655">
        <v>10</v>
      </c>
      <c r="N403" s="656">
        <v>2536.0642393769167</v>
      </c>
    </row>
    <row r="404" spans="1:14" ht="14.4" customHeight="1" x14ac:dyDescent="0.3">
      <c r="A404" s="651" t="s">
        <v>525</v>
      </c>
      <c r="B404" s="652" t="s">
        <v>526</v>
      </c>
      <c r="C404" s="653" t="s">
        <v>541</v>
      </c>
      <c r="D404" s="654" t="s">
        <v>1844</v>
      </c>
      <c r="E404" s="653" t="s">
        <v>547</v>
      </c>
      <c r="F404" s="654" t="s">
        <v>1846</v>
      </c>
      <c r="G404" s="653" t="s">
        <v>548</v>
      </c>
      <c r="H404" s="653" t="s">
        <v>1579</v>
      </c>
      <c r="I404" s="653" t="s">
        <v>635</v>
      </c>
      <c r="J404" s="653" t="s">
        <v>1580</v>
      </c>
      <c r="K404" s="653" t="s">
        <v>1581</v>
      </c>
      <c r="L404" s="655">
        <v>330</v>
      </c>
      <c r="M404" s="655">
        <v>80</v>
      </c>
      <c r="N404" s="656">
        <v>26400</v>
      </c>
    </row>
    <row r="405" spans="1:14" ht="14.4" customHeight="1" x14ac:dyDescent="0.3">
      <c r="A405" s="651" t="s">
        <v>525</v>
      </c>
      <c r="B405" s="652" t="s">
        <v>526</v>
      </c>
      <c r="C405" s="653" t="s">
        <v>541</v>
      </c>
      <c r="D405" s="654" t="s">
        <v>1844</v>
      </c>
      <c r="E405" s="653" t="s">
        <v>547</v>
      </c>
      <c r="F405" s="654" t="s">
        <v>1846</v>
      </c>
      <c r="G405" s="653" t="s">
        <v>548</v>
      </c>
      <c r="H405" s="653" t="s">
        <v>1582</v>
      </c>
      <c r="I405" s="653" t="s">
        <v>1582</v>
      </c>
      <c r="J405" s="653" t="s">
        <v>1583</v>
      </c>
      <c r="K405" s="653" t="s">
        <v>1584</v>
      </c>
      <c r="L405" s="655">
        <v>50.28</v>
      </c>
      <c r="M405" s="655">
        <v>2</v>
      </c>
      <c r="N405" s="656">
        <v>100.56</v>
      </c>
    </row>
    <row r="406" spans="1:14" ht="14.4" customHeight="1" x14ac:dyDescent="0.3">
      <c r="A406" s="651" t="s">
        <v>525</v>
      </c>
      <c r="B406" s="652" t="s">
        <v>526</v>
      </c>
      <c r="C406" s="653" t="s">
        <v>541</v>
      </c>
      <c r="D406" s="654" t="s">
        <v>1844</v>
      </c>
      <c r="E406" s="653" t="s">
        <v>547</v>
      </c>
      <c r="F406" s="654" t="s">
        <v>1846</v>
      </c>
      <c r="G406" s="653" t="s">
        <v>798</v>
      </c>
      <c r="H406" s="653" t="s">
        <v>1133</v>
      </c>
      <c r="I406" s="653" t="s">
        <v>1133</v>
      </c>
      <c r="J406" s="653" t="s">
        <v>1134</v>
      </c>
      <c r="K406" s="653" t="s">
        <v>1135</v>
      </c>
      <c r="L406" s="655">
        <v>12.059999999999997</v>
      </c>
      <c r="M406" s="655">
        <v>3</v>
      </c>
      <c r="N406" s="656">
        <v>36.179999999999993</v>
      </c>
    </row>
    <row r="407" spans="1:14" ht="14.4" customHeight="1" x14ac:dyDescent="0.3">
      <c r="A407" s="651" t="s">
        <v>525</v>
      </c>
      <c r="B407" s="652" t="s">
        <v>526</v>
      </c>
      <c r="C407" s="653" t="s">
        <v>541</v>
      </c>
      <c r="D407" s="654" t="s">
        <v>1844</v>
      </c>
      <c r="E407" s="653" t="s">
        <v>547</v>
      </c>
      <c r="F407" s="654" t="s">
        <v>1846</v>
      </c>
      <c r="G407" s="653" t="s">
        <v>798</v>
      </c>
      <c r="H407" s="653" t="s">
        <v>807</v>
      </c>
      <c r="I407" s="653" t="s">
        <v>808</v>
      </c>
      <c r="J407" s="653" t="s">
        <v>809</v>
      </c>
      <c r="K407" s="653" t="s">
        <v>810</v>
      </c>
      <c r="L407" s="655">
        <v>105.05999999999997</v>
      </c>
      <c r="M407" s="655">
        <v>1</v>
      </c>
      <c r="N407" s="656">
        <v>105.05999999999997</v>
      </c>
    </row>
    <row r="408" spans="1:14" ht="14.4" customHeight="1" x14ac:dyDescent="0.3">
      <c r="A408" s="651" t="s">
        <v>525</v>
      </c>
      <c r="B408" s="652" t="s">
        <v>526</v>
      </c>
      <c r="C408" s="653" t="s">
        <v>541</v>
      </c>
      <c r="D408" s="654" t="s">
        <v>1844</v>
      </c>
      <c r="E408" s="653" t="s">
        <v>547</v>
      </c>
      <c r="F408" s="654" t="s">
        <v>1846</v>
      </c>
      <c r="G408" s="653" t="s">
        <v>798</v>
      </c>
      <c r="H408" s="653" t="s">
        <v>1144</v>
      </c>
      <c r="I408" s="653" t="s">
        <v>1145</v>
      </c>
      <c r="J408" s="653" t="s">
        <v>1146</v>
      </c>
      <c r="K408" s="653" t="s">
        <v>1147</v>
      </c>
      <c r="L408" s="655">
        <v>3300</v>
      </c>
      <c r="M408" s="655">
        <v>1</v>
      </c>
      <c r="N408" s="656">
        <v>3300</v>
      </c>
    </row>
    <row r="409" spans="1:14" ht="14.4" customHeight="1" x14ac:dyDescent="0.3">
      <c r="A409" s="651" t="s">
        <v>525</v>
      </c>
      <c r="B409" s="652" t="s">
        <v>526</v>
      </c>
      <c r="C409" s="653" t="s">
        <v>541</v>
      </c>
      <c r="D409" s="654" t="s">
        <v>1844</v>
      </c>
      <c r="E409" s="653" t="s">
        <v>547</v>
      </c>
      <c r="F409" s="654" t="s">
        <v>1846</v>
      </c>
      <c r="G409" s="653" t="s">
        <v>798</v>
      </c>
      <c r="H409" s="653" t="s">
        <v>1585</v>
      </c>
      <c r="I409" s="653" t="s">
        <v>1586</v>
      </c>
      <c r="J409" s="653" t="s">
        <v>1587</v>
      </c>
      <c r="K409" s="653" t="s">
        <v>1588</v>
      </c>
      <c r="L409" s="655">
        <v>81.649999999999977</v>
      </c>
      <c r="M409" s="655">
        <v>4</v>
      </c>
      <c r="N409" s="656">
        <v>326.59999999999991</v>
      </c>
    </row>
    <row r="410" spans="1:14" ht="14.4" customHeight="1" x14ac:dyDescent="0.3">
      <c r="A410" s="651" t="s">
        <v>525</v>
      </c>
      <c r="B410" s="652" t="s">
        <v>526</v>
      </c>
      <c r="C410" s="653" t="s">
        <v>541</v>
      </c>
      <c r="D410" s="654" t="s">
        <v>1844</v>
      </c>
      <c r="E410" s="653" t="s">
        <v>547</v>
      </c>
      <c r="F410" s="654" t="s">
        <v>1846</v>
      </c>
      <c r="G410" s="653" t="s">
        <v>798</v>
      </c>
      <c r="H410" s="653" t="s">
        <v>1589</v>
      </c>
      <c r="I410" s="653" t="s">
        <v>1590</v>
      </c>
      <c r="J410" s="653" t="s">
        <v>1591</v>
      </c>
      <c r="K410" s="653" t="s">
        <v>1592</v>
      </c>
      <c r="L410" s="655">
        <v>36.180001086102926</v>
      </c>
      <c r="M410" s="655">
        <v>2</v>
      </c>
      <c r="N410" s="656">
        <v>72.360002172205853</v>
      </c>
    </row>
    <row r="411" spans="1:14" ht="14.4" customHeight="1" x14ac:dyDescent="0.3">
      <c r="A411" s="651" t="s">
        <v>525</v>
      </c>
      <c r="B411" s="652" t="s">
        <v>526</v>
      </c>
      <c r="C411" s="653" t="s">
        <v>541</v>
      </c>
      <c r="D411" s="654" t="s">
        <v>1844</v>
      </c>
      <c r="E411" s="653" t="s">
        <v>547</v>
      </c>
      <c r="F411" s="654" t="s">
        <v>1846</v>
      </c>
      <c r="G411" s="653" t="s">
        <v>798</v>
      </c>
      <c r="H411" s="653" t="s">
        <v>1148</v>
      </c>
      <c r="I411" s="653" t="s">
        <v>1149</v>
      </c>
      <c r="J411" s="653" t="s">
        <v>1150</v>
      </c>
      <c r="K411" s="653" t="s">
        <v>1151</v>
      </c>
      <c r="L411" s="655">
        <v>79.13000000000001</v>
      </c>
      <c r="M411" s="655">
        <v>10</v>
      </c>
      <c r="N411" s="656">
        <v>791.30000000000007</v>
      </c>
    </row>
    <row r="412" spans="1:14" ht="14.4" customHeight="1" x14ac:dyDescent="0.3">
      <c r="A412" s="651" t="s">
        <v>525</v>
      </c>
      <c r="B412" s="652" t="s">
        <v>526</v>
      </c>
      <c r="C412" s="653" t="s">
        <v>541</v>
      </c>
      <c r="D412" s="654" t="s">
        <v>1844</v>
      </c>
      <c r="E412" s="653" t="s">
        <v>547</v>
      </c>
      <c r="F412" s="654" t="s">
        <v>1846</v>
      </c>
      <c r="G412" s="653" t="s">
        <v>798</v>
      </c>
      <c r="H412" s="653" t="s">
        <v>1593</v>
      </c>
      <c r="I412" s="653" t="s">
        <v>1594</v>
      </c>
      <c r="J412" s="653" t="s">
        <v>832</v>
      </c>
      <c r="K412" s="653" t="s">
        <v>1595</v>
      </c>
      <c r="L412" s="655">
        <v>30.219999999999988</v>
      </c>
      <c r="M412" s="655">
        <v>1</v>
      </c>
      <c r="N412" s="656">
        <v>30.219999999999988</v>
      </c>
    </row>
    <row r="413" spans="1:14" ht="14.4" customHeight="1" x14ac:dyDescent="0.3">
      <c r="A413" s="651" t="s">
        <v>525</v>
      </c>
      <c r="B413" s="652" t="s">
        <v>526</v>
      </c>
      <c r="C413" s="653" t="s">
        <v>541</v>
      </c>
      <c r="D413" s="654" t="s">
        <v>1844</v>
      </c>
      <c r="E413" s="653" t="s">
        <v>547</v>
      </c>
      <c r="F413" s="654" t="s">
        <v>1846</v>
      </c>
      <c r="G413" s="653" t="s">
        <v>798</v>
      </c>
      <c r="H413" s="653" t="s">
        <v>1596</v>
      </c>
      <c r="I413" s="653" t="s">
        <v>1596</v>
      </c>
      <c r="J413" s="653" t="s">
        <v>1597</v>
      </c>
      <c r="K413" s="653" t="s">
        <v>1598</v>
      </c>
      <c r="L413" s="655">
        <v>63.399999999999984</v>
      </c>
      <c r="M413" s="655">
        <v>1</v>
      </c>
      <c r="N413" s="656">
        <v>63.399999999999984</v>
      </c>
    </row>
    <row r="414" spans="1:14" ht="14.4" customHeight="1" x14ac:dyDescent="0.3">
      <c r="A414" s="651" t="s">
        <v>525</v>
      </c>
      <c r="B414" s="652" t="s">
        <v>526</v>
      </c>
      <c r="C414" s="653" t="s">
        <v>541</v>
      </c>
      <c r="D414" s="654" t="s">
        <v>1844</v>
      </c>
      <c r="E414" s="653" t="s">
        <v>547</v>
      </c>
      <c r="F414" s="654" t="s">
        <v>1846</v>
      </c>
      <c r="G414" s="653" t="s">
        <v>798</v>
      </c>
      <c r="H414" s="653" t="s">
        <v>1152</v>
      </c>
      <c r="I414" s="653" t="s">
        <v>1153</v>
      </c>
      <c r="J414" s="653" t="s">
        <v>1154</v>
      </c>
      <c r="K414" s="653" t="s">
        <v>1155</v>
      </c>
      <c r="L414" s="655">
        <v>322.48999999999995</v>
      </c>
      <c r="M414" s="655">
        <v>1</v>
      </c>
      <c r="N414" s="656">
        <v>322.48999999999995</v>
      </c>
    </row>
    <row r="415" spans="1:14" ht="14.4" customHeight="1" x14ac:dyDescent="0.3">
      <c r="A415" s="651" t="s">
        <v>525</v>
      </c>
      <c r="B415" s="652" t="s">
        <v>526</v>
      </c>
      <c r="C415" s="653" t="s">
        <v>541</v>
      </c>
      <c r="D415" s="654" t="s">
        <v>1844</v>
      </c>
      <c r="E415" s="653" t="s">
        <v>547</v>
      </c>
      <c r="F415" s="654" t="s">
        <v>1846</v>
      </c>
      <c r="G415" s="653" t="s">
        <v>798</v>
      </c>
      <c r="H415" s="653" t="s">
        <v>1599</v>
      </c>
      <c r="I415" s="653" t="s">
        <v>1600</v>
      </c>
      <c r="J415" s="653" t="s">
        <v>1601</v>
      </c>
      <c r="K415" s="653" t="s">
        <v>946</v>
      </c>
      <c r="L415" s="655">
        <v>106.53999999999995</v>
      </c>
      <c r="M415" s="655">
        <v>1</v>
      </c>
      <c r="N415" s="656">
        <v>106.53999999999995</v>
      </c>
    </row>
    <row r="416" spans="1:14" ht="14.4" customHeight="1" x14ac:dyDescent="0.3">
      <c r="A416" s="651" t="s">
        <v>525</v>
      </c>
      <c r="B416" s="652" t="s">
        <v>526</v>
      </c>
      <c r="C416" s="653" t="s">
        <v>541</v>
      </c>
      <c r="D416" s="654" t="s">
        <v>1844</v>
      </c>
      <c r="E416" s="653" t="s">
        <v>547</v>
      </c>
      <c r="F416" s="654" t="s">
        <v>1846</v>
      </c>
      <c r="G416" s="653" t="s">
        <v>798</v>
      </c>
      <c r="H416" s="653" t="s">
        <v>1156</v>
      </c>
      <c r="I416" s="653" t="s">
        <v>1157</v>
      </c>
      <c r="J416" s="653" t="s">
        <v>1158</v>
      </c>
      <c r="K416" s="653" t="s">
        <v>1004</v>
      </c>
      <c r="L416" s="655">
        <v>86.430000000000021</v>
      </c>
      <c r="M416" s="655">
        <v>1</v>
      </c>
      <c r="N416" s="656">
        <v>86.430000000000021</v>
      </c>
    </row>
    <row r="417" spans="1:14" ht="14.4" customHeight="1" x14ac:dyDescent="0.3">
      <c r="A417" s="651" t="s">
        <v>525</v>
      </c>
      <c r="B417" s="652" t="s">
        <v>526</v>
      </c>
      <c r="C417" s="653" t="s">
        <v>541</v>
      </c>
      <c r="D417" s="654" t="s">
        <v>1844</v>
      </c>
      <c r="E417" s="653" t="s">
        <v>547</v>
      </c>
      <c r="F417" s="654" t="s">
        <v>1846</v>
      </c>
      <c r="G417" s="653" t="s">
        <v>798</v>
      </c>
      <c r="H417" s="653" t="s">
        <v>838</v>
      </c>
      <c r="I417" s="653" t="s">
        <v>839</v>
      </c>
      <c r="J417" s="653" t="s">
        <v>809</v>
      </c>
      <c r="K417" s="653" t="s">
        <v>840</v>
      </c>
      <c r="L417" s="655">
        <v>58.739999999999995</v>
      </c>
      <c r="M417" s="655">
        <v>1</v>
      </c>
      <c r="N417" s="656">
        <v>58.739999999999995</v>
      </c>
    </row>
    <row r="418" spans="1:14" ht="14.4" customHeight="1" x14ac:dyDescent="0.3">
      <c r="A418" s="651" t="s">
        <v>525</v>
      </c>
      <c r="B418" s="652" t="s">
        <v>526</v>
      </c>
      <c r="C418" s="653" t="s">
        <v>541</v>
      </c>
      <c r="D418" s="654" t="s">
        <v>1844</v>
      </c>
      <c r="E418" s="653" t="s">
        <v>547</v>
      </c>
      <c r="F418" s="654" t="s">
        <v>1846</v>
      </c>
      <c r="G418" s="653" t="s">
        <v>798</v>
      </c>
      <c r="H418" s="653" t="s">
        <v>1602</v>
      </c>
      <c r="I418" s="653" t="s">
        <v>1603</v>
      </c>
      <c r="J418" s="653" t="s">
        <v>1604</v>
      </c>
      <c r="K418" s="653" t="s">
        <v>1605</v>
      </c>
      <c r="L418" s="655">
        <v>79.059999999999988</v>
      </c>
      <c r="M418" s="655">
        <v>3</v>
      </c>
      <c r="N418" s="656">
        <v>237.17999999999995</v>
      </c>
    </row>
    <row r="419" spans="1:14" ht="14.4" customHeight="1" x14ac:dyDescent="0.3">
      <c r="A419" s="651" t="s">
        <v>525</v>
      </c>
      <c r="B419" s="652" t="s">
        <v>526</v>
      </c>
      <c r="C419" s="653" t="s">
        <v>541</v>
      </c>
      <c r="D419" s="654" t="s">
        <v>1844</v>
      </c>
      <c r="E419" s="653" t="s">
        <v>547</v>
      </c>
      <c r="F419" s="654" t="s">
        <v>1846</v>
      </c>
      <c r="G419" s="653" t="s">
        <v>798</v>
      </c>
      <c r="H419" s="653" t="s">
        <v>845</v>
      </c>
      <c r="I419" s="653" t="s">
        <v>846</v>
      </c>
      <c r="J419" s="653" t="s">
        <v>847</v>
      </c>
      <c r="K419" s="653" t="s">
        <v>848</v>
      </c>
      <c r="L419" s="655">
        <v>73.839631906970936</v>
      </c>
      <c r="M419" s="655">
        <v>3</v>
      </c>
      <c r="N419" s="656">
        <v>221.51889572091281</v>
      </c>
    </row>
    <row r="420" spans="1:14" ht="14.4" customHeight="1" x14ac:dyDescent="0.3">
      <c r="A420" s="651" t="s">
        <v>525</v>
      </c>
      <c r="B420" s="652" t="s">
        <v>526</v>
      </c>
      <c r="C420" s="653" t="s">
        <v>541</v>
      </c>
      <c r="D420" s="654" t="s">
        <v>1844</v>
      </c>
      <c r="E420" s="653" t="s">
        <v>547</v>
      </c>
      <c r="F420" s="654" t="s">
        <v>1846</v>
      </c>
      <c r="G420" s="653" t="s">
        <v>798</v>
      </c>
      <c r="H420" s="653" t="s">
        <v>1606</v>
      </c>
      <c r="I420" s="653" t="s">
        <v>1607</v>
      </c>
      <c r="J420" s="653" t="s">
        <v>1608</v>
      </c>
      <c r="K420" s="653" t="s">
        <v>621</v>
      </c>
      <c r="L420" s="655">
        <v>158.97999999999996</v>
      </c>
      <c r="M420" s="655">
        <v>1</v>
      </c>
      <c r="N420" s="656">
        <v>158.97999999999996</v>
      </c>
    </row>
    <row r="421" spans="1:14" ht="14.4" customHeight="1" x14ac:dyDescent="0.3">
      <c r="A421" s="651" t="s">
        <v>525</v>
      </c>
      <c r="B421" s="652" t="s">
        <v>526</v>
      </c>
      <c r="C421" s="653" t="s">
        <v>541</v>
      </c>
      <c r="D421" s="654" t="s">
        <v>1844</v>
      </c>
      <c r="E421" s="653" t="s">
        <v>547</v>
      </c>
      <c r="F421" s="654" t="s">
        <v>1846</v>
      </c>
      <c r="G421" s="653" t="s">
        <v>798</v>
      </c>
      <c r="H421" s="653" t="s">
        <v>1609</v>
      </c>
      <c r="I421" s="653" t="s">
        <v>1610</v>
      </c>
      <c r="J421" s="653" t="s">
        <v>1611</v>
      </c>
      <c r="K421" s="653" t="s">
        <v>1612</v>
      </c>
      <c r="L421" s="655">
        <v>102.65</v>
      </c>
      <c r="M421" s="655">
        <v>145</v>
      </c>
      <c r="N421" s="656">
        <v>14884.25</v>
      </c>
    </row>
    <row r="422" spans="1:14" ht="14.4" customHeight="1" x14ac:dyDescent="0.3">
      <c r="A422" s="651" t="s">
        <v>525</v>
      </c>
      <c r="B422" s="652" t="s">
        <v>526</v>
      </c>
      <c r="C422" s="653" t="s">
        <v>541</v>
      </c>
      <c r="D422" s="654" t="s">
        <v>1844</v>
      </c>
      <c r="E422" s="653" t="s">
        <v>547</v>
      </c>
      <c r="F422" s="654" t="s">
        <v>1846</v>
      </c>
      <c r="G422" s="653" t="s">
        <v>798</v>
      </c>
      <c r="H422" s="653" t="s">
        <v>1613</v>
      </c>
      <c r="I422" s="653" t="s">
        <v>1614</v>
      </c>
      <c r="J422" s="653" t="s">
        <v>1138</v>
      </c>
      <c r="K422" s="653" t="s">
        <v>1615</v>
      </c>
      <c r="L422" s="655">
        <v>171.67000000000002</v>
      </c>
      <c r="M422" s="655">
        <v>10</v>
      </c>
      <c r="N422" s="656">
        <v>1716.7000000000003</v>
      </c>
    </row>
    <row r="423" spans="1:14" ht="14.4" customHeight="1" x14ac:dyDescent="0.3">
      <c r="A423" s="651" t="s">
        <v>525</v>
      </c>
      <c r="B423" s="652" t="s">
        <v>526</v>
      </c>
      <c r="C423" s="653" t="s">
        <v>541</v>
      </c>
      <c r="D423" s="654" t="s">
        <v>1844</v>
      </c>
      <c r="E423" s="653" t="s">
        <v>547</v>
      </c>
      <c r="F423" s="654" t="s">
        <v>1846</v>
      </c>
      <c r="G423" s="653" t="s">
        <v>798</v>
      </c>
      <c r="H423" s="653" t="s">
        <v>1616</v>
      </c>
      <c r="I423" s="653" t="s">
        <v>1617</v>
      </c>
      <c r="J423" s="653" t="s">
        <v>1138</v>
      </c>
      <c r="K423" s="653" t="s">
        <v>1618</v>
      </c>
      <c r="L423" s="655">
        <v>131.2499587766641</v>
      </c>
      <c r="M423" s="655">
        <v>10</v>
      </c>
      <c r="N423" s="656">
        <v>1312.4995877666411</v>
      </c>
    </row>
    <row r="424" spans="1:14" ht="14.4" customHeight="1" x14ac:dyDescent="0.3">
      <c r="A424" s="651" t="s">
        <v>525</v>
      </c>
      <c r="B424" s="652" t="s">
        <v>526</v>
      </c>
      <c r="C424" s="653" t="s">
        <v>541</v>
      </c>
      <c r="D424" s="654" t="s">
        <v>1844</v>
      </c>
      <c r="E424" s="653" t="s">
        <v>547</v>
      </c>
      <c r="F424" s="654" t="s">
        <v>1846</v>
      </c>
      <c r="G424" s="653" t="s">
        <v>798</v>
      </c>
      <c r="H424" s="653" t="s">
        <v>1619</v>
      </c>
      <c r="I424" s="653" t="s">
        <v>1620</v>
      </c>
      <c r="J424" s="653" t="s">
        <v>1601</v>
      </c>
      <c r="K424" s="653" t="s">
        <v>1621</v>
      </c>
      <c r="L424" s="655">
        <v>61.659999999999975</v>
      </c>
      <c r="M424" s="655">
        <v>1</v>
      </c>
      <c r="N424" s="656">
        <v>61.659999999999975</v>
      </c>
    </row>
    <row r="425" spans="1:14" ht="14.4" customHeight="1" x14ac:dyDescent="0.3">
      <c r="A425" s="651" t="s">
        <v>525</v>
      </c>
      <c r="B425" s="652" t="s">
        <v>526</v>
      </c>
      <c r="C425" s="653" t="s">
        <v>541</v>
      </c>
      <c r="D425" s="654" t="s">
        <v>1844</v>
      </c>
      <c r="E425" s="653" t="s">
        <v>547</v>
      </c>
      <c r="F425" s="654" t="s">
        <v>1846</v>
      </c>
      <c r="G425" s="653" t="s">
        <v>798</v>
      </c>
      <c r="H425" s="653" t="s">
        <v>1622</v>
      </c>
      <c r="I425" s="653" t="s">
        <v>1623</v>
      </c>
      <c r="J425" s="653" t="s">
        <v>1138</v>
      </c>
      <c r="K425" s="653" t="s">
        <v>1624</v>
      </c>
      <c r="L425" s="655">
        <v>233.14279686662519</v>
      </c>
      <c r="M425" s="655">
        <v>70</v>
      </c>
      <c r="N425" s="656">
        <v>16319.995780663763</v>
      </c>
    </row>
    <row r="426" spans="1:14" ht="14.4" customHeight="1" x14ac:dyDescent="0.3">
      <c r="A426" s="651" t="s">
        <v>525</v>
      </c>
      <c r="B426" s="652" t="s">
        <v>526</v>
      </c>
      <c r="C426" s="653" t="s">
        <v>541</v>
      </c>
      <c r="D426" s="654" t="s">
        <v>1844</v>
      </c>
      <c r="E426" s="653" t="s">
        <v>547</v>
      </c>
      <c r="F426" s="654" t="s">
        <v>1846</v>
      </c>
      <c r="G426" s="653" t="s">
        <v>798</v>
      </c>
      <c r="H426" s="653" t="s">
        <v>1625</v>
      </c>
      <c r="I426" s="653" t="s">
        <v>1626</v>
      </c>
      <c r="J426" s="653" t="s">
        <v>1627</v>
      </c>
      <c r="K426" s="653" t="s">
        <v>1628</v>
      </c>
      <c r="L426" s="655">
        <v>101.11000000000001</v>
      </c>
      <c r="M426" s="655">
        <v>2</v>
      </c>
      <c r="N426" s="656">
        <v>202.22000000000003</v>
      </c>
    </row>
    <row r="427" spans="1:14" ht="14.4" customHeight="1" x14ac:dyDescent="0.3">
      <c r="A427" s="651" t="s">
        <v>525</v>
      </c>
      <c r="B427" s="652" t="s">
        <v>526</v>
      </c>
      <c r="C427" s="653" t="s">
        <v>541</v>
      </c>
      <c r="D427" s="654" t="s">
        <v>1844</v>
      </c>
      <c r="E427" s="653" t="s">
        <v>547</v>
      </c>
      <c r="F427" s="654" t="s">
        <v>1846</v>
      </c>
      <c r="G427" s="653" t="s">
        <v>798</v>
      </c>
      <c r="H427" s="653" t="s">
        <v>1629</v>
      </c>
      <c r="I427" s="653" t="s">
        <v>1630</v>
      </c>
      <c r="J427" s="653" t="s">
        <v>1631</v>
      </c>
      <c r="K427" s="653" t="s">
        <v>1632</v>
      </c>
      <c r="L427" s="655">
        <v>683.61</v>
      </c>
      <c r="M427" s="655">
        <v>1</v>
      </c>
      <c r="N427" s="656">
        <v>683.61</v>
      </c>
    </row>
    <row r="428" spans="1:14" ht="14.4" customHeight="1" x14ac:dyDescent="0.3">
      <c r="A428" s="651" t="s">
        <v>525</v>
      </c>
      <c r="B428" s="652" t="s">
        <v>526</v>
      </c>
      <c r="C428" s="653" t="s">
        <v>541</v>
      </c>
      <c r="D428" s="654" t="s">
        <v>1844</v>
      </c>
      <c r="E428" s="653" t="s">
        <v>547</v>
      </c>
      <c r="F428" s="654" t="s">
        <v>1846</v>
      </c>
      <c r="G428" s="653" t="s">
        <v>798</v>
      </c>
      <c r="H428" s="653" t="s">
        <v>1633</v>
      </c>
      <c r="I428" s="653" t="s">
        <v>1634</v>
      </c>
      <c r="J428" s="653" t="s">
        <v>1635</v>
      </c>
      <c r="K428" s="653" t="s">
        <v>1636</v>
      </c>
      <c r="L428" s="655">
        <v>691.44947363161737</v>
      </c>
      <c r="M428" s="655">
        <v>56</v>
      </c>
      <c r="N428" s="656">
        <v>38721.170523370572</v>
      </c>
    </row>
    <row r="429" spans="1:14" ht="14.4" customHeight="1" x14ac:dyDescent="0.3">
      <c r="A429" s="651" t="s">
        <v>525</v>
      </c>
      <c r="B429" s="652" t="s">
        <v>526</v>
      </c>
      <c r="C429" s="653" t="s">
        <v>541</v>
      </c>
      <c r="D429" s="654" t="s">
        <v>1844</v>
      </c>
      <c r="E429" s="653" t="s">
        <v>547</v>
      </c>
      <c r="F429" s="654" t="s">
        <v>1846</v>
      </c>
      <c r="G429" s="653" t="s">
        <v>798</v>
      </c>
      <c r="H429" s="653" t="s">
        <v>1637</v>
      </c>
      <c r="I429" s="653" t="s">
        <v>1638</v>
      </c>
      <c r="J429" s="653" t="s">
        <v>1639</v>
      </c>
      <c r="K429" s="653" t="s">
        <v>1640</v>
      </c>
      <c r="L429" s="655">
        <v>960.36938945404745</v>
      </c>
      <c r="M429" s="655">
        <v>46</v>
      </c>
      <c r="N429" s="656">
        <v>44176.991914886181</v>
      </c>
    </row>
    <row r="430" spans="1:14" ht="14.4" customHeight="1" x14ac:dyDescent="0.3">
      <c r="A430" s="651" t="s">
        <v>525</v>
      </c>
      <c r="B430" s="652" t="s">
        <v>526</v>
      </c>
      <c r="C430" s="653" t="s">
        <v>541</v>
      </c>
      <c r="D430" s="654" t="s">
        <v>1844</v>
      </c>
      <c r="E430" s="653" t="s">
        <v>547</v>
      </c>
      <c r="F430" s="654" t="s">
        <v>1846</v>
      </c>
      <c r="G430" s="653" t="s">
        <v>798</v>
      </c>
      <c r="H430" s="653" t="s">
        <v>1641</v>
      </c>
      <c r="I430" s="653" t="s">
        <v>1642</v>
      </c>
      <c r="J430" s="653" t="s">
        <v>1643</v>
      </c>
      <c r="K430" s="653" t="s">
        <v>1644</v>
      </c>
      <c r="L430" s="655">
        <v>55.779999999999966</v>
      </c>
      <c r="M430" s="655">
        <v>1</v>
      </c>
      <c r="N430" s="656">
        <v>55.779999999999966</v>
      </c>
    </row>
    <row r="431" spans="1:14" ht="14.4" customHeight="1" x14ac:dyDescent="0.3">
      <c r="A431" s="651" t="s">
        <v>525</v>
      </c>
      <c r="B431" s="652" t="s">
        <v>526</v>
      </c>
      <c r="C431" s="653" t="s">
        <v>541</v>
      </c>
      <c r="D431" s="654" t="s">
        <v>1844</v>
      </c>
      <c r="E431" s="653" t="s">
        <v>547</v>
      </c>
      <c r="F431" s="654" t="s">
        <v>1846</v>
      </c>
      <c r="G431" s="653" t="s">
        <v>798</v>
      </c>
      <c r="H431" s="653" t="s">
        <v>1179</v>
      </c>
      <c r="I431" s="653" t="s">
        <v>1179</v>
      </c>
      <c r="J431" s="653" t="s">
        <v>1146</v>
      </c>
      <c r="K431" s="653" t="s">
        <v>1147</v>
      </c>
      <c r="L431" s="655">
        <v>3300</v>
      </c>
      <c r="M431" s="655">
        <v>4</v>
      </c>
      <c r="N431" s="656">
        <v>13200</v>
      </c>
    </row>
    <row r="432" spans="1:14" ht="14.4" customHeight="1" x14ac:dyDescent="0.3">
      <c r="A432" s="651" t="s">
        <v>525</v>
      </c>
      <c r="B432" s="652" t="s">
        <v>526</v>
      </c>
      <c r="C432" s="653" t="s">
        <v>541</v>
      </c>
      <c r="D432" s="654" t="s">
        <v>1844</v>
      </c>
      <c r="E432" s="653" t="s">
        <v>547</v>
      </c>
      <c r="F432" s="654" t="s">
        <v>1846</v>
      </c>
      <c r="G432" s="653" t="s">
        <v>798</v>
      </c>
      <c r="H432" s="653" t="s">
        <v>852</v>
      </c>
      <c r="I432" s="653" t="s">
        <v>852</v>
      </c>
      <c r="J432" s="653" t="s">
        <v>853</v>
      </c>
      <c r="K432" s="653" t="s">
        <v>854</v>
      </c>
      <c r="L432" s="655">
        <v>67.829763675463411</v>
      </c>
      <c r="M432" s="655">
        <v>590</v>
      </c>
      <c r="N432" s="656">
        <v>40019.560568523411</v>
      </c>
    </row>
    <row r="433" spans="1:14" ht="14.4" customHeight="1" x14ac:dyDescent="0.3">
      <c r="A433" s="651" t="s">
        <v>525</v>
      </c>
      <c r="B433" s="652" t="s">
        <v>526</v>
      </c>
      <c r="C433" s="653" t="s">
        <v>541</v>
      </c>
      <c r="D433" s="654" t="s">
        <v>1844</v>
      </c>
      <c r="E433" s="653" t="s">
        <v>547</v>
      </c>
      <c r="F433" s="654" t="s">
        <v>1846</v>
      </c>
      <c r="G433" s="653" t="s">
        <v>798</v>
      </c>
      <c r="H433" s="653" t="s">
        <v>1645</v>
      </c>
      <c r="I433" s="653" t="s">
        <v>1646</v>
      </c>
      <c r="J433" s="653" t="s">
        <v>1647</v>
      </c>
      <c r="K433" s="653" t="s">
        <v>1648</v>
      </c>
      <c r="L433" s="655">
        <v>245.38</v>
      </c>
      <c r="M433" s="655">
        <v>1</v>
      </c>
      <c r="N433" s="656">
        <v>245.38</v>
      </c>
    </row>
    <row r="434" spans="1:14" ht="14.4" customHeight="1" x14ac:dyDescent="0.3">
      <c r="A434" s="651" t="s">
        <v>525</v>
      </c>
      <c r="B434" s="652" t="s">
        <v>526</v>
      </c>
      <c r="C434" s="653" t="s">
        <v>541</v>
      </c>
      <c r="D434" s="654" t="s">
        <v>1844</v>
      </c>
      <c r="E434" s="653" t="s">
        <v>1180</v>
      </c>
      <c r="F434" s="654" t="s">
        <v>1848</v>
      </c>
      <c r="G434" s="653" t="s">
        <v>548</v>
      </c>
      <c r="H434" s="653" t="s">
        <v>1649</v>
      </c>
      <c r="I434" s="653" t="s">
        <v>635</v>
      </c>
      <c r="J434" s="653" t="s">
        <v>1650</v>
      </c>
      <c r="K434" s="653" t="s">
        <v>1651</v>
      </c>
      <c r="L434" s="655">
        <v>185.64</v>
      </c>
      <c r="M434" s="655">
        <v>102</v>
      </c>
      <c r="N434" s="656">
        <v>18935.28</v>
      </c>
    </row>
    <row r="435" spans="1:14" ht="14.4" customHeight="1" x14ac:dyDescent="0.3">
      <c r="A435" s="651" t="s">
        <v>525</v>
      </c>
      <c r="B435" s="652" t="s">
        <v>526</v>
      </c>
      <c r="C435" s="653" t="s">
        <v>541</v>
      </c>
      <c r="D435" s="654" t="s">
        <v>1844</v>
      </c>
      <c r="E435" s="653" t="s">
        <v>1180</v>
      </c>
      <c r="F435" s="654" t="s">
        <v>1848</v>
      </c>
      <c r="G435" s="653" t="s">
        <v>548</v>
      </c>
      <c r="H435" s="653" t="s">
        <v>1652</v>
      </c>
      <c r="I435" s="653" t="s">
        <v>635</v>
      </c>
      <c r="J435" s="653" t="s">
        <v>1653</v>
      </c>
      <c r="K435" s="653"/>
      <c r="L435" s="655">
        <v>253.76</v>
      </c>
      <c r="M435" s="655">
        <v>32</v>
      </c>
      <c r="N435" s="656">
        <v>8120.32</v>
      </c>
    </row>
    <row r="436" spans="1:14" ht="14.4" customHeight="1" x14ac:dyDescent="0.3">
      <c r="A436" s="651" t="s">
        <v>525</v>
      </c>
      <c r="B436" s="652" t="s">
        <v>526</v>
      </c>
      <c r="C436" s="653" t="s">
        <v>541</v>
      </c>
      <c r="D436" s="654" t="s">
        <v>1844</v>
      </c>
      <c r="E436" s="653" t="s">
        <v>1180</v>
      </c>
      <c r="F436" s="654" t="s">
        <v>1848</v>
      </c>
      <c r="G436" s="653" t="s">
        <v>798</v>
      </c>
      <c r="H436" s="653" t="s">
        <v>1654</v>
      </c>
      <c r="I436" s="653" t="s">
        <v>1655</v>
      </c>
      <c r="J436" s="653" t="s">
        <v>1656</v>
      </c>
      <c r="K436" s="653" t="s">
        <v>1657</v>
      </c>
      <c r="L436" s="655">
        <v>40.92</v>
      </c>
      <c r="M436" s="655">
        <v>8</v>
      </c>
      <c r="N436" s="656">
        <v>327.36</v>
      </c>
    </row>
    <row r="437" spans="1:14" ht="14.4" customHeight="1" x14ac:dyDescent="0.3">
      <c r="A437" s="651" t="s">
        <v>525</v>
      </c>
      <c r="B437" s="652" t="s">
        <v>526</v>
      </c>
      <c r="C437" s="653" t="s">
        <v>541</v>
      </c>
      <c r="D437" s="654" t="s">
        <v>1844</v>
      </c>
      <c r="E437" s="653" t="s">
        <v>1180</v>
      </c>
      <c r="F437" s="654" t="s">
        <v>1848</v>
      </c>
      <c r="G437" s="653" t="s">
        <v>798</v>
      </c>
      <c r="H437" s="653" t="s">
        <v>1658</v>
      </c>
      <c r="I437" s="653" t="s">
        <v>1658</v>
      </c>
      <c r="J437" s="653" t="s">
        <v>1659</v>
      </c>
      <c r="K437" s="653" t="s">
        <v>1660</v>
      </c>
      <c r="L437" s="655">
        <v>252.78</v>
      </c>
      <c r="M437" s="655">
        <v>32</v>
      </c>
      <c r="N437" s="656">
        <v>8088.96</v>
      </c>
    </row>
    <row r="438" spans="1:14" ht="14.4" customHeight="1" x14ac:dyDescent="0.3">
      <c r="A438" s="651" t="s">
        <v>525</v>
      </c>
      <c r="B438" s="652" t="s">
        <v>526</v>
      </c>
      <c r="C438" s="653" t="s">
        <v>541</v>
      </c>
      <c r="D438" s="654" t="s">
        <v>1844</v>
      </c>
      <c r="E438" s="653" t="s">
        <v>1180</v>
      </c>
      <c r="F438" s="654" t="s">
        <v>1848</v>
      </c>
      <c r="G438" s="653" t="s">
        <v>798</v>
      </c>
      <c r="H438" s="653" t="s">
        <v>1661</v>
      </c>
      <c r="I438" s="653" t="s">
        <v>1662</v>
      </c>
      <c r="J438" s="653" t="s">
        <v>1663</v>
      </c>
      <c r="K438" s="653" t="s">
        <v>1664</v>
      </c>
      <c r="L438" s="655">
        <v>156.49</v>
      </c>
      <c r="M438" s="655">
        <v>64</v>
      </c>
      <c r="N438" s="656">
        <v>10015.36</v>
      </c>
    </row>
    <row r="439" spans="1:14" ht="14.4" customHeight="1" x14ac:dyDescent="0.3">
      <c r="A439" s="651" t="s">
        <v>525</v>
      </c>
      <c r="B439" s="652" t="s">
        <v>526</v>
      </c>
      <c r="C439" s="653" t="s">
        <v>541</v>
      </c>
      <c r="D439" s="654" t="s">
        <v>1844</v>
      </c>
      <c r="E439" s="653" t="s">
        <v>1180</v>
      </c>
      <c r="F439" s="654" t="s">
        <v>1848</v>
      </c>
      <c r="G439" s="653" t="s">
        <v>798</v>
      </c>
      <c r="H439" s="653" t="s">
        <v>1665</v>
      </c>
      <c r="I439" s="653" t="s">
        <v>1665</v>
      </c>
      <c r="J439" s="653" t="s">
        <v>1666</v>
      </c>
      <c r="K439" s="653" t="s">
        <v>1667</v>
      </c>
      <c r="L439" s="655">
        <v>111.94999999999997</v>
      </c>
      <c r="M439" s="655">
        <v>1</v>
      </c>
      <c r="N439" s="656">
        <v>111.94999999999997</v>
      </c>
    </row>
    <row r="440" spans="1:14" ht="14.4" customHeight="1" x14ac:dyDescent="0.3">
      <c r="A440" s="651" t="s">
        <v>525</v>
      </c>
      <c r="B440" s="652" t="s">
        <v>526</v>
      </c>
      <c r="C440" s="653" t="s">
        <v>541</v>
      </c>
      <c r="D440" s="654" t="s">
        <v>1844</v>
      </c>
      <c r="E440" s="653" t="s">
        <v>1180</v>
      </c>
      <c r="F440" s="654" t="s">
        <v>1848</v>
      </c>
      <c r="G440" s="653" t="s">
        <v>798</v>
      </c>
      <c r="H440" s="653" t="s">
        <v>1668</v>
      </c>
      <c r="I440" s="653" t="s">
        <v>1668</v>
      </c>
      <c r="J440" s="653" t="s">
        <v>1669</v>
      </c>
      <c r="K440" s="653" t="s">
        <v>1667</v>
      </c>
      <c r="L440" s="655">
        <v>111.95059920960647</v>
      </c>
      <c r="M440" s="655">
        <v>3</v>
      </c>
      <c r="N440" s="656">
        <v>335.85179762881938</v>
      </c>
    </row>
    <row r="441" spans="1:14" ht="14.4" customHeight="1" x14ac:dyDescent="0.3">
      <c r="A441" s="651" t="s">
        <v>525</v>
      </c>
      <c r="B441" s="652" t="s">
        <v>526</v>
      </c>
      <c r="C441" s="653" t="s">
        <v>541</v>
      </c>
      <c r="D441" s="654" t="s">
        <v>1844</v>
      </c>
      <c r="E441" s="653" t="s">
        <v>1180</v>
      </c>
      <c r="F441" s="654" t="s">
        <v>1848</v>
      </c>
      <c r="G441" s="653" t="s">
        <v>798</v>
      </c>
      <c r="H441" s="653" t="s">
        <v>1670</v>
      </c>
      <c r="I441" s="653" t="s">
        <v>1671</v>
      </c>
      <c r="J441" s="653" t="s">
        <v>1672</v>
      </c>
      <c r="K441" s="653" t="s">
        <v>1673</v>
      </c>
      <c r="L441" s="655">
        <v>111.95</v>
      </c>
      <c r="M441" s="655">
        <v>6</v>
      </c>
      <c r="N441" s="656">
        <v>671.7</v>
      </c>
    </row>
    <row r="442" spans="1:14" ht="14.4" customHeight="1" x14ac:dyDescent="0.3">
      <c r="A442" s="651" t="s">
        <v>525</v>
      </c>
      <c r="B442" s="652" t="s">
        <v>526</v>
      </c>
      <c r="C442" s="653" t="s">
        <v>541</v>
      </c>
      <c r="D442" s="654" t="s">
        <v>1844</v>
      </c>
      <c r="E442" s="653" t="s">
        <v>1180</v>
      </c>
      <c r="F442" s="654" t="s">
        <v>1848</v>
      </c>
      <c r="G442" s="653" t="s">
        <v>798</v>
      </c>
      <c r="H442" s="653" t="s">
        <v>1674</v>
      </c>
      <c r="I442" s="653" t="s">
        <v>1675</v>
      </c>
      <c r="J442" s="653" t="s">
        <v>1676</v>
      </c>
      <c r="K442" s="653" t="s">
        <v>1677</v>
      </c>
      <c r="L442" s="655">
        <v>135.6</v>
      </c>
      <c r="M442" s="655">
        <v>2</v>
      </c>
      <c r="N442" s="656">
        <v>271.2</v>
      </c>
    </row>
    <row r="443" spans="1:14" ht="14.4" customHeight="1" x14ac:dyDescent="0.3">
      <c r="A443" s="651" t="s">
        <v>525</v>
      </c>
      <c r="B443" s="652" t="s">
        <v>526</v>
      </c>
      <c r="C443" s="653" t="s">
        <v>541</v>
      </c>
      <c r="D443" s="654" t="s">
        <v>1844</v>
      </c>
      <c r="E443" s="653" t="s">
        <v>1180</v>
      </c>
      <c r="F443" s="654" t="s">
        <v>1848</v>
      </c>
      <c r="G443" s="653" t="s">
        <v>798</v>
      </c>
      <c r="H443" s="653" t="s">
        <v>1678</v>
      </c>
      <c r="I443" s="653" t="s">
        <v>1679</v>
      </c>
      <c r="J443" s="653" t="s">
        <v>1680</v>
      </c>
      <c r="K443" s="653" t="s">
        <v>1667</v>
      </c>
      <c r="L443" s="655">
        <v>111.95029960480323</v>
      </c>
      <c r="M443" s="655">
        <v>4</v>
      </c>
      <c r="N443" s="656">
        <v>447.80119841921294</v>
      </c>
    </row>
    <row r="444" spans="1:14" ht="14.4" customHeight="1" x14ac:dyDescent="0.3">
      <c r="A444" s="651" t="s">
        <v>525</v>
      </c>
      <c r="B444" s="652" t="s">
        <v>526</v>
      </c>
      <c r="C444" s="653" t="s">
        <v>541</v>
      </c>
      <c r="D444" s="654" t="s">
        <v>1844</v>
      </c>
      <c r="E444" s="653" t="s">
        <v>1180</v>
      </c>
      <c r="F444" s="654" t="s">
        <v>1848</v>
      </c>
      <c r="G444" s="653" t="s">
        <v>798</v>
      </c>
      <c r="H444" s="653" t="s">
        <v>1681</v>
      </c>
      <c r="I444" s="653" t="s">
        <v>1681</v>
      </c>
      <c r="J444" s="653" t="s">
        <v>1682</v>
      </c>
      <c r="K444" s="653" t="s">
        <v>1183</v>
      </c>
      <c r="L444" s="655">
        <v>122.68999999999998</v>
      </c>
      <c r="M444" s="655">
        <v>2.5</v>
      </c>
      <c r="N444" s="656">
        <v>306.72499999999997</v>
      </c>
    </row>
    <row r="445" spans="1:14" ht="14.4" customHeight="1" x14ac:dyDescent="0.3">
      <c r="A445" s="651" t="s">
        <v>525</v>
      </c>
      <c r="B445" s="652" t="s">
        <v>526</v>
      </c>
      <c r="C445" s="653" t="s">
        <v>541</v>
      </c>
      <c r="D445" s="654" t="s">
        <v>1844</v>
      </c>
      <c r="E445" s="653" t="s">
        <v>1180</v>
      </c>
      <c r="F445" s="654" t="s">
        <v>1848</v>
      </c>
      <c r="G445" s="653" t="s">
        <v>798</v>
      </c>
      <c r="H445" s="653" t="s">
        <v>1181</v>
      </c>
      <c r="I445" s="653" t="s">
        <v>1181</v>
      </c>
      <c r="J445" s="653" t="s">
        <v>1182</v>
      </c>
      <c r="K445" s="653" t="s">
        <v>1183</v>
      </c>
      <c r="L445" s="655">
        <v>122.6900193784813</v>
      </c>
      <c r="M445" s="655">
        <v>4</v>
      </c>
      <c r="N445" s="656">
        <v>490.76007751392518</v>
      </c>
    </row>
    <row r="446" spans="1:14" ht="14.4" customHeight="1" x14ac:dyDescent="0.3">
      <c r="A446" s="651" t="s">
        <v>525</v>
      </c>
      <c r="B446" s="652" t="s">
        <v>526</v>
      </c>
      <c r="C446" s="653" t="s">
        <v>541</v>
      </c>
      <c r="D446" s="654" t="s">
        <v>1844</v>
      </c>
      <c r="E446" s="653" t="s">
        <v>858</v>
      </c>
      <c r="F446" s="654" t="s">
        <v>1847</v>
      </c>
      <c r="G446" s="653"/>
      <c r="H446" s="653" t="s">
        <v>1683</v>
      </c>
      <c r="I446" s="653" t="s">
        <v>1684</v>
      </c>
      <c r="J446" s="653" t="s">
        <v>1685</v>
      </c>
      <c r="K446" s="653" t="s">
        <v>1686</v>
      </c>
      <c r="L446" s="655">
        <v>659.89547435897441</v>
      </c>
      <c r="M446" s="655">
        <v>3.9000000000000004</v>
      </c>
      <c r="N446" s="656">
        <v>2573.5923500000004</v>
      </c>
    </row>
    <row r="447" spans="1:14" ht="14.4" customHeight="1" x14ac:dyDescent="0.3">
      <c r="A447" s="651" t="s">
        <v>525</v>
      </c>
      <c r="B447" s="652" t="s">
        <v>526</v>
      </c>
      <c r="C447" s="653" t="s">
        <v>541</v>
      </c>
      <c r="D447" s="654" t="s">
        <v>1844</v>
      </c>
      <c r="E447" s="653" t="s">
        <v>858</v>
      </c>
      <c r="F447" s="654" t="s">
        <v>1847</v>
      </c>
      <c r="G447" s="653"/>
      <c r="H447" s="653" t="s">
        <v>1687</v>
      </c>
      <c r="I447" s="653" t="s">
        <v>1687</v>
      </c>
      <c r="J447" s="653" t="s">
        <v>1688</v>
      </c>
      <c r="K447" s="653" t="s">
        <v>878</v>
      </c>
      <c r="L447" s="655">
        <v>33.659999999999997</v>
      </c>
      <c r="M447" s="655">
        <v>6</v>
      </c>
      <c r="N447" s="656">
        <v>201.95999999999998</v>
      </c>
    </row>
    <row r="448" spans="1:14" ht="14.4" customHeight="1" x14ac:dyDescent="0.3">
      <c r="A448" s="651" t="s">
        <v>525</v>
      </c>
      <c r="B448" s="652" t="s">
        <v>526</v>
      </c>
      <c r="C448" s="653" t="s">
        <v>541</v>
      </c>
      <c r="D448" s="654" t="s">
        <v>1844</v>
      </c>
      <c r="E448" s="653" t="s">
        <v>858</v>
      </c>
      <c r="F448" s="654" t="s">
        <v>1847</v>
      </c>
      <c r="G448" s="653"/>
      <c r="H448" s="653" t="s">
        <v>1689</v>
      </c>
      <c r="I448" s="653" t="s">
        <v>1689</v>
      </c>
      <c r="J448" s="653" t="s">
        <v>1690</v>
      </c>
      <c r="K448" s="653" t="s">
        <v>1691</v>
      </c>
      <c r="L448" s="655">
        <v>412.80237008212112</v>
      </c>
      <c r="M448" s="655">
        <v>4</v>
      </c>
      <c r="N448" s="656">
        <v>1651.2094803284845</v>
      </c>
    </row>
    <row r="449" spans="1:14" ht="14.4" customHeight="1" x14ac:dyDescent="0.3">
      <c r="A449" s="651" t="s">
        <v>525</v>
      </c>
      <c r="B449" s="652" t="s">
        <v>526</v>
      </c>
      <c r="C449" s="653" t="s">
        <v>541</v>
      </c>
      <c r="D449" s="654" t="s">
        <v>1844</v>
      </c>
      <c r="E449" s="653" t="s">
        <v>858</v>
      </c>
      <c r="F449" s="654" t="s">
        <v>1847</v>
      </c>
      <c r="G449" s="653" t="s">
        <v>548</v>
      </c>
      <c r="H449" s="653" t="s">
        <v>1692</v>
      </c>
      <c r="I449" s="653" t="s">
        <v>1693</v>
      </c>
      <c r="J449" s="653" t="s">
        <v>1694</v>
      </c>
      <c r="K449" s="653" t="s">
        <v>1695</v>
      </c>
      <c r="L449" s="655">
        <v>25.489999999999995</v>
      </c>
      <c r="M449" s="655">
        <v>3</v>
      </c>
      <c r="N449" s="656">
        <v>76.469999999999985</v>
      </c>
    </row>
    <row r="450" spans="1:14" ht="14.4" customHeight="1" x14ac:dyDescent="0.3">
      <c r="A450" s="651" t="s">
        <v>525</v>
      </c>
      <c r="B450" s="652" t="s">
        <v>526</v>
      </c>
      <c r="C450" s="653" t="s">
        <v>541</v>
      </c>
      <c r="D450" s="654" t="s">
        <v>1844</v>
      </c>
      <c r="E450" s="653" t="s">
        <v>858</v>
      </c>
      <c r="F450" s="654" t="s">
        <v>1847</v>
      </c>
      <c r="G450" s="653" t="s">
        <v>548</v>
      </c>
      <c r="H450" s="653" t="s">
        <v>1696</v>
      </c>
      <c r="I450" s="653" t="s">
        <v>1697</v>
      </c>
      <c r="J450" s="653" t="s">
        <v>788</v>
      </c>
      <c r="K450" s="653" t="s">
        <v>1698</v>
      </c>
      <c r="L450" s="655">
        <v>235.77000000000007</v>
      </c>
      <c r="M450" s="655">
        <v>3</v>
      </c>
      <c r="N450" s="656">
        <v>707.31000000000017</v>
      </c>
    </row>
    <row r="451" spans="1:14" ht="14.4" customHeight="1" x14ac:dyDescent="0.3">
      <c r="A451" s="651" t="s">
        <v>525</v>
      </c>
      <c r="B451" s="652" t="s">
        <v>526</v>
      </c>
      <c r="C451" s="653" t="s">
        <v>541</v>
      </c>
      <c r="D451" s="654" t="s">
        <v>1844</v>
      </c>
      <c r="E451" s="653" t="s">
        <v>858</v>
      </c>
      <c r="F451" s="654" t="s">
        <v>1847</v>
      </c>
      <c r="G451" s="653" t="s">
        <v>548</v>
      </c>
      <c r="H451" s="653" t="s">
        <v>1699</v>
      </c>
      <c r="I451" s="653" t="s">
        <v>1700</v>
      </c>
      <c r="J451" s="653" t="s">
        <v>1701</v>
      </c>
      <c r="K451" s="653" t="s">
        <v>1702</v>
      </c>
      <c r="L451" s="655">
        <v>95.980930620593583</v>
      </c>
      <c r="M451" s="655">
        <v>1</v>
      </c>
      <c r="N451" s="656">
        <v>95.980930620593583</v>
      </c>
    </row>
    <row r="452" spans="1:14" ht="14.4" customHeight="1" x14ac:dyDescent="0.3">
      <c r="A452" s="651" t="s">
        <v>525</v>
      </c>
      <c r="B452" s="652" t="s">
        <v>526</v>
      </c>
      <c r="C452" s="653" t="s">
        <v>541</v>
      </c>
      <c r="D452" s="654" t="s">
        <v>1844</v>
      </c>
      <c r="E452" s="653" t="s">
        <v>858</v>
      </c>
      <c r="F452" s="654" t="s">
        <v>1847</v>
      </c>
      <c r="G452" s="653" t="s">
        <v>548</v>
      </c>
      <c r="H452" s="653" t="s">
        <v>1703</v>
      </c>
      <c r="I452" s="653" t="s">
        <v>1704</v>
      </c>
      <c r="J452" s="653" t="s">
        <v>1705</v>
      </c>
      <c r="K452" s="653" t="s">
        <v>1706</v>
      </c>
      <c r="L452" s="655">
        <v>38.130000000000003</v>
      </c>
      <c r="M452" s="655">
        <v>2</v>
      </c>
      <c r="N452" s="656">
        <v>76.260000000000005</v>
      </c>
    </row>
    <row r="453" spans="1:14" ht="14.4" customHeight="1" x14ac:dyDescent="0.3">
      <c r="A453" s="651" t="s">
        <v>525</v>
      </c>
      <c r="B453" s="652" t="s">
        <v>526</v>
      </c>
      <c r="C453" s="653" t="s">
        <v>541</v>
      </c>
      <c r="D453" s="654" t="s">
        <v>1844</v>
      </c>
      <c r="E453" s="653" t="s">
        <v>858</v>
      </c>
      <c r="F453" s="654" t="s">
        <v>1847</v>
      </c>
      <c r="G453" s="653" t="s">
        <v>548</v>
      </c>
      <c r="H453" s="653" t="s">
        <v>1707</v>
      </c>
      <c r="I453" s="653" t="s">
        <v>1707</v>
      </c>
      <c r="J453" s="653" t="s">
        <v>1708</v>
      </c>
      <c r="K453" s="653" t="s">
        <v>1709</v>
      </c>
      <c r="L453" s="655">
        <v>286</v>
      </c>
      <c r="M453" s="655">
        <v>1</v>
      </c>
      <c r="N453" s="656">
        <v>286</v>
      </c>
    </row>
    <row r="454" spans="1:14" ht="14.4" customHeight="1" x14ac:dyDescent="0.3">
      <c r="A454" s="651" t="s">
        <v>525</v>
      </c>
      <c r="B454" s="652" t="s">
        <v>526</v>
      </c>
      <c r="C454" s="653" t="s">
        <v>541</v>
      </c>
      <c r="D454" s="654" t="s">
        <v>1844</v>
      </c>
      <c r="E454" s="653" t="s">
        <v>858</v>
      </c>
      <c r="F454" s="654" t="s">
        <v>1847</v>
      </c>
      <c r="G454" s="653" t="s">
        <v>798</v>
      </c>
      <c r="H454" s="653" t="s">
        <v>1710</v>
      </c>
      <c r="I454" s="653" t="s">
        <v>1710</v>
      </c>
      <c r="J454" s="653" t="s">
        <v>1711</v>
      </c>
      <c r="K454" s="653" t="s">
        <v>1712</v>
      </c>
      <c r="L454" s="655">
        <v>63.094999999999992</v>
      </c>
      <c r="M454" s="655">
        <v>6</v>
      </c>
      <c r="N454" s="656">
        <v>378.56999999999994</v>
      </c>
    </row>
    <row r="455" spans="1:14" ht="14.4" customHeight="1" x14ac:dyDescent="0.3">
      <c r="A455" s="651" t="s">
        <v>525</v>
      </c>
      <c r="B455" s="652" t="s">
        <v>526</v>
      </c>
      <c r="C455" s="653" t="s">
        <v>541</v>
      </c>
      <c r="D455" s="654" t="s">
        <v>1844</v>
      </c>
      <c r="E455" s="653" t="s">
        <v>858</v>
      </c>
      <c r="F455" s="654" t="s">
        <v>1847</v>
      </c>
      <c r="G455" s="653" t="s">
        <v>798</v>
      </c>
      <c r="H455" s="653" t="s">
        <v>865</v>
      </c>
      <c r="I455" s="653" t="s">
        <v>866</v>
      </c>
      <c r="J455" s="653" t="s">
        <v>861</v>
      </c>
      <c r="K455" s="653" t="s">
        <v>867</v>
      </c>
      <c r="L455" s="655">
        <v>21.998559556786699</v>
      </c>
      <c r="M455" s="655">
        <v>76</v>
      </c>
      <c r="N455" s="656">
        <v>1671.8905263157892</v>
      </c>
    </row>
    <row r="456" spans="1:14" ht="14.4" customHeight="1" x14ac:dyDescent="0.3">
      <c r="A456" s="651" t="s">
        <v>525</v>
      </c>
      <c r="B456" s="652" t="s">
        <v>526</v>
      </c>
      <c r="C456" s="653" t="s">
        <v>541</v>
      </c>
      <c r="D456" s="654" t="s">
        <v>1844</v>
      </c>
      <c r="E456" s="653" t="s">
        <v>858</v>
      </c>
      <c r="F456" s="654" t="s">
        <v>1847</v>
      </c>
      <c r="G456" s="653" t="s">
        <v>798</v>
      </c>
      <c r="H456" s="653" t="s">
        <v>1713</v>
      </c>
      <c r="I456" s="653" t="s">
        <v>1714</v>
      </c>
      <c r="J456" s="653" t="s">
        <v>1715</v>
      </c>
      <c r="K456" s="653" t="s">
        <v>1716</v>
      </c>
      <c r="L456" s="655">
        <v>598.83999999999992</v>
      </c>
      <c r="M456" s="655">
        <v>1.3</v>
      </c>
      <c r="N456" s="656">
        <v>778.49199999999996</v>
      </c>
    </row>
    <row r="457" spans="1:14" ht="14.4" customHeight="1" x14ac:dyDescent="0.3">
      <c r="A457" s="651" t="s">
        <v>525</v>
      </c>
      <c r="B457" s="652" t="s">
        <v>526</v>
      </c>
      <c r="C457" s="653" t="s">
        <v>541</v>
      </c>
      <c r="D457" s="654" t="s">
        <v>1844</v>
      </c>
      <c r="E457" s="653" t="s">
        <v>858</v>
      </c>
      <c r="F457" s="654" t="s">
        <v>1847</v>
      </c>
      <c r="G457" s="653" t="s">
        <v>798</v>
      </c>
      <c r="H457" s="653" t="s">
        <v>868</v>
      </c>
      <c r="I457" s="653" t="s">
        <v>869</v>
      </c>
      <c r="J457" s="653" t="s">
        <v>870</v>
      </c>
      <c r="K457" s="653" t="s">
        <v>871</v>
      </c>
      <c r="L457" s="655">
        <v>123.98960785183361</v>
      </c>
      <c r="M457" s="655">
        <v>73</v>
      </c>
      <c r="N457" s="656">
        <v>9051.2413731838533</v>
      </c>
    </row>
    <row r="458" spans="1:14" ht="14.4" customHeight="1" x14ac:dyDescent="0.3">
      <c r="A458" s="651" t="s">
        <v>525</v>
      </c>
      <c r="B458" s="652" t="s">
        <v>526</v>
      </c>
      <c r="C458" s="653" t="s">
        <v>541</v>
      </c>
      <c r="D458" s="654" t="s">
        <v>1844</v>
      </c>
      <c r="E458" s="653" t="s">
        <v>858</v>
      </c>
      <c r="F458" s="654" t="s">
        <v>1847</v>
      </c>
      <c r="G458" s="653" t="s">
        <v>798</v>
      </c>
      <c r="H458" s="653" t="s">
        <v>1204</v>
      </c>
      <c r="I458" s="653" t="s">
        <v>1205</v>
      </c>
      <c r="J458" s="653" t="s">
        <v>1206</v>
      </c>
      <c r="K458" s="653" t="s">
        <v>1207</v>
      </c>
      <c r="L458" s="655">
        <v>112.30999999999997</v>
      </c>
      <c r="M458" s="655">
        <v>2</v>
      </c>
      <c r="N458" s="656">
        <v>224.61999999999995</v>
      </c>
    </row>
    <row r="459" spans="1:14" ht="14.4" customHeight="1" x14ac:dyDescent="0.3">
      <c r="A459" s="651" t="s">
        <v>525</v>
      </c>
      <c r="B459" s="652" t="s">
        <v>526</v>
      </c>
      <c r="C459" s="653" t="s">
        <v>541</v>
      </c>
      <c r="D459" s="654" t="s">
        <v>1844</v>
      </c>
      <c r="E459" s="653" t="s">
        <v>858</v>
      </c>
      <c r="F459" s="654" t="s">
        <v>1847</v>
      </c>
      <c r="G459" s="653" t="s">
        <v>798</v>
      </c>
      <c r="H459" s="653" t="s">
        <v>1717</v>
      </c>
      <c r="I459" s="653" t="s">
        <v>1718</v>
      </c>
      <c r="J459" s="653" t="s">
        <v>1719</v>
      </c>
      <c r="K459" s="653" t="s">
        <v>1720</v>
      </c>
      <c r="L459" s="655">
        <v>35.11</v>
      </c>
      <c r="M459" s="655">
        <v>10</v>
      </c>
      <c r="N459" s="656">
        <v>351.1</v>
      </c>
    </row>
    <row r="460" spans="1:14" ht="14.4" customHeight="1" x14ac:dyDescent="0.3">
      <c r="A460" s="651" t="s">
        <v>525</v>
      </c>
      <c r="B460" s="652" t="s">
        <v>526</v>
      </c>
      <c r="C460" s="653" t="s">
        <v>541</v>
      </c>
      <c r="D460" s="654" t="s">
        <v>1844</v>
      </c>
      <c r="E460" s="653" t="s">
        <v>858</v>
      </c>
      <c r="F460" s="654" t="s">
        <v>1847</v>
      </c>
      <c r="G460" s="653" t="s">
        <v>798</v>
      </c>
      <c r="H460" s="653" t="s">
        <v>1721</v>
      </c>
      <c r="I460" s="653" t="s">
        <v>1721</v>
      </c>
      <c r="J460" s="653" t="s">
        <v>1722</v>
      </c>
      <c r="K460" s="653" t="s">
        <v>1723</v>
      </c>
      <c r="L460" s="655">
        <v>517</v>
      </c>
      <c r="M460" s="655">
        <v>11.3</v>
      </c>
      <c r="N460" s="656">
        <v>5842.1</v>
      </c>
    </row>
    <row r="461" spans="1:14" ht="14.4" customHeight="1" x14ac:dyDescent="0.3">
      <c r="A461" s="651" t="s">
        <v>525</v>
      </c>
      <c r="B461" s="652" t="s">
        <v>526</v>
      </c>
      <c r="C461" s="653" t="s">
        <v>541</v>
      </c>
      <c r="D461" s="654" t="s">
        <v>1844</v>
      </c>
      <c r="E461" s="653" t="s">
        <v>858</v>
      </c>
      <c r="F461" s="654" t="s">
        <v>1847</v>
      </c>
      <c r="G461" s="653" t="s">
        <v>798</v>
      </c>
      <c r="H461" s="653" t="s">
        <v>872</v>
      </c>
      <c r="I461" s="653" t="s">
        <v>873</v>
      </c>
      <c r="J461" s="653" t="s">
        <v>874</v>
      </c>
      <c r="K461" s="653" t="s">
        <v>875</v>
      </c>
      <c r="L461" s="655">
        <v>28.889496503496503</v>
      </c>
      <c r="M461" s="655">
        <v>130</v>
      </c>
      <c r="N461" s="656">
        <v>3755.6345454545453</v>
      </c>
    </row>
    <row r="462" spans="1:14" ht="14.4" customHeight="1" x14ac:dyDescent="0.3">
      <c r="A462" s="651" t="s">
        <v>525</v>
      </c>
      <c r="B462" s="652" t="s">
        <v>526</v>
      </c>
      <c r="C462" s="653" t="s">
        <v>541</v>
      </c>
      <c r="D462" s="654" t="s">
        <v>1844</v>
      </c>
      <c r="E462" s="653" t="s">
        <v>858</v>
      </c>
      <c r="F462" s="654" t="s">
        <v>1847</v>
      </c>
      <c r="G462" s="653" t="s">
        <v>798</v>
      </c>
      <c r="H462" s="653" t="s">
        <v>1724</v>
      </c>
      <c r="I462" s="653" t="s">
        <v>1725</v>
      </c>
      <c r="J462" s="653" t="s">
        <v>1726</v>
      </c>
      <c r="K462" s="653" t="s">
        <v>1727</v>
      </c>
      <c r="L462" s="655">
        <v>12209.67</v>
      </c>
      <c r="M462" s="655">
        <v>1</v>
      </c>
      <c r="N462" s="656">
        <v>12209.67</v>
      </c>
    </row>
    <row r="463" spans="1:14" ht="14.4" customHeight="1" x14ac:dyDescent="0.3">
      <c r="A463" s="651" t="s">
        <v>525</v>
      </c>
      <c r="B463" s="652" t="s">
        <v>526</v>
      </c>
      <c r="C463" s="653" t="s">
        <v>541</v>
      </c>
      <c r="D463" s="654" t="s">
        <v>1844</v>
      </c>
      <c r="E463" s="653" t="s">
        <v>858</v>
      </c>
      <c r="F463" s="654" t="s">
        <v>1847</v>
      </c>
      <c r="G463" s="653" t="s">
        <v>798</v>
      </c>
      <c r="H463" s="653" t="s">
        <v>1728</v>
      </c>
      <c r="I463" s="653" t="s">
        <v>1729</v>
      </c>
      <c r="J463" s="653" t="s">
        <v>1730</v>
      </c>
      <c r="K463" s="653" t="s">
        <v>1731</v>
      </c>
      <c r="L463" s="655">
        <v>59.840000000000011</v>
      </c>
      <c r="M463" s="655">
        <v>1</v>
      </c>
      <c r="N463" s="656">
        <v>59.840000000000011</v>
      </c>
    </row>
    <row r="464" spans="1:14" ht="14.4" customHeight="1" x14ac:dyDescent="0.3">
      <c r="A464" s="651" t="s">
        <v>525</v>
      </c>
      <c r="B464" s="652" t="s">
        <v>526</v>
      </c>
      <c r="C464" s="653" t="s">
        <v>541</v>
      </c>
      <c r="D464" s="654" t="s">
        <v>1844</v>
      </c>
      <c r="E464" s="653" t="s">
        <v>858</v>
      </c>
      <c r="F464" s="654" t="s">
        <v>1847</v>
      </c>
      <c r="G464" s="653" t="s">
        <v>798</v>
      </c>
      <c r="H464" s="653" t="s">
        <v>1208</v>
      </c>
      <c r="I464" s="653" t="s">
        <v>1208</v>
      </c>
      <c r="J464" s="653" t="s">
        <v>1209</v>
      </c>
      <c r="K464" s="653" t="s">
        <v>1210</v>
      </c>
      <c r="L464" s="655">
        <v>462</v>
      </c>
      <c r="M464" s="655">
        <v>4.5999999999999996</v>
      </c>
      <c r="N464" s="656">
        <v>2125.1999999999998</v>
      </c>
    </row>
    <row r="465" spans="1:14" ht="14.4" customHeight="1" x14ac:dyDescent="0.3">
      <c r="A465" s="651" t="s">
        <v>525</v>
      </c>
      <c r="B465" s="652" t="s">
        <v>526</v>
      </c>
      <c r="C465" s="653" t="s">
        <v>541</v>
      </c>
      <c r="D465" s="654" t="s">
        <v>1844</v>
      </c>
      <c r="E465" s="653" t="s">
        <v>858</v>
      </c>
      <c r="F465" s="654" t="s">
        <v>1847</v>
      </c>
      <c r="G465" s="653" t="s">
        <v>798</v>
      </c>
      <c r="H465" s="653" t="s">
        <v>876</v>
      </c>
      <c r="I465" s="653" t="s">
        <v>876</v>
      </c>
      <c r="J465" s="653" t="s">
        <v>877</v>
      </c>
      <c r="K465" s="653" t="s">
        <v>878</v>
      </c>
      <c r="L465" s="655">
        <v>32.272254901960785</v>
      </c>
      <c r="M465" s="655">
        <v>204</v>
      </c>
      <c r="N465" s="656">
        <v>6583.54</v>
      </c>
    </row>
    <row r="466" spans="1:14" ht="14.4" customHeight="1" x14ac:dyDescent="0.3">
      <c r="A466" s="651" t="s">
        <v>525</v>
      </c>
      <c r="B466" s="652" t="s">
        <v>526</v>
      </c>
      <c r="C466" s="653" t="s">
        <v>541</v>
      </c>
      <c r="D466" s="654" t="s">
        <v>1844</v>
      </c>
      <c r="E466" s="653" t="s">
        <v>858</v>
      </c>
      <c r="F466" s="654" t="s">
        <v>1847</v>
      </c>
      <c r="G466" s="653" t="s">
        <v>798</v>
      </c>
      <c r="H466" s="653" t="s">
        <v>879</v>
      </c>
      <c r="I466" s="653" t="s">
        <v>879</v>
      </c>
      <c r="J466" s="653" t="s">
        <v>880</v>
      </c>
      <c r="K466" s="653" t="s">
        <v>881</v>
      </c>
      <c r="L466" s="655">
        <v>217.79999999999998</v>
      </c>
      <c r="M466" s="655">
        <v>14.400000000000011</v>
      </c>
      <c r="N466" s="656">
        <v>3136.320000000002</v>
      </c>
    </row>
    <row r="467" spans="1:14" ht="14.4" customHeight="1" x14ac:dyDescent="0.3">
      <c r="A467" s="651" t="s">
        <v>525</v>
      </c>
      <c r="B467" s="652" t="s">
        <v>526</v>
      </c>
      <c r="C467" s="653" t="s">
        <v>541</v>
      </c>
      <c r="D467" s="654" t="s">
        <v>1844</v>
      </c>
      <c r="E467" s="653" t="s">
        <v>858</v>
      </c>
      <c r="F467" s="654" t="s">
        <v>1847</v>
      </c>
      <c r="G467" s="653" t="s">
        <v>798</v>
      </c>
      <c r="H467" s="653" t="s">
        <v>1732</v>
      </c>
      <c r="I467" s="653" t="s">
        <v>1732</v>
      </c>
      <c r="J467" s="653" t="s">
        <v>1733</v>
      </c>
      <c r="K467" s="653" t="s">
        <v>1734</v>
      </c>
      <c r="L467" s="655">
        <v>55.210000000000008</v>
      </c>
      <c r="M467" s="655">
        <v>30</v>
      </c>
      <c r="N467" s="656">
        <v>1656.3000000000002</v>
      </c>
    </row>
    <row r="468" spans="1:14" ht="14.4" customHeight="1" x14ac:dyDescent="0.3">
      <c r="A468" s="651" t="s">
        <v>525</v>
      </c>
      <c r="B468" s="652" t="s">
        <v>526</v>
      </c>
      <c r="C468" s="653" t="s">
        <v>541</v>
      </c>
      <c r="D468" s="654" t="s">
        <v>1844</v>
      </c>
      <c r="E468" s="653" t="s">
        <v>858</v>
      </c>
      <c r="F468" s="654" t="s">
        <v>1847</v>
      </c>
      <c r="G468" s="653" t="s">
        <v>798</v>
      </c>
      <c r="H468" s="653" t="s">
        <v>882</v>
      </c>
      <c r="I468" s="653" t="s">
        <v>883</v>
      </c>
      <c r="J468" s="653" t="s">
        <v>884</v>
      </c>
      <c r="K468" s="653" t="s">
        <v>885</v>
      </c>
      <c r="L468" s="655">
        <v>264</v>
      </c>
      <c r="M468" s="655">
        <v>7.6000000000000014</v>
      </c>
      <c r="N468" s="656">
        <v>2006.4000000000005</v>
      </c>
    </row>
    <row r="469" spans="1:14" ht="14.4" customHeight="1" x14ac:dyDescent="0.3">
      <c r="A469" s="651" t="s">
        <v>525</v>
      </c>
      <c r="B469" s="652" t="s">
        <v>526</v>
      </c>
      <c r="C469" s="653" t="s">
        <v>541</v>
      </c>
      <c r="D469" s="654" t="s">
        <v>1844</v>
      </c>
      <c r="E469" s="653" t="s">
        <v>858</v>
      </c>
      <c r="F469" s="654" t="s">
        <v>1847</v>
      </c>
      <c r="G469" s="653" t="s">
        <v>798</v>
      </c>
      <c r="H469" s="653" t="s">
        <v>1211</v>
      </c>
      <c r="I469" s="653" t="s">
        <v>1212</v>
      </c>
      <c r="J469" s="653" t="s">
        <v>1213</v>
      </c>
      <c r="K469" s="653"/>
      <c r="L469" s="655">
        <v>155.1</v>
      </c>
      <c r="M469" s="655">
        <v>5</v>
      </c>
      <c r="N469" s="656">
        <v>775.5</v>
      </c>
    </row>
    <row r="470" spans="1:14" ht="14.4" customHeight="1" x14ac:dyDescent="0.3">
      <c r="A470" s="651" t="s">
        <v>525</v>
      </c>
      <c r="B470" s="652" t="s">
        <v>526</v>
      </c>
      <c r="C470" s="653" t="s">
        <v>541</v>
      </c>
      <c r="D470" s="654" t="s">
        <v>1844</v>
      </c>
      <c r="E470" s="653" t="s">
        <v>858</v>
      </c>
      <c r="F470" s="654" t="s">
        <v>1847</v>
      </c>
      <c r="G470" s="653" t="s">
        <v>798</v>
      </c>
      <c r="H470" s="653" t="s">
        <v>1735</v>
      </c>
      <c r="I470" s="653" t="s">
        <v>1735</v>
      </c>
      <c r="J470" s="653" t="s">
        <v>1736</v>
      </c>
      <c r="K470" s="653" t="s">
        <v>1737</v>
      </c>
      <c r="L470" s="655">
        <v>938.29999999999984</v>
      </c>
      <c r="M470" s="655">
        <v>3</v>
      </c>
      <c r="N470" s="656">
        <v>2814.8999999999996</v>
      </c>
    </row>
    <row r="471" spans="1:14" ht="14.4" customHeight="1" x14ac:dyDescent="0.3">
      <c r="A471" s="651" t="s">
        <v>525</v>
      </c>
      <c r="B471" s="652" t="s">
        <v>526</v>
      </c>
      <c r="C471" s="653" t="s">
        <v>541</v>
      </c>
      <c r="D471" s="654" t="s">
        <v>1844</v>
      </c>
      <c r="E471" s="653" t="s">
        <v>1214</v>
      </c>
      <c r="F471" s="654" t="s">
        <v>1849</v>
      </c>
      <c r="G471" s="653" t="s">
        <v>548</v>
      </c>
      <c r="H471" s="653" t="s">
        <v>1738</v>
      </c>
      <c r="I471" s="653" t="s">
        <v>1739</v>
      </c>
      <c r="J471" s="653" t="s">
        <v>1740</v>
      </c>
      <c r="K471" s="653" t="s">
        <v>1741</v>
      </c>
      <c r="L471" s="655">
        <v>102.80999999999999</v>
      </c>
      <c r="M471" s="655">
        <v>3</v>
      </c>
      <c r="N471" s="656">
        <v>308.42999999999995</v>
      </c>
    </row>
    <row r="472" spans="1:14" ht="14.4" customHeight="1" x14ac:dyDescent="0.3">
      <c r="A472" s="651" t="s">
        <v>525</v>
      </c>
      <c r="B472" s="652" t="s">
        <v>526</v>
      </c>
      <c r="C472" s="653" t="s">
        <v>541</v>
      </c>
      <c r="D472" s="654" t="s">
        <v>1844</v>
      </c>
      <c r="E472" s="653" t="s">
        <v>1214</v>
      </c>
      <c r="F472" s="654" t="s">
        <v>1849</v>
      </c>
      <c r="G472" s="653" t="s">
        <v>548</v>
      </c>
      <c r="H472" s="653" t="s">
        <v>1742</v>
      </c>
      <c r="I472" s="653" t="s">
        <v>1743</v>
      </c>
      <c r="J472" s="653" t="s">
        <v>1744</v>
      </c>
      <c r="K472" s="653" t="s">
        <v>1745</v>
      </c>
      <c r="L472" s="655">
        <v>107.32999999999998</v>
      </c>
      <c r="M472" s="655">
        <v>2</v>
      </c>
      <c r="N472" s="656">
        <v>214.65999999999997</v>
      </c>
    </row>
    <row r="473" spans="1:14" ht="14.4" customHeight="1" x14ac:dyDescent="0.3">
      <c r="A473" s="651" t="s">
        <v>525</v>
      </c>
      <c r="B473" s="652" t="s">
        <v>526</v>
      </c>
      <c r="C473" s="653" t="s">
        <v>541</v>
      </c>
      <c r="D473" s="654" t="s">
        <v>1844</v>
      </c>
      <c r="E473" s="653" t="s">
        <v>1214</v>
      </c>
      <c r="F473" s="654" t="s">
        <v>1849</v>
      </c>
      <c r="G473" s="653" t="s">
        <v>798</v>
      </c>
      <c r="H473" s="653" t="s">
        <v>1215</v>
      </c>
      <c r="I473" s="653" t="s">
        <v>1215</v>
      </c>
      <c r="J473" s="653" t="s">
        <v>1216</v>
      </c>
      <c r="K473" s="653" t="s">
        <v>1217</v>
      </c>
      <c r="L473" s="655">
        <v>159.50000000000003</v>
      </c>
      <c r="M473" s="655">
        <v>7.8</v>
      </c>
      <c r="N473" s="656">
        <v>1244.1000000000001</v>
      </c>
    </row>
    <row r="474" spans="1:14" ht="14.4" customHeight="1" x14ac:dyDescent="0.3">
      <c r="A474" s="651" t="s">
        <v>525</v>
      </c>
      <c r="B474" s="652" t="s">
        <v>526</v>
      </c>
      <c r="C474" s="653" t="s">
        <v>541</v>
      </c>
      <c r="D474" s="654" t="s">
        <v>1844</v>
      </c>
      <c r="E474" s="653" t="s">
        <v>1214</v>
      </c>
      <c r="F474" s="654" t="s">
        <v>1849</v>
      </c>
      <c r="G474" s="653" t="s">
        <v>798</v>
      </c>
      <c r="H474" s="653" t="s">
        <v>1746</v>
      </c>
      <c r="I474" s="653" t="s">
        <v>1746</v>
      </c>
      <c r="J474" s="653" t="s">
        <v>1216</v>
      </c>
      <c r="K474" s="653" t="s">
        <v>1747</v>
      </c>
      <c r="L474" s="655">
        <v>308</v>
      </c>
      <c r="M474" s="655">
        <v>0.49999999999999967</v>
      </c>
      <c r="N474" s="656">
        <v>153.99999999999989</v>
      </c>
    </row>
    <row r="475" spans="1:14" ht="14.4" customHeight="1" x14ac:dyDescent="0.3">
      <c r="A475" s="651" t="s">
        <v>525</v>
      </c>
      <c r="B475" s="652" t="s">
        <v>526</v>
      </c>
      <c r="C475" s="653" t="s">
        <v>541</v>
      </c>
      <c r="D475" s="654" t="s">
        <v>1844</v>
      </c>
      <c r="E475" s="653" t="s">
        <v>1748</v>
      </c>
      <c r="F475" s="654" t="s">
        <v>1851</v>
      </c>
      <c r="G475" s="653"/>
      <c r="H475" s="653"/>
      <c r="I475" s="653" t="s">
        <v>1749</v>
      </c>
      <c r="J475" s="653" t="s">
        <v>1750</v>
      </c>
      <c r="K475" s="653"/>
      <c r="L475" s="655">
        <v>4305.3999999999996</v>
      </c>
      <c r="M475" s="655">
        <v>23</v>
      </c>
      <c r="N475" s="656">
        <v>99024.2</v>
      </c>
    </row>
    <row r="476" spans="1:14" ht="14.4" customHeight="1" x14ac:dyDescent="0.3">
      <c r="A476" s="651" t="s">
        <v>525</v>
      </c>
      <c r="B476" s="652" t="s">
        <v>526</v>
      </c>
      <c r="C476" s="653" t="s">
        <v>541</v>
      </c>
      <c r="D476" s="654" t="s">
        <v>1844</v>
      </c>
      <c r="E476" s="653" t="s">
        <v>1751</v>
      </c>
      <c r="F476" s="654" t="s">
        <v>1852</v>
      </c>
      <c r="G476" s="653"/>
      <c r="H476" s="653"/>
      <c r="I476" s="653" t="s">
        <v>1752</v>
      </c>
      <c r="J476" s="653" t="s">
        <v>1753</v>
      </c>
      <c r="K476" s="653"/>
      <c r="L476" s="655">
        <v>5503.4876470588233</v>
      </c>
      <c r="M476" s="655">
        <v>17</v>
      </c>
      <c r="N476" s="656">
        <v>93559.29</v>
      </c>
    </row>
    <row r="477" spans="1:14" ht="14.4" customHeight="1" x14ac:dyDescent="0.3">
      <c r="A477" s="651" t="s">
        <v>525</v>
      </c>
      <c r="B477" s="652" t="s">
        <v>526</v>
      </c>
      <c r="C477" s="653" t="s">
        <v>541</v>
      </c>
      <c r="D477" s="654" t="s">
        <v>1844</v>
      </c>
      <c r="E477" s="653" t="s">
        <v>1751</v>
      </c>
      <c r="F477" s="654" t="s">
        <v>1852</v>
      </c>
      <c r="G477" s="653"/>
      <c r="H477" s="653"/>
      <c r="I477" s="653" t="s">
        <v>1754</v>
      </c>
      <c r="J477" s="653" t="s">
        <v>1755</v>
      </c>
      <c r="K477" s="653"/>
      <c r="L477" s="655">
        <v>3827.43</v>
      </c>
      <c r="M477" s="655">
        <v>2</v>
      </c>
      <c r="N477" s="656">
        <v>7654.86</v>
      </c>
    </row>
    <row r="478" spans="1:14" ht="14.4" customHeight="1" x14ac:dyDescent="0.3">
      <c r="A478" s="651" t="s">
        <v>525</v>
      </c>
      <c r="B478" s="652" t="s">
        <v>526</v>
      </c>
      <c r="C478" s="653" t="s">
        <v>541</v>
      </c>
      <c r="D478" s="654" t="s">
        <v>1844</v>
      </c>
      <c r="E478" s="653" t="s">
        <v>1756</v>
      </c>
      <c r="F478" s="654" t="s">
        <v>1853</v>
      </c>
      <c r="G478" s="653" t="s">
        <v>548</v>
      </c>
      <c r="H478" s="653" t="s">
        <v>1757</v>
      </c>
      <c r="I478" s="653" t="s">
        <v>1758</v>
      </c>
      <c r="J478" s="653" t="s">
        <v>1759</v>
      </c>
      <c r="K478" s="653" t="s">
        <v>1760</v>
      </c>
      <c r="L478" s="655">
        <v>309.89</v>
      </c>
      <c r="M478" s="655">
        <v>25</v>
      </c>
      <c r="N478" s="656">
        <v>7747.25</v>
      </c>
    </row>
    <row r="479" spans="1:14" ht="14.4" customHeight="1" x14ac:dyDescent="0.3">
      <c r="A479" s="651" t="s">
        <v>525</v>
      </c>
      <c r="B479" s="652" t="s">
        <v>526</v>
      </c>
      <c r="C479" s="653" t="s">
        <v>541</v>
      </c>
      <c r="D479" s="654" t="s">
        <v>1844</v>
      </c>
      <c r="E479" s="653" t="s">
        <v>1756</v>
      </c>
      <c r="F479" s="654" t="s">
        <v>1853</v>
      </c>
      <c r="G479" s="653" t="s">
        <v>548</v>
      </c>
      <c r="H479" s="653" t="s">
        <v>1761</v>
      </c>
      <c r="I479" s="653" t="s">
        <v>1762</v>
      </c>
      <c r="J479" s="653" t="s">
        <v>1763</v>
      </c>
      <c r="K479" s="653" t="s">
        <v>1764</v>
      </c>
      <c r="L479" s="655">
        <v>2395.0299999999997</v>
      </c>
      <c r="M479" s="655">
        <v>2</v>
      </c>
      <c r="N479" s="656">
        <v>4790.0599999999995</v>
      </c>
    </row>
    <row r="480" spans="1:14" ht="14.4" customHeight="1" x14ac:dyDescent="0.3">
      <c r="A480" s="651" t="s">
        <v>525</v>
      </c>
      <c r="B480" s="652" t="s">
        <v>526</v>
      </c>
      <c r="C480" s="653" t="s">
        <v>541</v>
      </c>
      <c r="D480" s="654" t="s">
        <v>1844</v>
      </c>
      <c r="E480" s="653" t="s">
        <v>1756</v>
      </c>
      <c r="F480" s="654" t="s">
        <v>1853</v>
      </c>
      <c r="G480" s="653" t="s">
        <v>548</v>
      </c>
      <c r="H480" s="653" t="s">
        <v>1765</v>
      </c>
      <c r="I480" s="653" t="s">
        <v>1766</v>
      </c>
      <c r="J480" s="653" t="s">
        <v>1767</v>
      </c>
      <c r="K480" s="653" t="s">
        <v>1768</v>
      </c>
      <c r="L480" s="655">
        <v>1680.5800000000004</v>
      </c>
      <c r="M480" s="655">
        <v>1</v>
      </c>
      <c r="N480" s="656">
        <v>1680.5800000000004</v>
      </c>
    </row>
    <row r="481" spans="1:14" ht="14.4" customHeight="1" x14ac:dyDescent="0.3">
      <c r="A481" s="651" t="s">
        <v>525</v>
      </c>
      <c r="B481" s="652" t="s">
        <v>526</v>
      </c>
      <c r="C481" s="653" t="s">
        <v>541</v>
      </c>
      <c r="D481" s="654" t="s">
        <v>1844</v>
      </c>
      <c r="E481" s="653" t="s">
        <v>1756</v>
      </c>
      <c r="F481" s="654" t="s">
        <v>1853</v>
      </c>
      <c r="G481" s="653" t="s">
        <v>548</v>
      </c>
      <c r="H481" s="653" t="s">
        <v>1769</v>
      </c>
      <c r="I481" s="653" t="s">
        <v>1770</v>
      </c>
      <c r="J481" s="653" t="s">
        <v>1771</v>
      </c>
      <c r="K481" s="653" t="s">
        <v>1768</v>
      </c>
      <c r="L481" s="655">
        <v>1329.46</v>
      </c>
      <c r="M481" s="655">
        <v>1</v>
      </c>
      <c r="N481" s="656">
        <v>1329.46</v>
      </c>
    </row>
    <row r="482" spans="1:14" ht="14.4" customHeight="1" x14ac:dyDescent="0.3">
      <c r="A482" s="651" t="s">
        <v>525</v>
      </c>
      <c r="B482" s="652" t="s">
        <v>526</v>
      </c>
      <c r="C482" s="653" t="s">
        <v>541</v>
      </c>
      <c r="D482" s="654" t="s">
        <v>1844</v>
      </c>
      <c r="E482" s="653" t="s">
        <v>1756</v>
      </c>
      <c r="F482" s="654" t="s">
        <v>1853</v>
      </c>
      <c r="G482" s="653" t="s">
        <v>548</v>
      </c>
      <c r="H482" s="653" t="s">
        <v>1772</v>
      </c>
      <c r="I482" s="653" t="s">
        <v>1773</v>
      </c>
      <c r="J482" s="653" t="s">
        <v>1774</v>
      </c>
      <c r="K482" s="653" t="s">
        <v>1775</v>
      </c>
      <c r="L482" s="655">
        <v>3993</v>
      </c>
      <c r="M482" s="655">
        <v>1</v>
      </c>
      <c r="N482" s="656">
        <v>3993</v>
      </c>
    </row>
    <row r="483" spans="1:14" ht="14.4" customHeight="1" x14ac:dyDescent="0.3">
      <c r="A483" s="651" t="s">
        <v>525</v>
      </c>
      <c r="B483" s="652" t="s">
        <v>526</v>
      </c>
      <c r="C483" s="653" t="s">
        <v>541</v>
      </c>
      <c r="D483" s="654" t="s">
        <v>1844</v>
      </c>
      <c r="E483" s="653" t="s">
        <v>1756</v>
      </c>
      <c r="F483" s="654" t="s">
        <v>1853</v>
      </c>
      <c r="G483" s="653" t="s">
        <v>548</v>
      </c>
      <c r="H483" s="653" t="s">
        <v>1776</v>
      </c>
      <c r="I483" s="653" t="s">
        <v>1777</v>
      </c>
      <c r="J483" s="653" t="s">
        <v>1763</v>
      </c>
      <c r="K483" s="653" t="s">
        <v>1778</v>
      </c>
      <c r="L483" s="655">
        <v>1285.9000000000001</v>
      </c>
      <c r="M483" s="655">
        <v>2</v>
      </c>
      <c r="N483" s="656">
        <v>2571.8000000000002</v>
      </c>
    </row>
    <row r="484" spans="1:14" ht="14.4" customHeight="1" x14ac:dyDescent="0.3">
      <c r="A484" s="651" t="s">
        <v>525</v>
      </c>
      <c r="B484" s="652" t="s">
        <v>526</v>
      </c>
      <c r="C484" s="653" t="s">
        <v>541</v>
      </c>
      <c r="D484" s="654" t="s">
        <v>1844</v>
      </c>
      <c r="E484" s="653" t="s">
        <v>1756</v>
      </c>
      <c r="F484" s="654" t="s">
        <v>1853</v>
      </c>
      <c r="G484" s="653" t="s">
        <v>548</v>
      </c>
      <c r="H484" s="653" t="s">
        <v>1779</v>
      </c>
      <c r="I484" s="653" t="s">
        <v>1780</v>
      </c>
      <c r="J484" s="653" t="s">
        <v>1781</v>
      </c>
      <c r="K484" s="653" t="s">
        <v>1775</v>
      </c>
      <c r="L484" s="655">
        <v>4485.7999999999993</v>
      </c>
      <c r="M484" s="655">
        <v>2</v>
      </c>
      <c r="N484" s="656">
        <v>8971.5999999999985</v>
      </c>
    </row>
    <row r="485" spans="1:14" ht="14.4" customHeight="1" x14ac:dyDescent="0.3">
      <c r="A485" s="651" t="s">
        <v>525</v>
      </c>
      <c r="B485" s="652" t="s">
        <v>526</v>
      </c>
      <c r="C485" s="653" t="s">
        <v>541</v>
      </c>
      <c r="D485" s="654" t="s">
        <v>1844</v>
      </c>
      <c r="E485" s="653" t="s">
        <v>1756</v>
      </c>
      <c r="F485" s="654" t="s">
        <v>1853</v>
      </c>
      <c r="G485" s="653" t="s">
        <v>548</v>
      </c>
      <c r="H485" s="653" t="s">
        <v>1782</v>
      </c>
      <c r="I485" s="653" t="s">
        <v>1783</v>
      </c>
      <c r="J485" s="653" t="s">
        <v>1784</v>
      </c>
      <c r="K485" s="653" t="s">
        <v>1785</v>
      </c>
      <c r="L485" s="655">
        <v>4043.29</v>
      </c>
      <c r="M485" s="655">
        <v>1</v>
      </c>
      <c r="N485" s="656">
        <v>4043.29</v>
      </c>
    </row>
    <row r="486" spans="1:14" ht="14.4" customHeight="1" x14ac:dyDescent="0.3">
      <c r="A486" s="651" t="s">
        <v>525</v>
      </c>
      <c r="B486" s="652" t="s">
        <v>526</v>
      </c>
      <c r="C486" s="653" t="s">
        <v>541</v>
      </c>
      <c r="D486" s="654" t="s">
        <v>1844</v>
      </c>
      <c r="E486" s="653" t="s">
        <v>1756</v>
      </c>
      <c r="F486" s="654" t="s">
        <v>1853</v>
      </c>
      <c r="G486" s="653" t="s">
        <v>548</v>
      </c>
      <c r="H486" s="653" t="s">
        <v>1786</v>
      </c>
      <c r="I486" s="653" t="s">
        <v>1786</v>
      </c>
      <c r="J486" s="653" t="s">
        <v>1787</v>
      </c>
      <c r="K486" s="653" t="s">
        <v>1788</v>
      </c>
      <c r="L486" s="655">
        <v>2838</v>
      </c>
      <c r="M486" s="655">
        <v>1</v>
      </c>
      <c r="N486" s="656">
        <v>2838</v>
      </c>
    </row>
    <row r="487" spans="1:14" ht="14.4" customHeight="1" x14ac:dyDescent="0.3">
      <c r="A487" s="651" t="s">
        <v>525</v>
      </c>
      <c r="B487" s="652" t="s">
        <v>526</v>
      </c>
      <c r="C487" s="653" t="s">
        <v>544</v>
      </c>
      <c r="D487" s="654" t="s">
        <v>1845</v>
      </c>
      <c r="E487" s="653" t="s">
        <v>547</v>
      </c>
      <c r="F487" s="654" t="s">
        <v>1846</v>
      </c>
      <c r="G487" s="653" t="s">
        <v>548</v>
      </c>
      <c r="H487" s="653" t="s">
        <v>549</v>
      </c>
      <c r="I487" s="653" t="s">
        <v>549</v>
      </c>
      <c r="J487" s="653" t="s">
        <v>550</v>
      </c>
      <c r="K487" s="653" t="s">
        <v>551</v>
      </c>
      <c r="L487" s="655">
        <v>171.6</v>
      </c>
      <c r="M487" s="655">
        <v>2</v>
      </c>
      <c r="N487" s="656">
        <v>343.2</v>
      </c>
    </row>
    <row r="488" spans="1:14" ht="14.4" customHeight="1" x14ac:dyDescent="0.3">
      <c r="A488" s="651" t="s">
        <v>525</v>
      </c>
      <c r="B488" s="652" t="s">
        <v>526</v>
      </c>
      <c r="C488" s="653" t="s">
        <v>544</v>
      </c>
      <c r="D488" s="654" t="s">
        <v>1845</v>
      </c>
      <c r="E488" s="653" t="s">
        <v>547</v>
      </c>
      <c r="F488" s="654" t="s">
        <v>1846</v>
      </c>
      <c r="G488" s="653" t="s">
        <v>548</v>
      </c>
      <c r="H488" s="653" t="s">
        <v>1242</v>
      </c>
      <c r="I488" s="653" t="s">
        <v>1243</v>
      </c>
      <c r="J488" s="653" t="s">
        <v>1244</v>
      </c>
      <c r="K488" s="653" t="s">
        <v>1245</v>
      </c>
      <c r="L488" s="655">
        <v>87.030052362529318</v>
      </c>
      <c r="M488" s="655">
        <v>11</v>
      </c>
      <c r="N488" s="656">
        <v>957.3305759878225</v>
      </c>
    </row>
    <row r="489" spans="1:14" ht="14.4" customHeight="1" x14ac:dyDescent="0.3">
      <c r="A489" s="651" t="s">
        <v>525</v>
      </c>
      <c r="B489" s="652" t="s">
        <v>526</v>
      </c>
      <c r="C489" s="653" t="s">
        <v>544</v>
      </c>
      <c r="D489" s="654" t="s">
        <v>1845</v>
      </c>
      <c r="E489" s="653" t="s">
        <v>547</v>
      </c>
      <c r="F489" s="654" t="s">
        <v>1846</v>
      </c>
      <c r="G489" s="653" t="s">
        <v>548</v>
      </c>
      <c r="H489" s="653" t="s">
        <v>561</v>
      </c>
      <c r="I489" s="653" t="s">
        <v>562</v>
      </c>
      <c r="J489" s="653" t="s">
        <v>563</v>
      </c>
      <c r="K489" s="653" t="s">
        <v>564</v>
      </c>
      <c r="L489" s="655">
        <v>167.61000000000004</v>
      </c>
      <c r="M489" s="655">
        <v>6</v>
      </c>
      <c r="N489" s="656">
        <v>1005.6600000000003</v>
      </c>
    </row>
    <row r="490" spans="1:14" ht="14.4" customHeight="1" x14ac:dyDescent="0.3">
      <c r="A490" s="651" t="s">
        <v>525</v>
      </c>
      <c r="B490" s="652" t="s">
        <v>526</v>
      </c>
      <c r="C490" s="653" t="s">
        <v>544</v>
      </c>
      <c r="D490" s="654" t="s">
        <v>1845</v>
      </c>
      <c r="E490" s="653" t="s">
        <v>547</v>
      </c>
      <c r="F490" s="654" t="s">
        <v>1846</v>
      </c>
      <c r="G490" s="653" t="s">
        <v>548</v>
      </c>
      <c r="H490" s="653" t="s">
        <v>577</v>
      </c>
      <c r="I490" s="653" t="s">
        <v>578</v>
      </c>
      <c r="J490" s="653" t="s">
        <v>579</v>
      </c>
      <c r="K490" s="653" t="s">
        <v>580</v>
      </c>
      <c r="L490" s="655">
        <v>63.950000000000017</v>
      </c>
      <c r="M490" s="655">
        <v>8</v>
      </c>
      <c r="N490" s="656">
        <v>511.60000000000014</v>
      </c>
    </row>
    <row r="491" spans="1:14" ht="14.4" customHeight="1" x14ac:dyDescent="0.3">
      <c r="A491" s="651" t="s">
        <v>525</v>
      </c>
      <c r="B491" s="652" t="s">
        <v>526</v>
      </c>
      <c r="C491" s="653" t="s">
        <v>544</v>
      </c>
      <c r="D491" s="654" t="s">
        <v>1845</v>
      </c>
      <c r="E491" s="653" t="s">
        <v>547</v>
      </c>
      <c r="F491" s="654" t="s">
        <v>1846</v>
      </c>
      <c r="G491" s="653" t="s">
        <v>548</v>
      </c>
      <c r="H491" s="653" t="s">
        <v>1789</v>
      </c>
      <c r="I491" s="653" t="s">
        <v>635</v>
      </c>
      <c r="J491" s="653" t="s">
        <v>1790</v>
      </c>
      <c r="K491" s="653" t="s">
        <v>1791</v>
      </c>
      <c r="L491" s="655">
        <v>178.89326373954373</v>
      </c>
      <c r="M491" s="655">
        <v>27</v>
      </c>
      <c r="N491" s="656">
        <v>4830.1181209676806</v>
      </c>
    </row>
    <row r="492" spans="1:14" ht="14.4" customHeight="1" x14ac:dyDescent="0.3">
      <c r="A492" s="651" t="s">
        <v>525</v>
      </c>
      <c r="B492" s="652" t="s">
        <v>526</v>
      </c>
      <c r="C492" s="653" t="s">
        <v>544</v>
      </c>
      <c r="D492" s="654" t="s">
        <v>1845</v>
      </c>
      <c r="E492" s="653" t="s">
        <v>547</v>
      </c>
      <c r="F492" s="654" t="s">
        <v>1846</v>
      </c>
      <c r="G492" s="653" t="s">
        <v>548</v>
      </c>
      <c r="H492" s="653" t="s">
        <v>1792</v>
      </c>
      <c r="I492" s="653" t="s">
        <v>635</v>
      </c>
      <c r="J492" s="653" t="s">
        <v>1793</v>
      </c>
      <c r="K492" s="653"/>
      <c r="L492" s="655">
        <v>37.43447478302032</v>
      </c>
      <c r="M492" s="655">
        <v>8</v>
      </c>
      <c r="N492" s="656">
        <v>299.47579826416256</v>
      </c>
    </row>
    <row r="493" spans="1:14" ht="14.4" customHeight="1" x14ac:dyDescent="0.3">
      <c r="A493" s="651" t="s">
        <v>525</v>
      </c>
      <c r="B493" s="652" t="s">
        <v>526</v>
      </c>
      <c r="C493" s="653" t="s">
        <v>544</v>
      </c>
      <c r="D493" s="654" t="s">
        <v>1845</v>
      </c>
      <c r="E493" s="653" t="s">
        <v>547</v>
      </c>
      <c r="F493" s="654" t="s">
        <v>1846</v>
      </c>
      <c r="G493" s="653" t="s">
        <v>548</v>
      </c>
      <c r="H493" s="653" t="s">
        <v>1794</v>
      </c>
      <c r="I493" s="653" t="s">
        <v>1795</v>
      </c>
      <c r="J493" s="653" t="s">
        <v>1796</v>
      </c>
      <c r="K493" s="653" t="s">
        <v>729</v>
      </c>
      <c r="L493" s="655">
        <v>36.93</v>
      </c>
      <c r="M493" s="655">
        <v>85</v>
      </c>
      <c r="N493" s="656">
        <v>3139.0499999999997</v>
      </c>
    </row>
    <row r="494" spans="1:14" ht="14.4" customHeight="1" x14ac:dyDescent="0.3">
      <c r="A494" s="651" t="s">
        <v>525</v>
      </c>
      <c r="B494" s="652" t="s">
        <v>526</v>
      </c>
      <c r="C494" s="653" t="s">
        <v>544</v>
      </c>
      <c r="D494" s="654" t="s">
        <v>1845</v>
      </c>
      <c r="E494" s="653" t="s">
        <v>547</v>
      </c>
      <c r="F494" s="654" t="s">
        <v>1846</v>
      </c>
      <c r="G494" s="653" t="s">
        <v>548</v>
      </c>
      <c r="H494" s="653" t="s">
        <v>1797</v>
      </c>
      <c r="I494" s="653" t="s">
        <v>635</v>
      </c>
      <c r="J494" s="653" t="s">
        <v>1798</v>
      </c>
      <c r="K494" s="653" t="s">
        <v>1799</v>
      </c>
      <c r="L494" s="655">
        <v>75.019850820361015</v>
      </c>
      <c r="M494" s="655">
        <v>2</v>
      </c>
      <c r="N494" s="656">
        <v>150.03970164072203</v>
      </c>
    </row>
    <row r="495" spans="1:14" ht="14.4" customHeight="1" x14ac:dyDescent="0.3">
      <c r="A495" s="651" t="s">
        <v>525</v>
      </c>
      <c r="B495" s="652" t="s">
        <v>526</v>
      </c>
      <c r="C495" s="653" t="s">
        <v>544</v>
      </c>
      <c r="D495" s="654" t="s">
        <v>1845</v>
      </c>
      <c r="E495" s="653" t="s">
        <v>547</v>
      </c>
      <c r="F495" s="654" t="s">
        <v>1846</v>
      </c>
      <c r="G495" s="653" t="s">
        <v>548</v>
      </c>
      <c r="H495" s="653" t="s">
        <v>1800</v>
      </c>
      <c r="I495" s="653" t="s">
        <v>1801</v>
      </c>
      <c r="J495" s="653" t="s">
        <v>1802</v>
      </c>
      <c r="K495" s="653" t="s">
        <v>1803</v>
      </c>
      <c r="L495" s="655">
        <v>201.29999999999995</v>
      </c>
      <c r="M495" s="655">
        <v>35</v>
      </c>
      <c r="N495" s="656">
        <v>7045.4999999999982</v>
      </c>
    </row>
    <row r="496" spans="1:14" ht="14.4" customHeight="1" x14ac:dyDescent="0.3">
      <c r="A496" s="651" t="s">
        <v>525</v>
      </c>
      <c r="B496" s="652" t="s">
        <v>526</v>
      </c>
      <c r="C496" s="653" t="s">
        <v>544</v>
      </c>
      <c r="D496" s="654" t="s">
        <v>1845</v>
      </c>
      <c r="E496" s="653" t="s">
        <v>547</v>
      </c>
      <c r="F496" s="654" t="s">
        <v>1846</v>
      </c>
      <c r="G496" s="653" t="s">
        <v>548</v>
      </c>
      <c r="H496" s="653" t="s">
        <v>1804</v>
      </c>
      <c r="I496" s="653" t="s">
        <v>1805</v>
      </c>
      <c r="J496" s="653" t="s">
        <v>1806</v>
      </c>
      <c r="K496" s="653"/>
      <c r="L496" s="655">
        <v>252.97790246713296</v>
      </c>
      <c r="M496" s="655">
        <v>2</v>
      </c>
      <c r="N496" s="656">
        <v>505.95580493426593</v>
      </c>
    </row>
    <row r="497" spans="1:14" ht="14.4" customHeight="1" x14ac:dyDescent="0.3">
      <c r="A497" s="651" t="s">
        <v>525</v>
      </c>
      <c r="B497" s="652" t="s">
        <v>526</v>
      </c>
      <c r="C497" s="653" t="s">
        <v>544</v>
      </c>
      <c r="D497" s="654" t="s">
        <v>1845</v>
      </c>
      <c r="E497" s="653" t="s">
        <v>547</v>
      </c>
      <c r="F497" s="654" t="s">
        <v>1846</v>
      </c>
      <c r="G497" s="653" t="s">
        <v>548</v>
      </c>
      <c r="H497" s="653" t="s">
        <v>1807</v>
      </c>
      <c r="I497" s="653" t="s">
        <v>1808</v>
      </c>
      <c r="J497" s="653" t="s">
        <v>1809</v>
      </c>
      <c r="K497" s="653" t="s">
        <v>1810</v>
      </c>
      <c r="L497" s="655">
        <v>275.31</v>
      </c>
      <c r="M497" s="655">
        <v>11</v>
      </c>
      <c r="N497" s="656">
        <v>3028.41</v>
      </c>
    </row>
    <row r="498" spans="1:14" ht="14.4" customHeight="1" x14ac:dyDescent="0.3">
      <c r="A498" s="651" t="s">
        <v>525</v>
      </c>
      <c r="B498" s="652" t="s">
        <v>526</v>
      </c>
      <c r="C498" s="653" t="s">
        <v>544</v>
      </c>
      <c r="D498" s="654" t="s">
        <v>1845</v>
      </c>
      <c r="E498" s="653" t="s">
        <v>547</v>
      </c>
      <c r="F498" s="654" t="s">
        <v>1846</v>
      </c>
      <c r="G498" s="653" t="s">
        <v>548</v>
      </c>
      <c r="H498" s="653" t="s">
        <v>1811</v>
      </c>
      <c r="I498" s="653" t="s">
        <v>635</v>
      </c>
      <c r="J498" s="653" t="s">
        <v>1812</v>
      </c>
      <c r="K498" s="653"/>
      <c r="L498" s="655">
        <v>105.50937832451865</v>
      </c>
      <c r="M498" s="655">
        <v>11</v>
      </c>
      <c r="N498" s="656">
        <v>1160.6031615697052</v>
      </c>
    </row>
    <row r="499" spans="1:14" ht="14.4" customHeight="1" x14ac:dyDescent="0.3">
      <c r="A499" s="651" t="s">
        <v>525</v>
      </c>
      <c r="B499" s="652" t="s">
        <v>526</v>
      </c>
      <c r="C499" s="653" t="s">
        <v>544</v>
      </c>
      <c r="D499" s="654" t="s">
        <v>1845</v>
      </c>
      <c r="E499" s="653" t="s">
        <v>547</v>
      </c>
      <c r="F499" s="654" t="s">
        <v>1846</v>
      </c>
      <c r="G499" s="653" t="s">
        <v>548</v>
      </c>
      <c r="H499" s="653" t="s">
        <v>1813</v>
      </c>
      <c r="I499" s="653" t="s">
        <v>1814</v>
      </c>
      <c r="J499" s="653" t="s">
        <v>1815</v>
      </c>
      <c r="K499" s="653" t="s">
        <v>1816</v>
      </c>
      <c r="L499" s="655">
        <v>1438.1093482735816</v>
      </c>
      <c r="M499" s="655">
        <v>11</v>
      </c>
      <c r="N499" s="656">
        <v>15819.202831009399</v>
      </c>
    </row>
    <row r="500" spans="1:14" ht="14.4" customHeight="1" x14ac:dyDescent="0.3">
      <c r="A500" s="651" t="s">
        <v>525</v>
      </c>
      <c r="B500" s="652" t="s">
        <v>526</v>
      </c>
      <c r="C500" s="653" t="s">
        <v>544</v>
      </c>
      <c r="D500" s="654" t="s">
        <v>1845</v>
      </c>
      <c r="E500" s="653" t="s">
        <v>547</v>
      </c>
      <c r="F500" s="654" t="s">
        <v>1846</v>
      </c>
      <c r="G500" s="653" t="s">
        <v>548</v>
      </c>
      <c r="H500" s="653" t="s">
        <v>1817</v>
      </c>
      <c r="I500" s="653" t="s">
        <v>1818</v>
      </c>
      <c r="J500" s="653" t="s">
        <v>1819</v>
      </c>
      <c r="K500" s="653" t="s">
        <v>1820</v>
      </c>
      <c r="L500" s="655">
        <v>136.16999999999999</v>
      </c>
      <c r="M500" s="655">
        <v>1</v>
      </c>
      <c r="N500" s="656">
        <v>136.16999999999999</v>
      </c>
    </row>
    <row r="501" spans="1:14" ht="14.4" customHeight="1" x14ac:dyDescent="0.3">
      <c r="A501" s="651" t="s">
        <v>525</v>
      </c>
      <c r="B501" s="652" t="s">
        <v>526</v>
      </c>
      <c r="C501" s="653" t="s">
        <v>544</v>
      </c>
      <c r="D501" s="654" t="s">
        <v>1845</v>
      </c>
      <c r="E501" s="653" t="s">
        <v>547</v>
      </c>
      <c r="F501" s="654" t="s">
        <v>1846</v>
      </c>
      <c r="G501" s="653" t="s">
        <v>548</v>
      </c>
      <c r="H501" s="653" t="s">
        <v>1821</v>
      </c>
      <c r="I501" s="653" t="s">
        <v>1822</v>
      </c>
      <c r="J501" s="653" t="s">
        <v>1823</v>
      </c>
      <c r="K501" s="653" t="s">
        <v>1803</v>
      </c>
      <c r="L501" s="655">
        <v>246.5</v>
      </c>
      <c r="M501" s="655">
        <v>30</v>
      </c>
      <c r="N501" s="656">
        <v>7395</v>
      </c>
    </row>
    <row r="502" spans="1:14" ht="14.4" customHeight="1" x14ac:dyDescent="0.3">
      <c r="A502" s="651" t="s">
        <v>525</v>
      </c>
      <c r="B502" s="652" t="s">
        <v>526</v>
      </c>
      <c r="C502" s="653" t="s">
        <v>544</v>
      </c>
      <c r="D502" s="654" t="s">
        <v>1845</v>
      </c>
      <c r="E502" s="653" t="s">
        <v>547</v>
      </c>
      <c r="F502" s="654" t="s">
        <v>1846</v>
      </c>
      <c r="G502" s="653" t="s">
        <v>548</v>
      </c>
      <c r="H502" s="653" t="s">
        <v>1089</v>
      </c>
      <c r="I502" s="653" t="s">
        <v>635</v>
      </c>
      <c r="J502" s="653" t="s">
        <v>1090</v>
      </c>
      <c r="K502" s="653"/>
      <c r="L502" s="655">
        <v>61.220327534220026</v>
      </c>
      <c r="M502" s="655">
        <v>250</v>
      </c>
      <c r="N502" s="656">
        <v>15305.081883555007</v>
      </c>
    </row>
    <row r="503" spans="1:14" ht="14.4" customHeight="1" x14ac:dyDescent="0.3">
      <c r="A503" s="651" t="s">
        <v>525</v>
      </c>
      <c r="B503" s="652" t="s">
        <v>526</v>
      </c>
      <c r="C503" s="653" t="s">
        <v>544</v>
      </c>
      <c r="D503" s="654" t="s">
        <v>1845</v>
      </c>
      <c r="E503" s="653" t="s">
        <v>547</v>
      </c>
      <c r="F503" s="654" t="s">
        <v>1846</v>
      </c>
      <c r="G503" s="653" t="s">
        <v>548</v>
      </c>
      <c r="H503" s="653" t="s">
        <v>1824</v>
      </c>
      <c r="I503" s="653" t="s">
        <v>635</v>
      </c>
      <c r="J503" s="653" t="s">
        <v>1825</v>
      </c>
      <c r="K503" s="653"/>
      <c r="L503" s="655">
        <v>77.445243956710954</v>
      </c>
      <c r="M503" s="655">
        <v>4</v>
      </c>
      <c r="N503" s="656">
        <v>309.78097582684381</v>
      </c>
    </row>
    <row r="504" spans="1:14" ht="14.4" customHeight="1" x14ac:dyDescent="0.3">
      <c r="A504" s="651" t="s">
        <v>525</v>
      </c>
      <c r="B504" s="652" t="s">
        <v>526</v>
      </c>
      <c r="C504" s="653" t="s">
        <v>544</v>
      </c>
      <c r="D504" s="654" t="s">
        <v>1845</v>
      </c>
      <c r="E504" s="653" t="s">
        <v>547</v>
      </c>
      <c r="F504" s="654" t="s">
        <v>1846</v>
      </c>
      <c r="G504" s="653" t="s">
        <v>548</v>
      </c>
      <c r="H504" s="653" t="s">
        <v>1826</v>
      </c>
      <c r="I504" s="653" t="s">
        <v>635</v>
      </c>
      <c r="J504" s="653" t="s">
        <v>1827</v>
      </c>
      <c r="K504" s="653"/>
      <c r="L504" s="655">
        <v>664.75945776428171</v>
      </c>
      <c r="M504" s="655">
        <v>16</v>
      </c>
      <c r="N504" s="656">
        <v>10636.151324228507</v>
      </c>
    </row>
    <row r="505" spans="1:14" ht="14.4" customHeight="1" x14ac:dyDescent="0.3">
      <c r="A505" s="651" t="s">
        <v>525</v>
      </c>
      <c r="B505" s="652" t="s">
        <v>526</v>
      </c>
      <c r="C505" s="653" t="s">
        <v>544</v>
      </c>
      <c r="D505" s="654" t="s">
        <v>1845</v>
      </c>
      <c r="E505" s="653" t="s">
        <v>547</v>
      </c>
      <c r="F505" s="654" t="s">
        <v>1846</v>
      </c>
      <c r="G505" s="653" t="s">
        <v>548</v>
      </c>
      <c r="H505" s="653" t="s">
        <v>1828</v>
      </c>
      <c r="I505" s="653" t="s">
        <v>1828</v>
      </c>
      <c r="J505" s="653" t="s">
        <v>1829</v>
      </c>
      <c r="K505" s="653" t="s">
        <v>1348</v>
      </c>
      <c r="L505" s="655">
        <v>62.300000000000018</v>
      </c>
      <c r="M505" s="655">
        <v>9</v>
      </c>
      <c r="N505" s="656">
        <v>560.70000000000016</v>
      </c>
    </row>
    <row r="506" spans="1:14" ht="14.4" customHeight="1" x14ac:dyDescent="0.3">
      <c r="A506" s="651" t="s">
        <v>525</v>
      </c>
      <c r="B506" s="652" t="s">
        <v>526</v>
      </c>
      <c r="C506" s="653" t="s">
        <v>544</v>
      </c>
      <c r="D506" s="654" t="s">
        <v>1845</v>
      </c>
      <c r="E506" s="653" t="s">
        <v>547</v>
      </c>
      <c r="F506" s="654" t="s">
        <v>1846</v>
      </c>
      <c r="G506" s="653" t="s">
        <v>548</v>
      </c>
      <c r="H506" s="653" t="s">
        <v>1830</v>
      </c>
      <c r="I506" s="653" t="s">
        <v>1830</v>
      </c>
      <c r="J506" s="653" t="s">
        <v>1831</v>
      </c>
      <c r="K506" s="653" t="s">
        <v>1832</v>
      </c>
      <c r="L506" s="655">
        <v>2719.1999999999994</v>
      </c>
      <c r="M506" s="655">
        <v>46</v>
      </c>
      <c r="N506" s="656">
        <v>125083.19999999997</v>
      </c>
    </row>
    <row r="507" spans="1:14" ht="14.4" customHeight="1" x14ac:dyDescent="0.3">
      <c r="A507" s="651" t="s">
        <v>525</v>
      </c>
      <c r="B507" s="652" t="s">
        <v>526</v>
      </c>
      <c r="C507" s="653" t="s">
        <v>544</v>
      </c>
      <c r="D507" s="654" t="s">
        <v>1845</v>
      </c>
      <c r="E507" s="653" t="s">
        <v>547</v>
      </c>
      <c r="F507" s="654" t="s">
        <v>1846</v>
      </c>
      <c r="G507" s="653" t="s">
        <v>548</v>
      </c>
      <c r="H507" s="653" t="s">
        <v>1833</v>
      </c>
      <c r="I507" s="653" t="s">
        <v>1833</v>
      </c>
      <c r="J507" s="653" t="s">
        <v>1831</v>
      </c>
      <c r="K507" s="653" t="s">
        <v>1834</v>
      </c>
      <c r="L507" s="655">
        <v>4851</v>
      </c>
      <c r="M507" s="655">
        <v>34</v>
      </c>
      <c r="N507" s="656">
        <v>164934</v>
      </c>
    </row>
    <row r="508" spans="1:14" ht="14.4" customHeight="1" x14ac:dyDescent="0.3">
      <c r="A508" s="651" t="s">
        <v>525</v>
      </c>
      <c r="B508" s="652" t="s">
        <v>526</v>
      </c>
      <c r="C508" s="653" t="s">
        <v>544</v>
      </c>
      <c r="D508" s="654" t="s">
        <v>1845</v>
      </c>
      <c r="E508" s="653" t="s">
        <v>547</v>
      </c>
      <c r="F508" s="654" t="s">
        <v>1846</v>
      </c>
      <c r="G508" s="653" t="s">
        <v>548</v>
      </c>
      <c r="H508" s="653" t="s">
        <v>1835</v>
      </c>
      <c r="I508" s="653" t="s">
        <v>635</v>
      </c>
      <c r="J508" s="653" t="s">
        <v>1836</v>
      </c>
      <c r="K508" s="653" t="s">
        <v>1837</v>
      </c>
      <c r="L508" s="655">
        <v>0.25329992773183235</v>
      </c>
      <c r="M508" s="655">
        <v>1</v>
      </c>
      <c r="N508" s="656">
        <v>0.25329992773183235</v>
      </c>
    </row>
    <row r="509" spans="1:14" ht="14.4" customHeight="1" x14ac:dyDescent="0.3">
      <c r="A509" s="651" t="s">
        <v>525</v>
      </c>
      <c r="B509" s="652" t="s">
        <v>526</v>
      </c>
      <c r="C509" s="653" t="s">
        <v>544</v>
      </c>
      <c r="D509" s="654" t="s">
        <v>1845</v>
      </c>
      <c r="E509" s="653" t="s">
        <v>547</v>
      </c>
      <c r="F509" s="654" t="s">
        <v>1846</v>
      </c>
      <c r="G509" s="653" t="s">
        <v>548</v>
      </c>
      <c r="H509" s="653" t="s">
        <v>1571</v>
      </c>
      <c r="I509" s="653" t="s">
        <v>635</v>
      </c>
      <c r="J509" s="653" t="s">
        <v>1572</v>
      </c>
      <c r="K509" s="653"/>
      <c r="L509" s="655">
        <v>45.830064699581079</v>
      </c>
      <c r="M509" s="655">
        <v>6</v>
      </c>
      <c r="N509" s="656">
        <v>274.98038819748649</v>
      </c>
    </row>
    <row r="510" spans="1:14" ht="14.4" customHeight="1" x14ac:dyDescent="0.3">
      <c r="A510" s="651" t="s">
        <v>525</v>
      </c>
      <c r="B510" s="652" t="s">
        <v>526</v>
      </c>
      <c r="C510" s="653" t="s">
        <v>544</v>
      </c>
      <c r="D510" s="654" t="s">
        <v>1845</v>
      </c>
      <c r="E510" s="653" t="s">
        <v>547</v>
      </c>
      <c r="F510" s="654" t="s">
        <v>1846</v>
      </c>
      <c r="G510" s="653" t="s">
        <v>548</v>
      </c>
      <c r="H510" s="653" t="s">
        <v>1573</v>
      </c>
      <c r="I510" s="653" t="s">
        <v>635</v>
      </c>
      <c r="J510" s="653" t="s">
        <v>1574</v>
      </c>
      <c r="K510" s="653"/>
      <c r="L510" s="655">
        <v>45.83</v>
      </c>
      <c r="M510" s="655">
        <v>2</v>
      </c>
      <c r="N510" s="656">
        <v>91.66</v>
      </c>
    </row>
    <row r="511" spans="1:14" ht="14.4" customHeight="1" x14ac:dyDescent="0.3">
      <c r="A511" s="651" t="s">
        <v>525</v>
      </c>
      <c r="B511" s="652" t="s">
        <v>526</v>
      </c>
      <c r="C511" s="653" t="s">
        <v>544</v>
      </c>
      <c r="D511" s="654" t="s">
        <v>1845</v>
      </c>
      <c r="E511" s="653" t="s">
        <v>547</v>
      </c>
      <c r="F511" s="654" t="s">
        <v>1846</v>
      </c>
      <c r="G511" s="653" t="s">
        <v>548</v>
      </c>
      <c r="H511" s="653" t="s">
        <v>1575</v>
      </c>
      <c r="I511" s="653" t="s">
        <v>635</v>
      </c>
      <c r="J511" s="653" t="s">
        <v>1576</v>
      </c>
      <c r="K511" s="653"/>
      <c r="L511" s="655">
        <v>45.829816837886284</v>
      </c>
      <c r="M511" s="655">
        <v>2</v>
      </c>
      <c r="N511" s="656">
        <v>91.659633675772568</v>
      </c>
    </row>
    <row r="512" spans="1:14" ht="14.4" customHeight="1" x14ac:dyDescent="0.3">
      <c r="A512" s="651" t="s">
        <v>525</v>
      </c>
      <c r="B512" s="652" t="s">
        <v>526</v>
      </c>
      <c r="C512" s="653" t="s">
        <v>544</v>
      </c>
      <c r="D512" s="654" t="s">
        <v>1845</v>
      </c>
      <c r="E512" s="653" t="s">
        <v>547</v>
      </c>
      <c r="F512" s="654" t="s">
        <v>1846</v>
      </c>
      <c r="G512" s="653" t="s">
        <v>548</v>
      </c>
      <c r="H512" s="653" t="s">
        <v>790</v>
      </c>
      <c r="I512" s="653" t="s">
        <v>635</v>
      </c>
      <c r="J512" s="653" t="s">
        <v>791</v>
      </c>
      <c r="K512" s="653" t="s">
        <v>792</v>
      </c>
      <c r="L512" s="655">
        <v>0</v>
      </c>
      <c r="M512" s="655">
        <v>0</v>
      </c>
      <c r="N512" s="656">
        <v>0</v>
      </c>
    </row>
    <row r="513" spans="1:14" ht="14.4" customHeight="1" thickBot="1" x14ac:dyDescent="0.35">
      <c r="A513" s="657" t="s">
        <v>525</v>
      </c>
      <c r="B513" s="658" t="s">
        <v>526</v>
      </c>
      <c r="C513" s="659" t="s">
        <v>544</v>
      </c>
      <c r="D513" s="660" t="s">
        <v>1845</v>
      </c>
      <c r="E513" s="659" t="s">
        <v>1838</v>
      </c>
      <c r="F513" s="660" t="s">
        <v>1854</v>
      </c>
      <c r="G513" s="659" t="s">
        <v>548</v>
      </c>
      <c r="H513" s="659" t="s">
        <v>1839</v>
      </c>
      <c r="I513" s="659" t="s">
        <v>635</v>
      </c>
      <c r="J513" s="659" t="s">
        <v>1840</v>
      </c>
      <c r="K513" s="659"/>
      <c r="L513" s="661">
        <v>8224.25</v>
      </c>
      <c r="M513" s="661">
        <v>1</v>
      </c>
      <c r="N513" s="662">
        <v>8224.25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05" t="s">
        <v>206</v>
      </c>
      <c r="B1" s="506"/>
      <c r="C1" s="506"/>
      <c r="D1" s="506"/>
      <c r="E1" s="506"/>
      <c r="F1" s="506"/>
    </row>
    <row r="2" spans="1:6" ht="14.4" customHeight="1" thickBot="1" x14ac:dyDescent="0.35">
      <c r="A2" s="382" t="s">
        <v>309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07" t="s">
        <v>161</v>
      </c>
      <c r="C3" s="508"/>
      <c r="D3" s="509" t="s">
        <v>160</v>
      </c>
      <c r="E3" s="508"/>
      <c r="F3" s="105" t="s">
        <v>3</v>
      </c>
    </row>
    <row r="4" spans="1:6" ht="14.4" customHeight="1" thickBot="1" x14ac:dyDescent="0.35">
      <c r="A4" s="663" t="s">
        <v>185</v>
      </c>
      <c r="B4" s="664" t="s">
        <v>14</v>
      </c>
      <c r="C4" s="665" t="s">
        <v>2</v>
      </c>
      <c r="D4" s="664" t="s">
        <v>14</v>
      </c>
      <c r="E4" s="665" t="s">
        <v>2</v>
      </c>
      <c r="F4" s="666" t="s">
        <v>14</v>
      </c>
    </row>
    <row r="5" spans="1:6" ht="14.4" customHeight="1" x14ac:dyDescent="0.3">
      <c r="A5" s="677" t="s">
        <v>1855</v>
      </c>
      <c r="B5" s="649">
        <v>3114.2813303284838</v>
      </c>
      <c r="C5" s="667">
        <v>1.8264979516732543E-2</v>
      </c>
      <c r="D5" s="649">
        <v>167391.32079616125</v>
      </c>
      <c r="E5" s="667">
        <v>0.98173502048326744</v>
      </c>
      <c r="F5" s="650">
        <v>170505.60212648974</v>
      </c>
    </row>
    <row r="6" spans="1:6" ht="14.4" customHeight="1" x14ac:dyDescent="0.3">
      <c r="A6" s="678" t="s">
        <v>1856</v>
      </c>
      <c r="B6" s="655">
        <v>606.48083311637856</v>
      </c>
      <c r="C6" s="668">
        <v>4.5773205016984397E-2</v>
      </c>
      <c r="D6" s="655">
        <v>12643.210397623103</v>
      </c>
      <c r="E6" s="668">
        <v>0.95422679498301566</v>
      </c>
      <c r="F6" s="656">
        <v>13249.691230739481</v>
      </c>
    </row>
    <row r="7" spans="1:6" ht="14.4" customHeight="1" thickBot="1" x14ac:dyDescent="0.35">
      <c r="A7" s="679" t="s">
        <v>1857</v>
      </c>
      <c r="B7" s="670"/>
      <c r="C7" s="671">
        <v>0</v>
      </c>
      <c r="D7" s="670">
        <v>5880.0791224266413</v>
      </c>
      <c r="E7" s="671">
        <v>1</v>
      </c>
      <c r="F7" s="672">
        <v>5880.0791224266413</v>
      </c>
    </row>
    <row r="8" spans="1:6" ht="14.4" customHeight="1" thickBot="1" x14ac:dyDescent="0.35">
      <c r="A8" s="673" t="s">
        <v>3</v>
      </c>
      <c r="B8" s="674">
        <v>3720.7621634448624</v>
      </c>
      <c r="C8" s="675">
        <v>1.9620612519660734E-2</v>
      </c>
      <c r="D8" s="674">
        <v>185914.61031621101</v>
      </c>
      <c r="E8" s="675">
        <v>0.98037938748033926</v>
      </c>
      <c r="F8" s="676">
        <v>189635.37247965587</v>
      </c>
    </row>
    <row r="9" spans="1:6" ht="14.4" customHeight="1" thickBot="1" x14ac:dyDescent="0.35"/>
    <row r="10" spans="1:6" ht="14.4" customHeight="1" x14ac:dyDescent="0.3">
      <c r="A10" s="677" t="s">
        <v>1858</v>
      </c>
      <c r="B10" s="649">
        <v>1651.2094803284842</v>
      </c>
      <c r="C10" s="667">
        <v>1</v>
      </c>
      <c r="D10" s="649"/>
      <c r="E10" s="667">
        <v>0</v>
      </c>
      <c r="F10" s="650">
        <v>1651.2094803284842</v>
      </c>
    </row>
    <row r="11" spans="1:6" ht="14.4" customHeight="1" x14ac:dyDescent="0.3">
      <c r="A11" s="678" t="s">
        <v>1859</v>
      </c>
      <c r="B11" s="655">
        <v>1261.1118499999998</v>
      </c>
      <c r="C11" s="668">
        <v>0.82665944785816359</v>
      </c>
      <c r="D11" s="655">
        <v>264.44</v>
      </c>
      <c r="E11" s="668">
        <v>0.17334055214183644</v>
      </c>
      <c r="F11" s="656">
        <v>1525.5518499999998</v>
      </c>
    </row>
    <row r="12" spans="1:6" ht="14.4" customHeight="1" x14ac:dyDescent="0.3">
      <c r="A12" s="678" t="s">
        <v>1860</v>
      </c>
      <c r="B12" s="655">
        <v>429.28092841737265</v>
      </c>
      <c r="C12" s="668">
        <v>1</v>
      </c>
      <c r="D12" s="655"/>
      <c r="E12" s="668">
        <v>0</v>
      </c>
      <c r="F12" s="656">
        <v>429.28092841737265</v>
      </c>
    </row>
    <row r="13" spans="1:6" ht="14.4" customHeight="1" x14ac:dyDescent="0.3">
      <c r="A13" s="678" t="s">
        <v>1861</v>
      </c>
      <c r="B13" s="655">
        <v>201.95999999999998</v>
      </c>
      <c r="C13" s="668">
        <v>2.6906618207397853E-2</v>
      </c>
      <c r="D13" s="655">
        <v>7304</v>
      </c>
      <c r="E13" s="668">
        <v>0.97309338179260219</v>
      </c>
      <c r="F13" s="656">
        <v>7505.96</v>
      </c>
    </row>
    <row r="14" spans="1:6" ht="14.4" customHeight="1" x14ac:dyDescent="0.3">
      <c r="A14" s="678" t="s">
        <v>1862</v>
      </c>
      <c r="B14" s="655">
        <v>177.19990469900588</v>
      </c>
      <c r="C14" s="668">
        <v>9.7049047006307371E-2</v>
      </c>
      <c r="D14" s="655">
        <v>1648.6800000000005</v>
      </c>
      <c r="E14" s="668">
        <v>0.90295095299369266</v>
      </c>
      <c r="F14" s="656">
        <v>1825.8799046990064</v>
      </c>
    </row>
    <row r="15" spans="1:6" ht="14.4" customHeight="1" x14ac:dyDescent="0.3">
      <c r="A15" s="678" t="s">
        <v>1863</v>
      </c>
      <c r="B15" s="655"/>
      <c r="C15" s="668">
        <v>0</v>
      </c>
      <c r="D15" s="655">
        <v>192.07999999999998</v>
      </c>
      <c r="E15" s="668">
        <v>1</v>
      </c>
      <c r="F15" s="656">
        <v>192.07999999999998</v>
      </c>
    </row>
    <row r="16" spans="1:6" ht="14.4" customHeight="1" x14ac:dyDescent="0.3">
      <c r="A16" s="678" t="s">
        <v>1864</v>
      </c>
      <c r="B16" s="655"/>
      <c r="C16" s="668">
        <v>0</v>
      </c>
      <c r="D16" s="655">
        <v>19800</v>
      </c>
      <c r="E16" s="668">
        <v>1</v>
      </c>
      <c r="F16" s="656">
        <v>19800</v>
      </c>
    </row>
    <row r="17" spans="1:6" ht="14.4" customHeight="1" x14ac:dyDescent="0.3">
      <c r="A17" s="678" t="s">
        <v>1865</v>
      </c>
      <c r="B17" s="655"/>
      <c r="C17" s="668">
        <v>0</v>
      </c>
      <c r="D17" s="655">
        <v>919.59999999999991</v>
      </c>
      <c r="E17" s="668">
        <v>1</v>
      </c>
      <c r="F17" s="656">
        <v>919.59999999999991</v>
      </c>
    </row>
    <row r="18" spans="1:6" ht="14.4" customHeight="1" x14ac:dyDescent="0.3">
      <c r="A18" s="678" t="s">
        <v>1866</v>
      </c>
      <c r="B18" s="655"/>
      <c r="C18" s="668">
        <v>0</v>
      </c>
      <c r="D18" s="655">
        <v>237.17999999999995</v>
      </c>
      <c r="E18" s="668">
        <v>1</v>
      </c>
      <c r="F18" s="656">
        <v>237.17999999999995</v>
      </c>
    </row>
    <row r="19" spans="1:6" ht="14.4" customHeight="1" x14ac:dyDescent="0.3">
      <c r="A19" s="678" t="s">
        <v>1867</v>
      </c>
      <c r="B19" s="655"/>
      <c r="C19" s="668">
        <v>0</v>
      </c>
      <c r="D19" s="655">
        <v>168.19999999999993</v>
      </c>
      <c r="E19" s="668">
        <v>1</v>
      </c>
      <c r="F19" s="656">
        <v>168.19999999999993</v>
      </c>
    </row>
    <row r="20" spans="1:6" ht="14.4" customHeight="1" x14ac:dyDescent="0.3">
      <c r="A20" s="678" t="s">
        <v>1868</v>
      </c>
      <c r="B20" s="655"/>
      <c r="C20" s="668">
        <v>0</v>
      </c>
      <c r="D20" s="655">
        <v>86.43</v>
      </c>
      <c r="E20" s="668">
        <v>1</v>
      </c>
      <c r="F20" s="656">
        <v>86.43</v>
      </c>
    </row>
    <row r="21" spans="1:6" ht="14.4" customHeight="1" x14ac:dyDescent="0.3">
      <c r="A21" s="678" t="s">
        <v>1869</v>
      </c>
      <c r="B21" s="655"/>
      <c r="C21" s="668">
        <v>0</v>
      </c>
      <c r="D21" s="655">
        <v>179.65199999999996</v>
      </c>
      <c r="E21" s="668">
        <v>1</v>
      </c>
      <c r="F21" s="656">
        <v>179.65199999999996</v>
      </c>
    </row>
    <row r="22" spans="1:6" ht="14.4" customHeight="1" x14ac:dyDescent="0.3">
      <c r="A22" s="678" t="s">
        <v>1870</v>
      </c>
      <c r="B22" s="655"/>
      <c r="C22" s="668">
        <v>0</v>
      </c>
      <c r="D22" s="655">
        <v>120.5999420530031</v>
      </c>
      <c r="E22" s="668">
        <v>1</v>
      </c>
      <c r="F22" s="656">
        <v>120.5999420530031</v>
      </c>
    </row>
    <row r="23" spans="1:6" ht="14.4" customHeight="1" x14ac:dyDescent="0.3">
      <c r="A23" s="678" t="s">
        <v>1871</v>
      </c>
      <c r="B23" s="655"/>
      <c r="C23" s="668">
        <v>0</v>
      </c>
      <c r="D23" s="655">
        <v>20743.470523370572</v>
      </c>
      <c r="E23" s="668">
        <v>1</v>
      </c>
      <c r="F23" s="656">
        <v>20743.470523370572</v>
      </c>
    </row>
    <row r="24" spans="1:6" ht="14.4" customHeight="1" x14ac:dyDescent="0.3">
      <c r="A24" s="678" t="s">
        <v>1872</v>
      </c>
      <c r="B24" s="655"/>
      <c r="C24" s="668">
        <v>0</v>
      </c>
      <c r="D24" s="655">
        <v>842.58999999999992</v>
      </c>
      <c r="E24" s="668">
        <v>1</v>
      </c>
      <c r="F24" s="656">
        <v>842.58999999999992</v>
      </c>
    </row>
    <row r="25" spans="1:6" ht="14.4" customHeight="1" x14ac:dyDescent="0.3">
      <c r="A25" s="678" t="s">
        <v>1873</v>
      </c>
      <c r="B25" s="655"/>
      <c r="C25" s="668">
        <v>0</v>
      </c>
      <c r="D25" s="655">
        <v>322.48999999999995</v>
      </c>
      <c r="E25" s="668">
        <v>1</v>
      </c>
      <c r="F25" s="656">
        <v>322.48999999999995</v>
      </c>
    </row>
    <row r="26" spans="1:6" ht="14.4" customHeight="1" x14ac:dyDescent="0.3">
      <c r="A26" s="678" t="s">
        <v>1874</v>
      </c>
      <c r="B26" s="655"/>
      <c r="C26" s="668">
        <v>0</v>
      </c>
      <c r="D26" s="655">
        <v>55.779999999999966</v>
      </c>
      <c r="E26" s="668">
        <v>1</v>
      </c>
      <c r="F26" s="656">
        <v>55.779999999999966</v>
      </c>
    </row>
    <row r="27" spans="1:6" ht="14.4" customHeight="1" x14ac:dyDescent="0.3">
      <c r="A27" s="678" t="s">
        <v>1875</v>
      </c>
      <c r="B27" s="655"/>
      <c r="C27" s="668">
        <v>0</v>
      </c>
      <c r="D27" s="655">
        <v>20.059334286710598</v>
      </c>
      <c r="E27" s="668">
        <v>1</v>
      </c>
      <c r="F27" s="656">
        <v>20.059334286710598</v>
      </c>
    </row>
    <row r="28" spans="1:6" ht="14.4" customHeight="1" x14ac:dyDescent="0.3">
      <c r="A28" s="678" t="s">
        <v>1876</v>
      </c>
      <c r="B28" s="655"/>
      <c r="C28" s="668">
        <v>0</v>
      </c>
      <c r="D28" s="655">
        <v>19349.195368430403</v>
      </c>
      <c r="E28" s="668">
        <v>1</v>
      </c>
      <c r="F28" s="656">
        <v>19349.195368430403</v>
      </c>
    </row>
    <row r="29" spans="1:6" ht="14.4" customHeight="1" x14ac:dyDescent="0.3">
      <c r="A29" s="678" t="s">
        <v>1877</v>
      </c>
      <c r="B29" s="655"/>
      <c r="C29" s="668">
        <v>0</v>
      </c>
      <c r="D29" s="655">
        <v>140.09000000000003</v>
      </c>
      <c r="E29" s="668">
        <v>1</v>
      </c>
      <c r="F29" s="656">
        <v>140.09000000000003</v>
      </c>
    </row>
    <row r="30" spans="1:6" ht="14.4" customHeight="1" x14ac:dyDescent="0.3">
      <c r="A30" s="678" t="s">
        <v>1878</v>
      </c>
      <c r="B30" s="655"/>
      <c r="C30" s="668">
        <v>0</v>
      </c>
      <c r="D30" s="655">
        <v>12209.67</v>
      </c>
      <c r="E30" s="668">
        <v>1</v>
      </c>
      <c r="F30" s="656">
        <v>12209.67</v>
      </c>
    </row>
    <row r="31" spans="1:6" ht="14.4" customHeight="1" x14ac:dyDescent="0.3">
      <c r="A31" s="678" t="s">
        <v>1879</v>
      </c>
      <c r="B31" s="655"/>
      <c r="C31" s="668">
        <v>0</v>
      </c>
      <c r="D31" s="655">
        <v>2311.2000000000003</v>
      </c>
      <c r="E31" s="668">
        <v>1</v>
      </c>
      <c r="F31" s="656">
        <v>2311.2000000000003</v>
      </c>
    </row>
    <row r="32" spans="1:6" ht="14.4" customHeight="1" x14ac:dyDescent="0.3">
      <c r="A32" s="678" t="s">
        <v>1880</v>
      </c>
      <c r="B32" s="655"/>
      <c r="C32" s="668">
        <v>0</v>
      </c>
      <c r="D32" s="655">
        <v>1872.1905263157894</v>
      </c>
      <c r="E32" s="668">
        <v>1</v>
      </c>
      <c r="F32" s="656">
        <v>1872.1905263157894</v>
      </c>
    </row>
    <row r="33" spans="1:6" ht="14.4" customHeight="1" x14ac:dyDescent="0.3">
      <c r="A33" s="678" t="s">
        <v>1881</v>
      </c>
      <c r="B33" s="655"/>
      <c r="C33" s="668">
        <v>0</v>
      </c>
      <c r="D33" s="655">
        <v>293.70066771390373</v>
      </c>
      <c r="E33" s="668">
        <v>1</v>
      </c>
      <c r="F33" s="656">
        <v>293.70066771390373</v>
      </c>
    </row>
    <row r="34" spans="1:6" ht="14.4" customHeight="1" x14ac:dyDescent="0.3">
      <c r="A34" s="678" t="s">
        <v>1882</v>
      </c>
      <c r="B34" s="655"/>
      <c r="C34" s="668">
        <v>0</v>
      </c>
      <c r="D34" s="655">
        <v>6039.5293731838537</v>
      </c>
      <c r="E34" s="668">
        <v>1</v>
      </c>
      <c r="F34" s="656">
        <v>6039.5293731838537</v>
      </c>
    </row>
    <row r="35" spans="1:6" ht="14.4" customHeight="1" x14ac:dyDescent="0.3">
      <c r="A35" s="678" t="s">
        <v>1883</v>
      </c>
      <c r="B35" s="655"/>
      <c r="C35" s="668">
        <v>0</v>
      </c>
      <c r="D35" s="655">
        <v>1208.6277566454862</v>
      </c>
      <c r="E35" s="668">
        <v>1</v>
      </c>
      <c r="F35" s="656">
        <v>1208.6277566454862</v>
      </c>
    </row>
    <row r="36" spans="1:6" ht="14.4" customHeight="1" x14ac:dyDescent="0.3">
      <c r="A36" s="678" t="s">
        <v>1884</v>
      </c>
      <c r="B36" s="655"/>
      <c r="C36" s="668">
        <v>0</v>
      </c>
      <c r="D36" s="655">
        <v>2494.7999999999997</v>
      </c>
      <c r="E36" s="668">
        <v>1</v>
      </c>
      <c r="F36" s="656">
        <v>2494.7999999999997</v>
      </c>
    </row>
    <row r="37" spans="1:6" ht="14.4" customHeight="1" x14ac:dyDescent="0.3">
      <c r="A37" s="678" t="s">
        <v>1885</v>
      </c>
      <c r="B37" s="655"/>
      <c r="C37" s="668">
        <v>0</v>
      </c>
      <c r="D37" s="655">
        <v>24966.48717299919</v>
      </c>
      <c r="E37" s="668">
        <v>1</v>
      </c>
      <c r="F37" s="656">
        <v>24966.48717299919</v>
      </c>
    </row>
    <row r="38" spans="1:6" ht="14.4" customHeight="1" x14ac:dyDescent="0.3">
      <c r="A38" s="678" t="s">
        <v>1886</v>
      </c>
      <c r="B38" s="655"/>
      <c r="C38" s="668">
        <v>0</v>
      </c>
      <c r="D38" s="655">
        <v>6751.7999999999984</v>
      </c>
      <c r="E38" s="668">
        <v>1</v>
      </c>
      <c r="F38" s="656">
        <v>6751.7999999999984</v>
      </c>
    </row>
    <row r="39" spans="1:6" ht="14.4" customHeight="1" x14ac:dyDescent="0.3">
      <c r="A39" s="678" t="s">
        <v>1887</v>
      </c>
      <c r="B39" s="655"/>
      <c r="C39" s="668">
        <v>0</v>
      </c>
      <c r="D39" s="655">
        <v>220.95049736470787</v>
      </c>
      <c r="E39" s="668">
        <v>1</v>
      </c>
      <c r="F39" s="656">
        <v>220.95049736470787</v>
      </c>
    </row>
    <row r="40" spans="1:6" ht="14.4" customHeight="1" x14ac:dyDescent="0.3">
      <c r="A40" s="678" t="s">
        <v>1888</v>
      </c>
      <c r="B40" s="655"/>
      <c r="C40" s="668">
        <v>0</v>
      </c>
      <c r="D40" s="655">
        <v>202.22000000000003</v>
      </c>
      <c r="E40" s="668">
        <v>1</v>
      </c>
      <c r="F40" s="656">
        <v>202.22000000000003</v>
      </c>
    </row>
    <row r="41" spans="1:6" ht="14.4" customHeight="1" x14ac:dyDescent="0.3">
      <c r="A41" s="678" t="s">
        <v>1889</v>
      </c>
      <c r="B41" s="655"/>
      <c r="C41" s="668">
        <v>0</v>
      </c>
      <c r="D41" s="655">
        <v>8725.25</v>
      </c>
      <c r="E41" s="668">
        <v>1</v>
      </c>
      <c r="F41" s="656">
        <v>8725.25</v>
      </c>
    </row>
    <row r="42" spans="1:6" ht="14.4" customHeight="1" x14ac:dyDescent="0.3">
      <c r="A42" s="678" t="s">
        <v>1890</v>
      </c>
      <c r="B42" s="655"/>
      <c r="C42" s="668">
        <v>0</v>
      </c>
      <c r="D42" s="655">
        <v>155.1</v>
      </c>
      <c r="E42" s="668">
        <v>1</v>
      </c>
      <c r="F42" s="656">
        <v>155.1</v>
      </c>
    </row>
    <row r="43" spans="1:6" ht="14.4" customHeight="1" x14ac:dyDescent="0.3">
      <c r="A43" s="678" t="s">
        <v>1891</v>
      </c>
      <c r="B43" s="655"/>
      <c r="C43" s="668">
        <v>0</v>
      </c>
      <c r="D43" s="655">
        <v>245.38</v>
      </c>
      <c r="E43" s="668">
        <v>1</v>
      </c>
      <c r="F43" s="656">
        <v>245.38</v>
      </c>
    </row>
    <row r="44" spans="1:6" ht="14.4" customHeight="1" x14ac:dyDescent="0.3">
      <c r="A44" s="678" t="s">
        <v>1892</v>
      </c>
      <c r="B44" s="655"/>
      <c r="C44" s="668">
        <v>0</v>
      </c>
      <c r="D44" s="655">
        <v>47</v>
      </c>
      <c r="E44" s="668">
        <v>1</v>
      </c>
      <c r="F44" s="656">
        <v>47</v>
      </c>
    </row>
    <row r="45" spans="1:6" ht="14.4" customHeight="1" x14ac:dyDescent="0.3">
      <c r="A45" s="678" t="s">
        <v>1893</v>
      </c>
      <c r="B45" s="655"/>
      <c r="C45" s="668">
        <v>0</v>
      </c>
      <c r="D45" s="655">
        <v>949.56000000000006</v>
      </c>
      <c r="E45" s="668">
        <v>1</v>
      </c>
      <c r="F45" s="656">
        <v>949.56000000000006</v>
      </c>
    </row>
    <row r="46" spans="1:6" ht="14.4" customHeight="1" x14ac:dyDescent="0.3">
      <c r="A46" s="678" t="s">
        <v>1894</v>
      </c>
      <c r="B46" s="655"/>
      <c r="C46" s="668">
        <v>0</v>
      </c>
      <c r="D46" s="655">
        <v>19640.737500000003</v>
      </c>
      <c r="E46" s="668">
        <v>1</v>
      </c>
      <c r="F46" s="656">
        <v>19640.737500000003</v>
      </c>
    </row>
    <row r="47" spans="1:6" ht="14.4" customHeight="1" x14ac:dyDescent="0.3">
      <c r="A47" s="678" t="s">
        <v>1895</v>
      </c>
      <c r="B47" s="655"/>
      <c r="C47" s="668">
        <v>0</v>
      </c>
      <c r="D47" s="655">
        <v>369.19889274686699</v>
      </c>
      <c r="E47" s="668">
        <v>1</v>
      </c>
      <c r="F47" s="656">
        <v>369.19889274686699</v>
      </c>
    </row>
    <row r="48" spans="1:6" ht="14.4" customHeight="1" x14ac:dyDescent="0.3">
      <c r="A48" s="678" t="s">
        <v>1896</v>
      </c>
      <c r="B48" s="655"/>
      <c r="C48" s="668">
        <v>0</v>
      </c>
      <c r="D48" s="655">
        <v>63.399999999999984</v>
      </c>
      <c r="E48" s="668">
        <v>1</v>
      </c>
      <c r="F48" s="656">
        <v>63.399999999999984</v>
      </c>
    </row>
    <row r="49" spans="1:6" ht="14.4" customHeight="1" x14ac:dyDescent="0.3">
      <c r="A49" s="678" t="s">
        <v>1897</v>
      </c>
      <c r="B49" s="655"/>
      <c r="C49" s="668">
        <v>0</v>
      </c>
      <c r="D49" s="655">
        <v>48.73</v>
      </c>
      <c r="E49" s="668">
        <v>1</v>
      </c>
      <c r="F49" s="656">
        <v>48.73</v>
      </c>
    </row>
    <row r="50" spans="1:6" ht="14.4" customHeight="1" thickBot="1" x14ac:dyDescent="0.35">
      <c r="A50" s="679" t="s">
        <v>1898</v>
      </c>
      <c r="B50" s="670"/>
      <c r="C50" s="671">
        <v>0</v>
      </c>
      <c r="D50" s="670">
        <v>24704.540761100488</v>
      </c>
      <c r="E50" s="671">
        <v>1</v>
      </c>
      <c r="F50" s="672">
        <v>24704.540761100488</v>
      </c>
    </row>
    <row r="51" spans="1:6" ht="14.4" customHeight="1" thickBot="1" x14ac:dyDescent="0.35">
      <c r="A51" s="673" t="s">
        <v>3</v>
      </c>
      <c r="B51" s="674">
        <v>3720.7621634448624</v>
      </c>
      <c r="C51" s="675">
        <v>1.9620612519660741E-2</v>
      </c>
      <c r="D51" s="674">
        <v>185914.61031621098</v>
      </c>
      <c r="E51" s="675">
        <v>0.98037938748033948</v>
      </c>
      <c r="F51" s="676">
        <v>189635.37247965581</v>
      </c>
    </row>
  </sheetData>
  <mergeCells count="3">
    <mergeCell ref="A1:F1"/>
    <mergeCell ref="B3:C3"/>
    <mergeCell ref="D3:E3"/>
  </mergeCells>
  <conditionalFormatting sqref="C5:C1048576">
    <cfRule type="cellIs" dxfId="5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2016-03-30T20:07:00Z</dcterms:modified>
</cp:coreProperties>
</file>